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Տեխնիկա համայնքներ 2025\3-րդ եռամսյակ\"/>
    </mc:Choice>
  </mc:AlternateContent>
  <xr:revisionPtr revIDLastSave="0" documentId="13_ncr:1_{47800DA5-06AA-418E-BEEE-5B3E16DB75AB}" xr6:coauthVersionLast="47" xr6:coauthVersionMax="47" xr10:uidLastSave="{00000000-0000-0000-0000-000000000000}"/>
  <bookViews>
    <workbookView xWindow="-120" yWindow="-120" windowWidth="29040" windowHeight="15720" activeTab="10" xr2:uid="{4AA7133F-112E-4B1B-AA7F-FB3C979FCE98}"/>
  </bookViews>
  <sheets>
    <sheet name="Արագածոտն" sheetId="18" r:id="rId1"/>
    <sheet name="Արարատ" sheetId="13" r:id="rId2"/>
    <sheet name="Արմավիր" sheetId="19" r:id="rId3"/>
    <sheet name="Գեղարքունիք" sheetId="15" r:id="rId4"/>
    <sheet name="Լոռի" sheetId="16" r:id="rId5"/>
    <sheet name="Կոտայք" sheetId="17" r:id="rId6"/>
    <sheet name="Շիրակ" sheetId="10" r:id="rId7"/>
    <sheet name="Սյունիք" sheetId="6" r:id="rId8"/>
    <sheet name="Վայոց ձոր" sheetId="7" r:id="rId9"/>
    <sheet name="Տավուշ" sheetId="8" r:id="rId10"/>
    <sheet name="Ամփոփ" sheetId="9" r:id="rId11"/>
  </sheets>
  <externalReferences>
    <externalReference r:id="rId12"/>
    <externalReference r:id="rId13"/>
    <externalReference r:id="rId14"/>
  </externalReferences>
  <definedNames>
    <definedName name="_xlnm._FilterDatabase" localSheetId="10" hidden="1">Ամփոփ!$A$1:$AP$18</definedName>
    <definedName name="_xlnm._FilterDatabase" localSheetId="3" hidden="1">Գեղարքունիք!$A$1:$AP$13</definedName>
    <definedName name="_xlnm._FilterDatabase" localSheetId="4" hidden="1">Լոռի!$A$1:$AP$7</definedName>
    <definedName name="_xlnm._FilterDatabase" localSheetId="5" hidden="1">Կոտայք!$A$1:$AP$17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C9" i="9"/>
  <c r="AN43" i="19"/>
  <c r="AM43" i="19"/>
  <c r="AL43" i="19"/>
  <c r="AK43" i="19"/>
  <c r="AO43" i="19" s="1"/>
  <c r="P43" i="19"/>
  <c r="P44" i="19" s="1"/>
  <c r="O43" i="19"/>
  <c r="AN42" i="19"/>
  <c r="AM42" i="19"/>
  <c r="AL42" i="19"/>
  <c r="AK42" i="19"/>
  <c r="P42" i="19"/>
  <c r="O42" i="19"/>
  <c r="Q42" i="19" s="1"/>
  <c r="AN41" i="19"/>
  <c r="AM41" i="19"/>
  <c r="AL41" i="19"/>
  <c r="AK41" i="19"/>
  <c r="P41" i="19"/>
  <c r="O41" i="19"/>
  <c r="Q41" i="19" s="1"/>
  <c r="AN40" i="19"/>
  <c r="AM40" i="19"/>
  <c r="AL40" i="19"/>
  <c r="AK40" i="19"/>
  <c r="AO40" i="19" s="1"/>
  <c r="Q40" i="19"/>
  <c r="AN39" i="19"/>
  <c r="AM39" i="19"/>
  <c r="AL39" i="19"/>
  <c r="AK39" i="19"/>
  <c r="AO39" i="19" s="1"/>
  <c r="Q39" i="19"/>
  <c r="AO37" i="19"/>
  <c r="AN37" i="19"/>
  <c r="AK37" i="19"/>
  <c r="Q37" i="19"/>
  <c r="AO36" i="19"/>
  <c r="AN36" i="19"/>
  <c r="AM36" i="19"/>
  <c r="AL36" i="19"/>
  <c r="AK36" i="19"/>
  <c r="Q36" i="19"/>
  <c r="AO35" i="19"/>
  <c r="AN35" i="19"/>
  <c r="AM35" i="19"/>
  <c r="AK35" i="19"/>
  <c r="Q35" i="19"/>
  <c r="AM34" i="19"/>
  <c r="AL34" i="19"/>
  <c r="AK34" i="19"/>
  <c r="AO34" i="19" s="1"/>
  <c r="Q34" i="19"/>
  <c r="AM32" i="19"/>
  <c r="AL32" i="19"/>
  <c r="AK32" i="19"/>
  <c r="AO32" i="19" s="1"/>
  <c r="AP32" i="19" s="1"/>
  <c r="Q32" i="19"/>
  <c r="AM31" i="19"/>
  <c r="AL31" i="19"/>
  <c r="AK31" i="19"/>
  <c r="Q31" i="19"/>
  <c r="AN30" i="19"/>
  <c r="AM30" i="19"/>
  <c r="AL30" i="19"/>
  <c r="AK30" i="19"/>
  <c r="Q30" i="19"/>
  <c r="AN29" i="19"/>
  <c r="AM29" i="19"/>
  <c r="AO29" i="19" s="1"/>
  <c r="AP29" i="19" s="1"/>
  <c r="AL29" i="19"/>
  <c r="AK29" i="19"/>
  <c r="Q29" i="19"/>
  <c r="AN28" i="19"/>
  <c r="AM28" i="19"/>
  <c r="AL28" i="19"/>
  <c r="AK28" i="19"/>
  <c r="Q28" i="19"/>
  <c r="AN27" i="19"/>
  <c r="AM27" i="19"/>
  <c r="AL27" i="19"/>
  <c r="AK27" i="19"/>
  <c r="AO27" i="19" s="1"/>
  <c r="Q27" i="19"/>
  <c r="AN26" i="19"/>
  <c r="AM26" i="19"/>
  <c r="AL26" i="19"/>
  <c r="AK26" i="19"/>
  <c r="Q26" i="19"/>
  <c r="AN17" i="19"/>
  <c r="AM17" i="19"/>
  <c r="AL17" i="19"/>
  <c r="AK17" i="19"/>
  <c r="Q17" i="19"/>
  <c r="AN9" i="19"/>
  <c r="AM9" i="19"/>
  <c r="AK9" i="19"/>
  <c r="AO9" i="19" s="1"/>
  <c r="AP9" i="19" s="1"/>
  <c r="Q9" i="19"/>
  <c r="AN8" i="19"/>
  <c r="AM8" i="19"/>
  <c r="AL8" i="19"/>
  <c r="AK8" i="19"/>
  <c r="AN7" i="19"/>
  <c r="AM7" i="19"/>
  <c r="AL7" i="19"/>
  <c r="AK7" i="19"/>
  <c r="AO7" i="19" s="1"/>
  <c r="AP7" i="19" s="1"/>
  <c r="AJ44" i="19"/>
  <c r="AI44" i="19"/>
  <c r="AH44" i="19"/>
  <c r="AG44" i="19"/>
  <c r="AF44" i="19"/>
  <c r="AE44" i="19"/>
  <c r="AD44" i="19"/>
  <c r="AC44" i="19"/>
  <c r="AB44" i="19"/>
  <c r="AA44" i="19"/>
  <c r="Z44" i="19"/>
  <c r="Y44" i="19"/>
  <c r="W44" i="19"/>
  <c r="V44" i="19"/>
  <c r="U44" i="19"/>
  <c r="T44" i="19"/>
  <c r="S44" i="19"/>
  <c r="R44" i="19"/>
  <c r="N44" i="19"/>
  <c r="M44" i="19"/>
  <c r="L44" i="19"/>
  <c r="K44" i="19"/>
  <c r="J44" i="19"/>
  <c r="I44" i="19"/>
  <c r="H44" i="19"/>
  <c r="G44" i="19"/>
  <c r="E44" i="19"/>
  <c r="D44" i="19"/>
  <c r="C44" i="19"/>
  <c r="AO31" i="19" l="1"/>
  <c r="AP31" i="19" s="1"/>
  <c r="AP34" i="19"/>
  <c r="AP40" i="19"/>
  <c r="AO28" i="19"/>
  <c r="AP28" i="19" s="1"/>
  <c r="AP27" i="19"/>
  <c r="AP39" i="19"/>
  <c r="AO8" i="19"/>
  <c r="O44" i="19"/>
  <c r="AO30" i="19"/>
  <c r="AP30" i="19" s="1"/>
  <c r="AP36" i="19"/>
  <c r="AO42" i="19"/>
  <c r="AP42" i="19" s="1"/>
  <c r="AO17" i="19"/>
  <c r="AP17" i="19" s="1"/>
  <c r="AO26" i="19"/>
  <c r="AP26" i="19" s="1"/>
  <c r="AO41" i="19"/>
  <c r="AP41" i="19"/>
  <c r="Q43" i="19"/>
  <c r="AP43" i="19" s="1"/>
  <c r="AP44" i="19" s="1"/>
  <c r="AL44" i="19"/>
  <c r="AM44" i="19"/>
  <c r="AN44" i="19"/>
  <c r="AK44" i="19"/>
  <c r="Q44" i="19" l="1"/>
  <c r="AO44" i="19"/>
  <c r="C8" i="9" l="1"/>
  <c r="D65" i="13"/>
  <c r="E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T65" i="13"/>
  <c r="U65" i="13"/>
  <c r="V65" i="13"/>
  <c r="W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AK65" i="13"/>
  <c r="AL65" i="13"/>
  <c r="AM65" i="13"/>
  <c r="AN65" i="13"/>
  <c r="AO65" i="13"/>
  <c r="AP65" i="13"/>
  <c r="C65" i="13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C7" i="9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O43" i="18"/>
  <c r="N43" i="18"/>
  <c r="E43" i="18"/>
  <c r="C43" i="18"/>
  <c r="AN41" i="18"/>
  <c r="AO41" i="18" s="1"/>
  <c r="AM41" i="18"/>
  <c r="AL41" i="18"/>
  <c r="AK41" i="18"/>
  <c r="AN40" i="18"/>
  <c r="AM40" i="18"/>
  <c r="AL40" i="18"/>
  <c r="AK40" i="18"/>
  <c r="AO40" i="18" s="1"/>
  <c r="AN36" i="18"/>
  <c r="AM36" i="18"/>
  <c r="AL36" i="18"/>
  <c r="AK36" i="18"/>
  <c r="AO36" i="18" s="1"/>
  <c r="AM27" i="18"/>
  <c r="AO27" i="18" s="1"/>
  <c r="AP27" i="18" s="1"/>
  <c r="AL27" i="18"/>
  <c r="AK27" i="18"/>
  <c r="Q27" i="18"/>
  <c r="AM26" i="18"/>
  <c r="AL26" i="18"/>
  <c r="AK26" i="18"/>
  <c r="AO26" i="18" s="1"/>
  <c r="AP26" i="18" s="1"/>
  <c r="Q26" i="18"/>
  <c r="AN25" i="18"/>
  <c r="AM25" i="18"/>
  <c r="AL25" i="18"/>
  <c r="AK25" i="18"/>
  <c r="AO25" i="18" s="1"/>
  <c r="AP25" i="18" s="1"/>
  <c r="Q25" i="18"/>
  <c r="AM24" i="18"/>
  <c r="AL24" i="18"/>
  <c r="AK24" i="18"/>
  <c r="AO24" i="18" s="1"/>
  <c r="AP24" i="18" s="1"/>
  <c r="Q24" i="18"/>
  <c r="AN23" i="18"/>
  <c r="AO23" i="18" s="1"/>
  <c r="AM23" i="18"/>
  <c r="AL23" i="18"/>
  <c r="AK23" i="18"/>
  <c r="Q23" i="18"/>
  <c r="AN22" i="18"/>
  <c r="AM22" i="18"/>
  <c r="AO22" i="18" s="1"/>
  <c r="AP22" i="18" s="1"/>
  <c r="AL22" i="18"/>
  <c r="AK22" i="18"/>
  <c r="Q22" i="18"/>
  <c r="AN21" i="18"/>
  <c r="AM21" i="18"/>
  <c r="AL21" i="18"/>
  <c r="AO21" i="18" s="1"/>
  <c r="AP21" i="18" s="1"/>
  <c r="AK21" i="18"/>
  <c r="Q21" i="18"/>
  <c r="AN20" i="18"/>
  <c r="AL20" i="18"/>
  <c r="AK20" i="18"/>
  <c r="AO20" i="18" s="1"/>
  <c r="AP20" i="18" s="1"/>
  <c r="Q20" i="18"/>
  <c r="AN19" i="18"/>
  <c r="AM19" i="18"/>
  <c r="AL19" i="18"/>
  <c r="AK19" i="18"/>
  <c r="AO19" i="18" s="1"/>
  <c r="Q19" i="18"/>
  <c r="AM18" i="18"/>
  <c r="AO18" i="18" s="1"/>
  <c r="AL18" i="18"/>
  <c r="AK18" i="18"/>
  <c r="Q18" i="18"/>
  <c r="AN17" i="18"/>
  <c r="AM17" i="18"/>
  <c r="AL17" i="18"/>
  <c r="AO17" i="18" s="1"/>
  <c r="AP17" i="18" s="1"/>
  <c r="AK17" i="18"/>
  <c r="Q17" i="18"/>
  <c r="AL16" i="18"/>
  <c r="AK16" i="18"/>
  <c r="Q16" i="18"/>
  <c r="AP16" i="18" s="1"/>
  <c r="AO15" i="18"/>
  <c r="AP15" i="18" s="1"/>
  <c r="AN15" i="18"/>
  <c r="AM15" i="18"/>
  <c r="AL15" i="18"/>
  <c r="AK15" i="18"/>
  <c r="Q15" i="18"/>
  <c r="AN14" i="18"/>
  <c r="AO14" i="18" s="1"/>
  <c r="AP14" i="18" s="1"/>
  <c r="AM14" i="18"/>
  <c r="AL14" i="18"/>
  <c r="AK14" i="18"/>
  <c r="Q14" i="18"/>
  <c r="AN13" i="18"/>
  <c r="AM13" i="18"/>
  <c r="AO13" i="18" s="1"/>
  <c r="AL13" i="18"/>
  <c r="AK13" i="18"/>
  <c r="P13" i="18"/>
  <c r="P43" i="18" s="1"/>
  <c r="AN12" i="18"/>
  <c r="AM12" i="18"/>
  <c r="AM43" i="18" s="1"/>
  <c r="AL12" i="18"/>
  <c r="AK12" i="18"/>
  <c r="Q12" i="18"/>
  <c r="AN11" i="18"/>
  <c r="AL11" i="18"/>
  <c r="AK11" i="18"/>
  <c r="AO11" i="18" s="1"/>
  <c r="AP11" i="18" s="1"/>
  <c r="Q11" i="18"/>
  <c r="AN10" i="18"/>
  <c r="AL10" i="18"/>
  <c r="AK10" i="18"/>
  <c r="AO10" i="18" s="1"/>
  <c r="AP10" i="18" s="1"/>
  <c r="Q10" i="18"/>
  <c r="AN9" i="18"/>
  <c r="AN43" i="18" s="1"/>
  <c r="AL9" i="18"/>
  <c r="AK9" i="18"/>
  <c r="AO9" i="18" s="1"/>
  <c r="Q9" i="18"/>
  <c r="AP8" i="18"/>
  <c r="AL8" i="18"/>
  <c r="AL43" i="18" s="1"/>
  <c r="AK8" i="18"/>
  <c r="AK43" i="18" s="1"/>
  <c r="Q8" i="18"/>
  <c r="AL7" i="18"/>
  <c r="AK7" i="18"/>
  <c r="Q7" i="18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C12" i="9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E29" i="17"/>
  <c r="C29" i="17"/>
  <c r="AN28" i="17"/>
  <c r="AO28" i="17" s="1"/>
  <c r="AP28" i="17" s="1"/>
  <c r="AM28" i="17"/>
  <c r="AL28" i="17"/>
  <c r="AK28" i="17"/>
  <c r="AN27" i="17"/>
  <c r="AM27" i="17"/>
  <c r="AL27" i="17"/>
  <c r="AO27" i="17" s="1"/>
  <c r="AP27" i="17" s="1"/>
  <c r="AK27" i="17"/>
  <c r="AN26" i="17"/>
  <c r="AN29" i="17" s="1"/>
  <c r="AM26" i="17"/>
  <c r="AM29" i="17" s="1"/>
  <c r="AL26" i="17"/>
  <c r="AL29" i="17" s="1"/>
  <c r="AK26" i="17"/>
  <c r="AO26" i="17" s="1"/>
  <c r="AN25" i="17"/>
  <c r="AM25" i="17"/>
  <c r="AL25" i="17"/>
  <c r="AK25" i="17"/>
  <c r="AO25" i="17" s="1"/>
  <c r="AP25" i="17" s="1"/>
  <c r="AN24" i="17"/>
  <c r="AO24" i="17" s="1"/>
  <c r="AP24" i="17" s="1"/>
  <c r="AM24" i="17"/>
  <c r="AL24" i="17"/>
  <c r="AK24" i="17"/>
  <c r="Q24" i="17"/>
  <c r="AN23" i="17"/>
  <c r="AM23" i="17"/>
  <c r="AO23" i="17" s="1"/>
  <c r="AP23" i="17" s="1"/>
  <c r="AL23" i="17"/>
  <c r="AK23" i="17"/>
  <c r="Q23" i="17"/>
  <c r="Q22" i="17"/>
  <c r="AN21" i="17"/>
  <c r="AM21" i="17"/>
  <c r="AO21" i="17" s="1"/>
  <c r="AP21" i="17" s="1"/>
  <c r="AL21" i="17"/>
  <c r="AK21" i="17"/>
  <c r="Q21" i="17"/>
  <c r="AN20" i="17"/>
  <c r="AM20" i="17"/>
  <c r="AL20" i="17"/>
  <c r="AO20" i="17" s="1"/>
  <c r="AP20" i="17" s="1"/>
  <c r="AK20" i="17"/>
  <c r="Q20" i="17"/>
  <c r="AN19" i="17"/>
  <c r="AM19" i="17"/>
  <c r="AL19" i="17"/>
  <c r="AK19" i="17"/>
  <c r="AO19" i="17" s="1"/>
  <c r="AP19" i="17" s="1"/>
  <c r="Q19" i="17"/>
  <c r="AN18" i="17"/>
  <c r="AM18" i="17"/>
  <c r="AL18" i="17"/>
  <c r="AK18" i="17"/>
  <c r="AO18" i="17" s="1"/>
  <c r="AP18" i="17" s="1"/>
  <c r="Q18" i="17"/>
  <c r="AN17" i="17"/>
  <c r="AM17" i="17"/>
  <c r="AL17" i="17"/>
  <c r="AK17" i="17"/>
  <c r="AO17" i="17" s="1"/>
  <c r="AP17" i="17" s="1"/>
  <c r="Q17" i="17"/>
  <c r="AN16" i="17"/>
  <c r="AM16" i="17"/>
  <c r="AL16" i="17"/>
  <c r="AK16" i="17"/>
  <c r="AO16" i="17" s="1"/>
  <c r="AP16" i="17" s="1"/>
  <c r="Q16" i="17"/>
  <c r="AO15" i="17"/>
  <c r="AP15" i="17" s="1"/>
  <c r="AN15" i="17"/>
  <c r="AM15" i="17"/>
  <c r="AL15" i="17"/>
  <c r="AK15" i="17"/>
  <c r="Q15" i="17"/>
  <c r="AN14" i="17"/>
  <c r="AO14" i="17" s="1"/>
  <c r="AP14" i="17" s="1"/>
  <c r="AM14" i="17"/>
  <c r="AL14" i="17"/>
  <c r="AK14" i="17"/>
  <c r="Q14" i="17"/>
  <c r="AN13" i="17"/>
  <c r="AM13" i="17"/>
  <c r="AO13" i="17" s="1"/>
  <c r="AP13" i="17" s="1"/>
  <c r="AL13" i="17"/>
  <c r="AK13" i="17"/>
  <c r="Q13" i="17"/>
  <c r="AN12" i="17"/>
  <c r="AM12" i="17"/>
  <c r="AL12" i="17"/>
  <c r="AO12" i="17" s="1"/>
  <c r="AP12" i="17" s="1"/>
  <c r="AK12" i="17"/>
  <c r="Q12" i="17"/>
  <c r="AN11" i="17"/>
  <c r="AM11" i="17"/>
  <c r="AL11" i="17"/>
  <c r="AO11" i="17" s="1"/>
  <c r="AK11" i="17"/>
  <c r="Q11" i="17"/>
  <c r="AN10" i="17"/>
  <c r="AM10" i="17"/>
  <c r="AL10" i="17"/>
  <c r="AK10" i="17"/>
  <c r="AO10" i="17" s="1"/>
  <c r="AP10" i="17" s="1"/>
  <c r="Q10" i="17"/>
  <c r="AN9" i="17"/>
  <c r="AM9" i="17"/>
  <c r="AL9" i="17"/>
  <c r="AK9" i="17"/>
  <c r="AO9" i="17" s="1"/>
  <c r="AP9" i="17" s="1"/>
  <c r="Q9" i="17"/>
  <c r="AO8" i="17"/>
  <c r="AP8" i="17" s="1"/>
  <c r="AN8" i="17"/>
  <c r="AM8" i="17"/>
  <c r="AL8" i="17"/>
  <c r="AK8" i="17"/>
  <c r="Q8" i="17"/>
  <c r="AN7" i="17"/>
  <c r="AO7" i="17" s="1"/>
  <c r="AP7" i="17" s="1"/>
  <c r="AM7" i="17"/>
  <c r="AL7" i="17"/>
  <c r="AK7" i="17"/>
  <c r="Q7" i="17"/>
  <c r="AP9" i="18" l="1"/>
  <c r="AO12" i="18"/>
  <c r="AP12" i="18" s="1"/>
  <c r="Q13" i="18"/>
  <c r="Q43" i="18" s="1"/>
  <c r="AP7" i="18"/>
  <c r="AP26" i="17"/>
  <c r="AP29" i="17" s="1"/>
  <c r="AO29" i="17"/>
  <c r="AK29" i="17"/>
  <c r="AP43" i="18" l="1"/>
  <c r="AP13" i="18"/>
  <c r="AO43" i="18"/>
  <c r="D16" i="16"/>
  <c r="D11" i="9" s="1"/>
  <c r="G16" i="16"/>
  <c r="G11" i="9" s="1"/>
  <c r="K16" i="16"/>
  <c r="K11" i="9" s="1"/>
  <c r="L16" i="16"/>
  <c r="L11" i="9" s="1"/>
  <c r="N16" i="16"/>
  <c r="N11" i="9" s="1"/>
  <c r="T16" i="16"/>
  <c r="T11" i="9" s="1"/>
  <c r="AB16" i="16"/>
  <c r="AB11" i="9" s="1"/>
  <c r="AJ16" i="16"/>
  <c r="AJ11" i="9" s="1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AP7" i="16"/>
  <c r="AP16" i="16" s="1"/>
  <c r="AP11" i="9" s="1"/>
  <c r="AO7" i="16"/>
  <c r="AO16" i="16" s="1"/>
  <c r="AO11" i="9" s="1"/>
  <c r="AN7" i="16"/>
  <c r="AN16" i="16" s="1"/>
  <c r="AN11" i="9" s="1"/>
  <c r="AM7" i="16"/>
  <c r="AM16" i="16" s="1"/>
  <c r="AM11" i="9" s="1"/>
  <c r="AL7" i="16"/>
  <c r="AL16" i="16" s="1"/>
  <c r="AL11" i="9" s="1"/>
  <c r="AK7" i="16"/>
  <c r="AK16" i="16" s="1"/>
  <c r="AK11" i="9" s="1"/>
  <c r="AJ7" i="16"/>
  <c r="AI7" i="16"/>
  <c r="AI16" i="16" s="1"/>
  <c r="AI11" i="9" s="1"/>
  <c r="AH7" i="16"/>
  <c r="AH16" i="16" s="1"/>
  <c r="AH11" i="9" s="1"/>
  <c r="AG7" i="16"/>
  <c r="AG16" i="16" s="1"/>
  <c r="AG11" i="9" s="1"/>
  <c r="AF7" i="16"/>
  <c r="AF16" i="16" s="1"/>
  <c r="AF11" i="9" s="1"/>
  <c r="AE7" i="16"/>
  <c r="AE16" i="16" s="1"/>
  <c r="AE11" i="9" s="1"/>
  <c r="AD7" i="16"/>
  <c r="AD16" i="16" s="1"/>
  <c r="AD11" i="9" s="1"/>
  <c r="AC7" i="16"/>
  <c r="AC16" i="16" s="1"/>
  <c r="AC11" i="9" s="1"/>
  <c r="AB7" i="16"/>
  <c r="AA7" i="16"/>
  <c r="AA16" i="16" s="1"/>
  <c r="AA11" i="9" s="1"/>
  <c r="Z7" i="16"/>
  <c r="Z16" i="16" s="1"/>
  <c r="Z11" i="9" s="1"/>
  <c r="Y7" i="16"/>
  <c r="Y16" i="16" s="1"/>
  <c r="Y11" i="9" s="1"/>
  <c r="X7" i="16"/>
  <c r="X16" i="16" s="1"/>
  <c r="X11" i="9" s="1"/>
  <c r="W7" i="16"/>
  <c r="W16" i="16" s="1"/>
  <c r="W11" i="9" s="1"/>
  <c r="V7" i="16"/>
  <c r="V16" i="16" s="1"/>
  <c r="V11" i="9" s="1"/>
  <c r="U7" i="16"/>
  <c r="U16" i="16" s="1"/>
  <c r="U11" i="9" s="1"/>
  <c r="T7" i="16"/>
  <c r="S7" i="16"/>
  <c r="S16" i="16" s="1"/>
  <c r="S11" i="9" s="1"/>
  <c r="R7" i="16"/>
  <c r="R16" i="16" s="1"/>
  <c r="R11" i="9" s="1"/>
  <c r="Q7" i="16"/>
  <c r="Q16" i="16" s="1"/>
  <c r="Q11" i="9" s="1"/>
  <c r="P7" i="16"/>
  <c r="P16" i="16" s="1"/>
  <c r="P11" i="9" s="1"/>
  <c r="O7" i="16"/>
  <c r="O16" i="16" s="1"/>
  <c r="O11" i="9" s="1"/>
  <c r="N7" i="16"/>
  <c r="M7" i="16"/>
  <c r="M16" i="16" s="1"/>
  <c r="M11" i="9" s="1"/>
  <c r="L7" i="16"/>
  <c r="K7" i="16"/>
  <c r="J7" i="16"/>
  <c r="J16" i="16" s="1"/>
  <c r="J11" i="9" s="1"/>
  <c r="I7" i="16"/>
  <c r="I16" i="16" s="1"/>
  <c r="I11" i="9" s="1"/>
  <c r="H7" i="16"/>
  <c r="H16" i="16" s="1"/>
  <c r="H11" i="9" s="1"/>
  <c r="G7" i="16"/>
  <c r="F7" i="16"/>
  <c r="F16" i="16" s="1"/>
  <c r="F11" i="9" s="1"/>
  <c r="E7" i="16"/>
  <c r="E16" i="16" s="1"/>
  <c r="E11" i="9" s="1"/>
  <c r="D7" i="16"/>
  <c r="C7" i="16"/>
  <c r="C16" i="16" s="1"/>
  <c r="C11" i="9" s="1"/>
  <c r="D10" i="9" l="1"/>
  <c r="H10" i="9"/>
  <c r="AP10" i="9"/>
  <c r="C10" i="9"/>
  <c r="AL12" i="15"/>
  <c r="AL10" i="9" s="1"/>
  <c r="V12" i="15"/>
  <c r="V10" i="9" s="1"/>
  <c r="F12" i="15"/>
  <c r="F10" i="9" s="1"/>
  <c r="AP11" i="15"/>
  <c r="AO11" i="15"/>
  <c r="AN11" i="15"/>
  <c r="AM11" i="15"/>
  <c r="AL11" i="15"/>
  <c r="AK11" i="15"/>
  <c r="AJ11" i="15"/>
  <c r="AI11" i="15"/>
  <c r="AH11" i="15"/>
  <c r="AG11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AP9" i="15"/>
  <c r="AO9" i="15"/>
  <c r="AN9" i="15"/>
  <c r="AM9" i="15"/>
  <c r="AL9" i="15"/>
  <c r="AK9" i="15"/>
  <c r="AJ9" i="15"/>
  <c r="AI9" i="15"/>
  <c r="AH9" i="15"/>
  <c r="AG9" i="15"/>
  <c r="AF9" i="15"/>
  <c r="AE9" i="15"/>
  <c r="AD9" i="15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AP7" i="15"/>
  <c r="AP12" i="15" s="1"/>
  <c r="AO7" i="15"/>
  <c r="AO12" i="15" s="1"/>
  <c r="AO10" i="9" s="1"/>
  <c r="AN7" i="15"/>
  <c r="AN12" i="15" s="1"/>
  <c r="AN10" i="9" s="1"/>
  <c r="AM7" i="15"/>
  <c r="AM12" i="15" s="1"/>
  <c r="AM10" i="9" s="1"/>
  <c r="AL7" i="15"/>
  <c r="AK7" i="15"/>
  <c r="AK12" i="15" s="1"/>
  <c r="AK10" i="9" s="1"/>
  <c r="AJ7" i="15"/>
  <c r="AJ12" i="15" s="1"/>
  <c r="AJ10" i="9" s="1"/>
  <c r="AI7" i="15"/>
  <c r="AI12" i="15" s="1"/>
  <c r="AI10" i="9" s="1"/>
  <c r="AH7" i="15"/>
  <c r="AH12" i="15" s="1"/>
  <c r="AH10" i="9" s="1"/>
  <c r="AG7" i="15"/>
  <c r="AG12" i="15" s="1"/>
  <c r="AG10" i="9" s="1"/>
  <c r="AF7" i="15"/>
  <c r="AF12" i="15" s="1"/>
  <c r="AF10" i="9" s="1"/>
  <c r="AE7" i="15"/>
  <c r="AE12" i="15" s="1"/>
  <c r="AE10" i="9" s="1"/>
  <c r="AD7" i="15"/>
  <c r="AD12" i="15" s="1"/>
  <c r="AD10" i="9" s="1"/>
  <c r="AC7" i="15"/>
  <c r="AC12" i="15" s="1"/>
  <c r="AC10" i="9" s="1"/>
  <c r="AB7" i="15"/>
  <c r="AB12" i="15" s="1"/>
  <c r="AB10" i="9" s="1"/>
  <c r="AA7" i="15"/>
  <c r="AA12" i="15" s="1"/>
  <c r="AA10" i="9" s="1"/>
  <c r="Z7" i="15"/>
  <c r="Z12" i="15" s="1"/>
  <c r="Z10" i="9" s="1"/>
  <c r="Y7" i="15"/>
  <c r="Y12" i="15" s="1"/>
  <c r="Y10" i="9" s="1"/>
  <c r="X7" i="15"/>
  <c r="X12" i="15" s="1"/>
  <c r="X10" i="9" s="1"/>
  <c r="W7" i="15"/>
  <c r="W12" i="15" s="1"/>
  <c r="W10" i="9" s="1"/>
  <c r="V7" i="15"/>
  <c r="U7" i="15"/>
  <c r="U12" i="15" s="1"/>
  <c r="U10" i="9" s="1"/>
  <c r="T7" i="15"/>
  <c r="T12" i="15" s="1"/>
  <c r="T10" i="9" s="1"/>
  <c r="S7" i="15"/>
  <c r="S12" i="15" s="1"/>
  <c r="S10" i="9" s="1"/>
  <c r="R7" i="15"/>
  <c r="R12" i="15" s="1"/>
  <c r="R10" i="9" s="1"/>
  <c r="Q7" i="15"/>
  <c r="Q12" i="15" s="1"/>
  <c r="Q10" i="9" s="1"/>
  <c r="P7" i="15"/>
  <c r="P12" i="15" s="1"/>
  <c r="P10" i="9" s="1"/>
  <c r="O7" i="15"/>
  <c r="O12" i="15" s="1"/>
  <c r="O10" i="9" s="1"/>
  <c r="N7" i="15"/>
  <c r="N12" i="15" s="1"/>
  <c r="N10" i="9" s="1"/>
  <c r="M7" i="15"/>
  <c r="M12" i="15" s="1"/>
  <c r="M10" i="9" s="1"/>
  <c r="L7" i="15"/>
  <c r="L12" i="15" s="1"/>
  <c r="L10" i="9" s="1"/>
  <c r="K7" i="15"/>
  <c r="K12" i="15" s="1"/>
  <c r="K10" i="9" s="1"/>
  <c r="J7" i="15"/>
  <c r="J12" i="15" s="1"/>
  <c r="J10" i="9" s="1"/>
  <c r="I7" i="15"/>
  <c r="I12" i="15" s="1"/>
  <c r="I10" i="9" s="1"/>
  <c r="H7" i="15"/>
  <c r="G7" i="15"/>
  <c r="G12" i="15" s="1"/>
  <c r="G10" i="9" s="1"/>
  <c r="F7" i="15"/>
  <c r="E7" i="15"/>
  <c r="E12" i="15" s="1"/>
  <c r="E10" i="9" s="1"/>
  <c r="D7" i="15"/>
  <c r="C7" i="15"/>
  <c r="C12" i="15" s="1"/>
  <c r="D8" i="9" l="1"/>
  <c r="F8" i="9"/>
  <c r="G8" i="9"/>
  <c r="H8" i="9"/>
  <c r="I8" i="9"/>
  <c r="J8" i="9"/>
  <c r="K8" i="9"/>
  <c r="L8" i="9"/>
  <c r="M8" i="9"/>
  <c r="X8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W8" i="9"/>
  <c r="V8" i="9"/>
  <c r="U8" i="9"/>
  <c r="T8" i="9"/>
  <c r="S8" i="9"/>
  <c r="R8" i="9"/>
  <c r="P8" i="9"/>
  <c r="O8" i="9"/>
  <c r="N8" i="9"/>
  <c r="E8" i="9"/>
  <c r="Q8" i="9" l="1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E13" i="9"/>
  <c r="AI39" i="10"/>
  <c r="AH39" i="10"/>
  <c r="AG39" i="10"/>
  <c r="AE39" i="10"/>
  <c r="AD39" i="10"/>
  <c r="AC39" i="10"/>
  <c r="AB39" i="10"/>
  <c r="AA39" i="10"/>
  <c r="Z39" i="10"/>
  <c r="Y39" i="10"/>
  <c r="W39" i="10"/>
  <c r="V39" i="10"/>
  <c r="U39" i="10"/>
  <c r="T39" i="10"/>
  <c r="S39" i="10"/>
  <c r="R39" i="10"/>
  <c r="P39" i="10"/>
  <c r="O39" i="10"/>
  <c r="N39" i="10"/>
  <c r="Q39" i="10" s="1"/>
  <c r="E39" i="10"/>
  <c r="C39" i="10"/>
  <c r="AP38" i="10"/>
  <c r="AO38" i="10"/>
  <c r="AO37" i="10"/>
  <c r="AP37" i="10" s="1"/>
  <c r="AO36" i="10"/>
  <c r="AP36" i="10" s="1"/>
  <c r="AO35" i="10"/>
  <c r="AP35" i="10" s="1"/>
  <c r="AP34" i="10"/>
  <c r="AO34" i="10"/>
  <c r="AO33" i="10"/>
  <c r="AP33" i="10" s="1"/>
  <c r="AO32" i="10"/>
  <c r="AP32" i="10" s="1"/>
  <c r="AO31" i="10"/>
  <c r="AP31" i="10" s="1"/>
  <c r="AP30" i="10"/>
  <c r="AO30" i="10"/>
  <c r="Q30" i="10"/>
  <c r="AO29" i="10"/>
  <c r="AP29" i="10" s="1"/>
  <c r="Q29" i="10"/>
  <c r="AO28" i="10"/>
  <c r="AP28" i="10" s="1"/>
  <c r="X28" i="10"/>
  <c r="Q28" i="10"/>
  <c r="AM27" i="10"/>
  <c r="AL27" i="10"/>
  <c r="AK27" i="10"/>
  <c r="AO27" i="10" s="1"/>
  <c r="AP27" i="10" s="1"/>
  <c r="AO26" i="10"/>
  <c r="AP26" i="10" s="1"/>
  <c r="AN26" i="10"/>
  <c r="AM26" i="10"/>
  <c r="AL26" i="10"/>
  <c r="AK26" i="10"/>
  <c r="Q26" i="10"/>
  <c r="AO25" i="10"/>
  <c r="AP25" i="10" s="1"/>
  <c r="Q25" i="10"/>
  <c r="AO24" i="10"/>
  <c r="AP24" i="10" s="1"/>
  <c r="Q24" i="10"/>
  <c r="AM23" i="10"/>
  <c r="AL23" i="10"/>
  <c r="AK23" i="10"/>
  <c r="AO23" i="10" s="1"/>
  <c r="AP23" i="10" s="1"/>
  <c r="AF23" i="10"/>
  <c r="AJ23" i="10" s="1"/>
  <c r="Q23" i="10"/>
  <c r="AL22" i="10"/>
  <c r="AO22" i="10" s="1"/>
  <c r="AP22" i="10" s="1"/>
  <c r="AF22" i="10"/>
  <c r="AF39" i="10" s="1"/>
  <c r="Q22" i="10"/>
  <c r="AN21" i="10"/>
  <c r="AN39" i="10" s="1"/>
  <c r="AM21" i="10"/>
  <c r="AM39" i="10" s="1"/>
  <c r="AL21" i="10"/>
  <c r="AO21" i="10" s="1"/>
  <c r="AP21" i="10" s="1"/>
  <c r="Q21" i="10"/>
  <c r="AN20" i="10"/>
  <c r="AM20" i="10"/>
  <c r="AL20" i="10"/>
  <c r="AK20" i="10"/>
  <c r="AO20" i="10" s="1"/>
  <c r="AP20" i="10" s="1"/>
  <c r="X20" i="10"/>
  <c r="Q20" i="10"/>
  <c r="AN19" i="10"/>
  <c r="AM19" i="10"/>
  <c r="AL19" i="10"/>
  <c r="AK19" i="10"/>
  <c r="AO19" i="10" s="1"/>
  <c r="AP19" i="10" s="1"/>
  <c r="X19" i="10"/>
  <c r="Q19" i="10"/>
  <c r="AN18" i="10"/>
  <c r="AM18" i="10"/>
  <c r="AL18" i="10"/>
  <c r="AK18" i="10"/>
  <c r="AO18" i="10" s="1"/>
  <c r="AP18" i="10" s="1"/>
  <c r="X18" i="10"/>
  <c r="Q18" i="10"/>
  <c r="AN17" i="10"/>
  <c r="AM17" i="10"/>
  <c r="AL17" i="10"/>
  <c r="AK17" i="10"/>
  <c r="AO17" i="10" s="1"/>
  <c r="AP17" i="10" s="1"/>
  <c r="X17" i="10"/>
  <c r="Q17" i="10"/>
  <c r="AN16" i="10"/>
  <c r="AM16" i="10"/>
  <c r="AL16" i="10"/>
  <c r="AK16" i="10"/>
  <c r="AO16" i="10" s="1"/>
  <c r="AP16" i="10" s="1"/>
  <c r="X16" i="10"/>
  <c r="Q16" i="10"/>
  <c r="AN15" i="10"/>
  <c r="AM15" i="10"/>
  <c r="AL15" i="10"/>
  <c r="AK15" i="10"/>
  <c r="AO15" i="10" s="1"/>
  <c r="AP15" i="10" s="1"/>
  <c r="X15" i="10"/>
  <c r="Q15" i="10"/>
  <c r="AN14" i="10"/>
  <c r="AM14" i="10"/>
  <c r="AL14" i="10"/>
  <c r="AK14" i="10"/>
  <c r="AO14" i="10" s="1"/>
  <c r="AP14" i="10" s="1"/>
  <c r="X14" i="10"/>
  <c r="Q14" i="10"/>
  <c r="AN13" i="10"/>
  <c r="AM13" i="10"/>
  <c r="AL13" i="10"/>
  <c r="AK13" i="10"/>
  <c r="AO13" i="10" s="1"/>
  <c r="AP13" i="10" s="1"/>
  <c r="X13" i="10"/>
  <c r="Q13" i="10"/>
  <c r="AN12" i="10"/>
  <c r="AM12" i="10"/>
  <c r="AL12" i="10"/>
  <c r="AK12" i="10"/>
  <c r="AO12" i="10" s="1"/>
  <c r="AP12" i="10" s="1"/>
  <c r="X12" i="10"/>
  <c r="Q12" i="10"/>
  <c r="AN11" i="10"/>
  <c r="AM11" i="10"/>
  <c r="AL11" i="10"/>
  <c r="AK11" i="10"/>
  <c r="AO11" i="10" s="1"/>
  <c r="AP11" i="10" s="1"/>
  <c r="X11" i="10"/>
  <c r="Q11" i="10"/>
  <c r="AN10" i="10"/>
  <c r="AM10" i="10"/>
  <c r="AL10" i="10"/>
  <c r="AK10" i="10"/>
  <c r="AO10" i="10" s="1"/>
  <c r="AP10" i="10" s="1"/>
  <c r="X10" i="10"/>
  <c r="Q10" i="10"/>
  <c r="AN9" i="10"/>
  <c r="AM9" i="10"/>
  <c r="AL9" i="10"/>
  <c r="AK9" i="10"/>
  <c r="AO9" i="10" s="1"/>
  <c r="AP9" i="10" s="1"/>
  <c r="X9" i="10"/>
  <c r="Q9" i="10"/>
  <c r="AN8" i="10"/>
  <c r="AM8" i="10"/>
  <c r="AL8" i="10"/>
  <c r="AK8" i="10"/>
  <c r="AO8" i="10" s="1"/>
  <c r="AP8" i="10" s="1"/>
  <c r="X8" i="10"/>
  <c r="Q8" i="10"/>
  <c r="AN7" i="10"/>
  <c r="AM7" i="10"/>
  <c r="AL7" i="10"/>
  <c r="AK7" i="10"/>
  <c r="AO7" i="10" s="1"/>
  <c r="X7" i="10"/>
  <c r="X39" i="10" s="1"/>
  <c r="Q7" i="10"/>
  <c r="AO39" i="10" l="1"/>
  <c r="AP7" i="10"/>
  <c r="AP39" i="10" s="1"/>
  <c r="AJ22" i="10"/>
  <c r="AJ39" i="10" s="1"/>
  <c r="AK39" i="10"/>
  <c r="AL39" i="10"/>
  <c r="F16" i="9" l="1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E16" i="9"/>
  <c r="C16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E15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E14" i="9"/>
  <c r="D16" i="9"/>
  <c r="D15" i="9"/>
  <c r="C15" i="9"/>
  <c r="D14" i="9"/>
  <c r="C14" i="9"/>
  <c r="C13" i="9"/>
  <c r="AH17" i="9" l="1"/>
  <c r="C17" i="9"/>
  <c r="AF17" i="9"/>
  <c r="S17" i="9"/>
  <c r="AN17" i="9"/>
  <c r="AG17" i="9"/>
  <c r="AI17" i="9"/>
  <c r="X17" i="9"/>
  <c r="I17" i="9"/>
  <c r="AJ17" i="9"/>
  <c r="Y17" i="9"/>
  <c r="AD17" i="9"/>
  <c r="P17" i="9"/>
  <c r="R17" i="9"/>
  <c r="L17" i="9"/>
  <c r="K17" i="9"/>
  <c r="U17" i="9"/>
  <c r="AM17" i="9"/>
  <c r="AE17" i="9"/>
  <c r="O17" i="9"/>
  <c r="G17" i="9"/>
  <c r="AL17" i="9"/>
  <c r="N17" i="9"/>
  <c r="AK17" i="9"/>
  <c r="AC17" i="9"/>
  <c r="M17" i="9"/>
  <c r="AB17" i="9"/>
  <c r="T17" i="9"/>
  <c r="AA17" i="9"/>
  <c r="Z17" i="9"/>
  <c r="Q17" i="9"/>
  <c r="E17" i="9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P46" i="8"/>
  <c r="O46" i="8"/>
  <c r="N46" i="8"/>
  <c r="E46" i="8"/>
  <c r="C46" i="8"/>
  <c r="AO45" i="8"/>
  <c r="AP45" i="8" s="1"/>
  <c r="Q45" i="8"/>
  <c r="AN44" i="8"/>
  <c r="AO44" i="8" s="1"/>
  <c r="AP44" i="8" s="1"/>
  <c r="Q44" i="8"/>
  <c r="Q43" i="8"/>
  <c r="AO42" i="8"/>
  <c r="AP42" i="8" s="1"/>
  <c r="AN42" i="8"/>
  <c r="Q42" i="8"/>
  <c r="AN41" i="8"/>
  <c r="AO41" i="8" s="1"/>
  <c r="AP41" i="8" s="1"/>
  <c r="Q41" i="8"/>
  <c r="AO40" i="8"/>
  <c r="AP40" i="8" s="1"/>
  <c r="Q40" i="8"/>
  <c r="AN39" i="8"/>
  <c r="AO39" i="8" s="1"/>
  <c r="AP39" i="8" s="1"/>
  <c r="Q39" i="8"/>
  <c r="AO38" i="8"/>
  <c r="AP38" i="8" s="1"/>
  <c r="Q38" i="8"/>
  <c r="AN37" i="8"/>
  <c r="AO37" i="8" s="1"/>
  <c r="AP37" i="8" s="1"/>
  <c r="Q37" i="8"/>
  <c r="AO36" i="8"/>
  <c r="AP36" i="8" s="1"/>
  <c r="Q36" i="8"/>
  <c r="AO35" i="8"/>
  <c r="AP35" i="8" s="1"/>
  <c r="AN35" i="8"/>
  <c r="Q35" i="8"/>
  <c r="AO34" i="8"/>
  <c r="AP34" i="8" s="1"/>
  <c r="Q34" i="8"/>
  <c r="AP33" i="8"/>
  <c r="AO33" i="8"/>
  <c r="Q33" i="8"/>
  <c r="AN32" i="8"/>
  <c r="AN46" i="8" s="1"/>
  <c r="Q32" i="8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O31" i="8"/>
  <c r="Q31" i="8"/>
  <c r="Q46" i="8" s="1"/>
  <c r="Q26" i="8"/>
  <c r="AN25" i="8"/>
  <c r="AM25" i="8"/>
  <c r="AO25" i="8" s="1"/>
  <c r="AP25" i="8" s="1"/>
  <c r="AL25" i="8"/>
  <c r="AK25" i="8"/>
  <c r="Q25" i="8"/>
  <c r="AN24" i="8"/>
  <c r="AM24" i="8"/>
  <c r="AL24" i="8"/>
  <c r="AO24" i="8" s="1"/>
  <c r="AK24" i="8"/>
  <c r="N24" i="8"/>
  <c r="Q24" i="8" s="1"/>
  <c r="Q23" i="8"/>
  <c r="AM22" i="8"/>
  <c r="Q22" i="8"/>
  <c r="AM21" i="8"/>
  <c r="AN20" i="8"/>
  <c r="AM20" i="8"/>
  <c r="AL20" i="8"/>
  <c r="AK20" i="8"/>
  <c r="AO20" i="8" s="1"/>
  <c r="P20" i="8"/>
  <c r="N20" i="8"/>
  <c r="Q20" i="8" s="1"/>
  <c r="AN19" i="8"/>
  <c r="AM19" i="8"/>
  <c r="AL19" i="8"/>
  <c r="AK19" i="8"/>
  <c r="AO19" i="8" s="1"/>
  <c r="P19" i="8"/>
  <c r="Q19" i="8" s="1"/>
  <c r="N19" i="8"/>
  <c r="AN18" i="8"/>
  <c r="AM18" i="8"/>
  <c r="AL18" i="8"/>
  <c r="AK18" i="8"/>
  <c r="AO18" i="8" s="1"/>
  <c r="AP18" i="8" s="1"/>
  <c r="AN17" i="8"/>
  <c r="AM17" i="8"/>
  <c r="AL17" i="8"/>
  <c r="AK17" i="8"/>
  <c r="AO17" i="8" s="1"/>
  <c r="P17" i="8"/>
  <c r="N17" i="8"/>
  <c r="Q17" i="8" s="1"/>
  <c r="AN16" i="8"/>
  <c r="AM16" i="8"/>
  <c r="AL16" i="8"/>
  <c r="AK16" i="8"/>
  <c r="AO16" i="8" s="1"/>
  <c r="AP16" i="8" s="1"/>
  <c r="Q16" i="8"/>
  <c r="AN15" i="8"/>
  <c r="AM15" i="8"/>
  <c r="AL15" i="8"/>
  <c r="AK15" i="8"/>
  <c r="P15" i="8"/>
  <c r="N15" i="8"/>
  <c r="Q15" i="8" s="1"/>
  <c r="AP15" i="8" s="1"/>
  <c r="AP14" i="8"/>
  <c r="AK14" i="8"/>
  <c r="AJ14" i="8"/>
  <c r="AI14" i="8"/>
  <c r="AG14" i="8"/>
  <c r="AF14" i="8"/>
  <c r="AE14" i="8"/>
  <c r="AD14" i="8"/>
  <c r="AB14" i="8"/>
  <c r="U14" i="8"/>
  <c r="T14" i="8"/>
  <c r="S14" i="8"/>
  <c r="R14" i="8"/>
  <c r="P14" i="8"/>
  <c r="O14" i="8"/>
  <c r="N14" i="8"/>
  <c r="E14" i="8"/>
  <c r="Q13" i="8"/>
  <c r="Q12" i="8"/>
  <c r="Q11" i="8"/>
  <c r="Q14" i="8" s="1"/>
  <c r="AN10" i="8"/>
  <c r="AN14" i="8" s="1"/>
  <c r="AM10" i="8"/>
  <c r="AM14" i="8" s="1"/>
  <c r="AL10" i="8"/>
  <c r="AO10" i="8" s="1"/>
  <c r="AO14" i="8" s="1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T9" i="8"/>
  <c r="S9" i="8"/>
  <c r="R9" i="8"/>
  <c r="E9" i="8"/>
  <c r="C9" i="8"/>
  <c r="AP17" i="8" l="1"/>
  <c r="AP20" i="8"/>
  <c r="AP19" i="8"/>
  <c r="AP24" i="8"/>
  <c r="AO32" i="8"/>
  <c r="AP32" i="8" s="1"/>
  <c r="AL14" i="8"/>
  <c r="AP31" i="8"/>
  <c r="AP46" i="8" s="1"/>
  <c r="AO46" i="8" l="1"/>
  <c r="AJ71" i="7" l="1"/>
  <c r="AI71" i="7"/>
  <c r="AH71" i="7"/>
  <c r="AG71" i="7"/>
  <c r="AF71" i="7"/>
  <c r="AE71" i="7"/>
  <c r="AD71" i="7"/>
  <c r="AC71" i="7"/>
  <c r="AB71" i="7"/>
  <c r="AA71" i="7"/>
  <c r="Y71" i="7"/>
  <c r="W71" i="7"/>
  <c r="V71" i="7"/>
  <c r="U71" i="7"/>
  <c r="T71" i="7"/>
  <c r="S71" i="7"/>
  <c r="R71" i="7"/>
  <c r="P71" i="7"/>
  <c r="O71" i="7"/>
  <c r="N71" i="7"/>
  <c r="E71" i="7"/>
  <c r="C71" i="7"/>
  <c r="AP70" i="7"/>
  <c r="Q70" i="7"/>
  <c r="Q69" i="7"/>
  <c r="AO68" i="7"/>
  <c r="AP68" i="7" s="1"/>
  <c r="AK68" i="7"/>
  <c r="AL67" i="7"/>
  <c r="AO67" i="7" s="1"/>
  <c r="AP67" i="7" s="1"/>
  <c r="AP66" i="7"/>
  <c r="AM66" i="7"/>
  <c r="AL66" i="7"/>
  <c r="AK66" i="7"/>
  <c r="AO65" i="7"/>
  <c r="AP65" i="7" s="1"/>
  <c r="X65" i="7"/>
  <c r="Q65" i="7"/>
  <c r="AP64" i="7"/>
  <c r="AM64" i="7"/>
  <c r="AL64" i="7"/>
  <c r="AK64" i="7"/>
  <c r="X64" i="7"/>
  <c r="Q64" i="7"/>
  <c r="AP63" i="7"/>
  <c r="AN63" i="7"/>
  <c r="AM63" i="7"/>
  <c r="AL63" i="7"/>
  <c r="X63" i="7"/>
  <c r="AL62" i="7"/>
  <c r="AK62" i="7"/>
  <c r="AO62" i="7" s="1"/>
  <c r="AP62" i="7" s="1"/>
  <c r="X62" i="7"/>
  <c r="AL61" i="7"/>
  <c r="AK61" i="7"/>
  <c r="AO61" i="7" s="1"/>
  <c r="AP61" i="7" s="1"/>
  <c r="X61" i="7"/>
  <c r="Q61" i="7"/>
  <c r="AO60" i="7"/>
  <c r="AP60" i="7" s="1"/>
  <c r="AN60" i="7"/>
  <c r="AL60" i="7"/>
  <c r="AK60" i="7"/>
  <c r="X60" i="7"/>
  <c r="Q60" i="7"/>
  <c r="AO59" i="7"/>
  <c r="AP59" i="7" s="1"/>
  <c r="Q59" i="7"/>
  <c r="AO58" i="7"/>
  <c r="Q58" i="7"/>
  <c r="AP58" i="7" s="1"/>
  <c r="AO57" i="7"/>
  <c r="AP57" i="7" s="1"/>
  <c r="Q57" i="7"/>
  <c r="AO56" i="7"/>
  <c r="AP56" i="7" s="1"/>
  <c r="AM56" i="7"/>
  <c r="AL56" i="7"/>
  <c r="AK56" i="7"/>
  <c r="X56" i="7"/>
  <c r="Q56" i="7"/>
  <c r="AM55" i="7"/>
  <c r="AO55" i="7" s="1"/>
  <c r="AP55" i="7" s="1"/>
  <c r="AL55" i="7"/>
  <c r="AK55" i="7"/>
  <c r="X55" i="7"/>
  <c r="Q55" i="7"/>
  <c r="AM54" i="7"/>
  <c r="AL54" i="7"/>
  <c r="AO54" i="7" s="1"/>
  <c r="AP54" i="7" s="1"/>
  <c r="AK54" i="7"/>
  <c r="X54" i="7"/>
  <c r="Q54" i="7"/>
  <c r="AN53" i="7"/>
  <c r="AM53" i="7"/>
  <c r="AL53" i="7"/>
  <c r="AO53" i="7" s="1"/>
  <c r="AP53" i="7" s="1"/>
  <c r="AK53" i="7"/>
  <c r="Q53" i="7"/>
  <c r="AN52" i="7"/>
  <c r="AM52" i="7"/>
  <c r="AL52" i="7"/>
  <c r="AK52" i="7"/>
  <c r="AO52" i="7" s="1"/>
  <c r="AP52" i="7" s="1"/>
  <c r="X52" i="7"/>
  <c r="Q52" i="7"/>
  <c r="AN51" i="7"/>
  <c r="AM51" i="7"/>
  <c r="AL51" i="7"/>
  <c r="AK51" i="7"/>
  <c r="AO51" i="7" s="1"/>
  <c r="AP51" i="7" s="1"/>
  <c r="Q51" i="7"/>
  <c r="AL50" i="7"/>
  <c r="AK50" i="7"/>
  <c r="X50" i="7"/>
  <c r="Q50" i="7"/>
  <c r="AP50" i="7" s="1"/>
  <c r="AO49" i="7"/>
  <c r="AP49" i="7" s="1"/>
  <c r="AN49" i="7"/>
  <c r="AM49" i="7"/>
  <c r="AL49" i="7"/>
  <c r="AK49" i="7"/>
  <c r="X49" i="7"/>
  <c r="Q49" i="7"/>
  <c r="AP48" i="7"/>
  <c r="AM48" i="7"/>
  <c r="AL48" i="7"/>
  <c r="AK48" i="7"/>
  <c r="X48" i="7"/>
  <c r="Q48" i="7"/>
  <c r="AP47" i="7"/>
  <c r="AL47" i="7"/>
  <c r="AK47" i="7"/>
  <c r="X47" i="7"/>
  <c r="Q47" i="7"/>
  <c r="AM46" i="7"/>
  <c r="AL46" i="7"/>
  <c r="AO46" i="7" s="1"/>
  <c r="AP46" i="7" s="1"/>
  <c r="X46" i="7"/>
  <c r="Q46" i="7"/>
  <c r="AP45" i="7"/>
  <c r="AL45" i="7"/>
  <c r="Q45" i="7"/>
  <c r="AO44" i="7"/>
  <c r="AP44" i="7" s="1"/>
  <c r="AL44" i="7"/>
  <c r="AK44" i="7"/>
  <c r="X44" i="7"/>
  <c r="Q44" i="7"/>
  <c r="AO43" i="7"/>
  <c r="AP43" i="7" s="1"/>
  <c r="AL43" i="7"/>
  <c r="AK43" i="7"/>
  <c r="X43" i="7"/>
  <c r="Q43" i="7"/>
  <c r="AO42" i="7"/>
  <c r="AP42" i="7" s="1"/>
  <c r="AL42" i="7"/>
  <c r="AK42" i="7"/>
  <c r="X42" i="7"/>
  <c r="Q42" i="7"/>
  <c r="AL41" i="7"/>
  <c r="AK41" i="7"/>
  <c r="AO41" i="7" s="1"/>
  <c r="AP41" i="7" s="1"/>
  <c r="X41" i="7"/>
  <c r="Q41" i="7"/>
  <c r="AL40" i="7"/>
  <c r="AK40" i="7"/>
  <c r="AO40" i="7" s="1"/>
  <c r="AP40" i="7" s="1"/>
  <c r="X40" i="7"/>
  <c r="Q40" i="7"/>
  <c r="AO39" i="7"/>
  <c r="AP39" i="7" s="1"/>
  <c r="AK39" i="7"/>
  <c r="X39" i="7"/>
  <c r="Q39" i="7"/>
  <c r="AO38" i="7"/>
  <c r="AP38" i="7" s="1"/>
  <c r="AL38" i="7"/>
  <c r="AK38" i="7"/>
  <c r="Z38" i="7"/>
  <c r="Z71" i="7" s="1"/>
  <c r="X38" i="7"/>
  <c r="Q38" i="7"/>
  <c r="AO37" i="7"/>
  <c r="AP37" i="7" s="1"/>
  <c r="AL37" i="7"/>
  <c r="AK37" i="7"/>
  <c r="X37" i="7"/>
  <c r="Q37" i="7"/>
  <c r="AO36" i="7"/>
  <c r="AP36" i="7" s="1"/>
  <c r="AL36" i="7"/>
  <c r="AK36" i="7"/>
  <c r="Q36" i="7"/>
  <c r="AP35" i="7"/>
  <c r="AO35" i="7"/>
  <c r="AL35" i="7"/>
  <c r="AK35" i="7"/>
  <c r="X35" i="7"/>
  <c r="Q35" i="7"/>
  <c r="AK34" i="7"/>
  <c r="AO34" i="7" s="1"/>
  <c r="AP34" i="7" s="1"/>
  <c r="Q34" i="7"/>
  <c r="AK32" i="7"/>
  <c r="AP31" i="7"/>
  <c r="AK31" i="7"/>
  <c r="AN30" i="7"/>
  <c r="AK30" i="7"/>
  <c r="AO30" i="7" s="1"/>
  <c r="AP30" i="7" s="1"/>
  <c r="Q30" i="7"/>
  <c r="AN29" i="7"/>
  <c r="AK29" i="7"/>
  <c r="AO29" i="7" s="1"/>
  <c r="AP29" i="7" s="1"/>
  <c r="Q29" i="7"/>
  <c r="AO28" i="7"/>
  <c r="AP28" i="7" s="1"/>
  <c r="AN28" i="7"/>
  <c r="AK28" i="7"/>
  <c r="Q28" i="7"/>
  <c r="AP27" i="7"/>
  <c r="AK27" i="7"/>
  <c r="AN26" i="7"/>
  <c r="AO26" i="7" s="1"/>
  <c r="AP26" i="7" s="1"/>
  <c r="Q26" i="7"/>
  <c r="AK25" i="7"/>
  <c r="Q25" i="7"/>
  <c r="AP25" i="7" s="1"/>
  <c r="AP24" i="7"/>
  <c r="AM24" i="7"/>
  <c r="AL24" i="7"/>
  <c r="AK24" i="7"/>
  <c r="AN23" i="7"/>
  <c r="AM23" i="7"/>
  <c r="AL23" i="7"/>
  <c r="AK23" i="7"/>
  <c r="AO23" i="7" s="1"/>
  <c r="Q23" i="7"/>
  <c r="AN22" i="7"/>
  <c r="AM22" i="7"/>
  <c r="AL22" i="7"/>
  <c r="AK22" i="7"/>
  <c r="Q22" i="7"/>
  <c r="AM21" i="7"/>
  <c r="AL21" i="7"/>
  <c r="AK21" i="7"/>
  <c r="AO21" i="7" s="1"/>
  <c r="Q21" i="7"/>
  <c r="AM20" i="7"/>
  <c r="AL20" i="7"/>
  <c r="AK20" i="7"/>
  <c r="AO20" i="7" s="1"/>
  <c r="Q20" i="7"/>
  <c r="AN19" i="7"/>
  <c r="AM19" i="7"/>
  <c r="AO19" i="7" s="1"/>
  <c r="AL19" i="7"/>
  <c r="AK19" i="7"/>
  <c r="Q19" i="7"/>
  <c r="AN18" i="7"/>
  <c r="AL18" i="7"/>
  <c r="AK18" i="7"/>
  <c r="AO18" i="7" s="1"/>
  <c r="Q18" i="7"/>
  <c r="AN17" i="7"/>
  <c r="AM17" i="7"/>
  <c r="AK17" i="7"/>
  <c r="AO17" i="7" s="1"/>
  <c r="Q17" i="7"/>
  <c r="Q16" i="7"/>
  <c r="AP15" i="7"/>
  <c r="AM15" i="7"/>
  <c r="AL15" i="7"/>
  <c r="AK15" i="7"/>
  <c r="AL14" i="7"/>
  <c r="AK14" i="7"/>
  <c r="Q14" i="7"/>
  <c r="AP14" i="7" s="1"/>
  <c r="Q13" i="7"/>
  <c r="AP13" i="7" s="1"/>
  <c r="Q12" i="7"/>
  <c r="AP12" i="7" s="1"/>
  <c r="Q11" i="7"/>
  <c r="AP11" i="7" s="1"/>
  <c r="AN10" i="7"/>
  <c r="AN71" i="7" s="1"/>
  <c r="AL10" i="7"/>
  <c r="AO10" i="7" s="1"/>
  <c r="AP10" i="7" s="1"/>
  <c r="AK10" i="7"/>
  <c r="Q10" i="7"/>
  <c r="Q9" i="7"/>
  <c r="AP9" i="7" s="1"/>
  <c r="AL8" i="7"/>
  <c r="AL71" i="7" s="1"/>
  <c r="AK8" i="7"/>
  <c r="AO8" i="7" s="1"/>
  <c r="AP8" i="7" s="1"/>
  <c r="X8" i="7"/>
  <c r="Q8" i="7"/>
  <c r="AM7" i="7"/>
  <c r="AM71" i="7" s="1"/>
  <c r="AK7" i="7"/>
  <c r="AO7" i="7" s="1"/>
  <c r="X7" i="7"/>
  <c r="X71" i="7" s="1"/>
  <c r="Q7" i="7"/>
  <c r="Q71" i="7" s="1"/>
  <c r="AP7" i="7" l="1"/>
  <c r="AP71" i="7" s="1"/>
  <c r="AO71" i="7"/>
  <c r="AK71" i="7"/>
  <c r="AJ74" i="6" l="1"/>
  <c r="AI74" i="6"/>
  <c r="AB74" i="6"/>
  <c r="AA74" i="6"/>
  <c r="V74" i="6"/>
  <c r="S74" i="6"/>
  <c r="C74" i="6"/>
  <c r="Q72" i="6"/>
  <c r="AP72" i="6" s="1"/>
  <c r="Q71" i="6"/>
  <c r="AP71" i="6" s="1"/>
  <c r="Q70" i="6"/>
  <c r="AP70" i="6" s="1"/>
  <c r="Q69" i="6"/>
  <c r="AP69" i="6" s="1"/>
  <c r="Q68" i="6"/>
  <c r="AP68" i="6" s="1"/>
  <c r="Q67" i="6"/>
  <c r="AP67" i="6" s="1"/>
  <c r="Q66" i="6"/>
  <c r="AP66" i="6" s="1"/>
  <c r="Q65" i="6"/>
  <c r="AP65" i="6" s="1"/>
  <c r="Q64" i="6"/>
  <c r="AP64" i="6" s="1"/>
  <c r="Q63" i="6"/>
  <c r="AP63" i="6" s="1"/>
  <c r="Q62" i="6"/>
  <c r="AP62" i="6" s="1"/>
  <c r="Q61" i="6"/>
  <c r="AP61" i="6" s="1"/>
  <c r="AO59" i="6"/>
  <c r="AP59" i="6" s="1"/>
  <c r="X59" i="6"/>
  <c r="Q59" i="6"/>
  <c r="AP58" i="6"/>
  <c r="AO58" i="6"/>
  <c r="X58" i="6"/>
  <c r="Q58" i="6"/>
  <c r="AO57" i="6"/>
  <c r="AP57" i="6" s="1"/>
  <c r="X57" i="6"/>
  <c r="Q57" i="6"/>
  <c r="AP56" i="6"/>
  <c r="AO56" i="6"/>
  <c r="X56" i="6"/>
  <c r="Q56" i="6"/>
  <c r="AO55" i="6"/>
  <c r="AP55" i="6" s="1"/>
  <c r="X55" i="6"/>
  <c r="Q55" i="6"/>
  <c r="AP54" i="6"/>
  <c r="AO54" i="6"/>
  <c r="X54" i="6"/>
  <c r="Q54" i="6"/>
  <c r="AO53" i="6"/>
  <c r="AP53" i="6" s="1"/>
  <c r="X53" i="6"/>
  <c r="Q53" i="6"/>
  <c r="AP52" i="6"/>
  <c r="AO52" i="6"/>
  <c r="X52" i="6"/>
  <c r="Q52" i="6"/>
  <c r="AO51" i="6"/>
  <c r="AP51" i="6" s="1"/>
  <c r="X51" i="6"/>
  <c r="Q51" i="6"/>
  <c r="AP50" i="6"/>
  <c r="AO50" i="6"/>
  <c r="X50" i="6"/>
  <c r="Q50" i="6"/>
  <c r="AO49" i="6"/>
  <c r="AO60" i="6" s="1"/>
  <c r="X49" i="6"/>
  <c r="Q49" i="6"/>
  <c r="AP48" i="6"/>
  <c r="AO48" i="6"/>
  <c r="X48" i="6"/>
  <c r="Q48" i="6"/>
  <c r="Q60" i="6" s="1"/>
  <c r="X47" i="6"/>
  <c r="Q46" i="6"/>
  <c r="Q45" i="6"/>
  <c r="Q44" i="6"/>
  <c r="Q43" i="6"/>
  <c r="AN42" i="6"/>
  <c r="AM42" i="6"/>
  <c r="AL42" i="6"/>
  <c r="AO42" i="6" s="1"/>
  <c r="AP42" i="6" s="1"/>
  <c r="X42" i="6"/>
  <c r="Q42" i="6"/>
  <c r="AJ41" i="6"/>
  <c r="AI41" i="6"/>
  <c r="AH41" i="6"/>
  <c r="AH74" i="6" s="1"/>
  <c r="AG41" i="6"/>
  <c r="U41" i="6"/>
  <c r="T41" i="6"/>
  <c r="S41" i="6"/>
  <c r="R41" i="6"/>
  <c r="R74" i="6" s="1"/>
  <c r="P41" i="6"/>
  <c r="P74" i="6" s="1"/>
  <c r="O41" i="6"/>
  <c r="O74" i="6" s="1"/>
  <c r="N41" i="6"/>
  <c r="E41" i="6"/>
  <c r="Q40" i="6"/>
  <c r="AP40" i="6" s="1"/>
  <c r="Q39" i="6"/>
  <c r="AP39" i="6" s="1"/>
  <c r="Q38" i="6"/>
  <c r="AP38" i="6" s="1"/>
  <c r="Q37" i="6"/>
  <c r="AP37" i="6" s="1"/>
  <c r="Q36" i="6"/>
  <c r="Q35" i="6"/>
  <c r="Q34" i="6"/>
  <c r="AP32" i="6"/>
  <c r="AP31" i="6"/>
  <c r="AP30" i="6"/>
  <c r="Q30" i="6"/>
  <c r="AN29" i="6"/>
  <c r="AM29" i="6"/>
  <c r="AL29" i="6"/>
  <c r="AK29" i="6"/>
  <c r="AO29" i="6" s="1"/>
  <c r="Q29" i="6"/>
  <c r="AN28" i="6"/>
  <c r="AM28" i="6"/>
  <c r="AL28" i="6"/>
  <c r="AK28" i="6"/>
  <c r="AO28" i="6" s="1"/>
  <c r="AP28" i="6" s="1"/>
  <c r="Q28" i="6"/>
  <c r="AN27" i="6"/>
  <c r="AN41" i="6" s="1"/>
  <c r="AN74" i="6" s="1"/>
  <c r="AM27" i="6"/>
  <c r="AM41" i="6" s="1"/>
  <c r="AL27" i="6"/>
  <c r="AL41" i="6" s="1"/>
  <c r="AK27" i="6"/>
  <c r="AO27" i="6" s="1"/>
  <c r="Q27" i="6"/>
  <c r="Q41" i="6" s="1"/>
  <c r="AO26" i="6"/>
  <c r="AP26" i="6" s="1"/>
  <c r="X26" i="6"/>
  <c r="Q26" i="6"/>
  <c r="AO25" i="6"/>
  <c r="AN25" i="6"/>
  <c r="AM25" i="6"/>
  <c r="AL25" i="6"/>
  <c r="AK25" i="6"/>
  <c r="AJ25" i="6"/>
  <c r="AI25" i="6"/>
  <c r="AH25" i="6"/>
  <c r="AG25" i="6"/>
  <c r="AG74" i="6" s="1"/>
  <c r="AF25" i="6"/>
  <c r="AE25" i="6"/>
  <c r="AE74" i="6" s="1"/>
  <c r="AD25" i="6"/>
  <c r="AD74" i="6" s="1"/>
  <c r="AC25" i="6"/>
  <c r="AC74" i="6" s="1"/>
  <c r="AB25" i="6"/>
  <c r="AA25" i="6"/>
  <c r="Z25" i="6"/>
  <c r="Z74" i="6" s="1"/>
  <c r="Y25" i="6"/>
  <c r="Y74" i="6" s="1"/>
  <c r="X25" i="6"/>
  <c r="W25" i="6"/>
  <c r="W74" i="6" s="1"/>
  <c r="X74" i="6" s="1"/>
  <c r="U25" i="6"/>
  <c r="T25" i="6"/>
  <c r="T74" i="6" s="1"/>
  <c r="S25" i="6"/>
  <c r="R25" i="6"/>
  <c r="P25" i="6"/>
  <c r="O25" i="6"/>
  <c r="N25" i="6"/>
  <c r="N74" i="6" s="1"/>
  <c r="M25" i="6"/>
  <c r="M74" i="6" s="1"/>
  <c r="L25" i="6"/>
  <c r="K25" i="6"/>
  <c r="J25" i="6"/>
  <c r="I25" i="6"/>
  <c r="H25" i="6"/>
  <c r="G25" i="6"/>
  <c r="F25" i="6"/>
  <c r="E25" i="6"/>
  <c r="E74" i="6" s="1"/>
  <c r="AP24" i="6"/>
  <c r="Q24" i="6"/>
  <c r="Q23" i="6"/>
  <c r="AP23" i="6" s="1"/>
  <c r="Q22" i="6"/>
  <c r="AP22" i="6" s="1"/>
  <c r="Q21" i="6"/>
  <c r="AP21" i="6" s="1"/>
  <c r="AP20" i="6"/>
  <c r="Q20" i="6"/>
  <c r="Q19" i="6"/>
  <c r="AP19" i="6" s="1"/>
  <c r="Q18" i="6"/>
  <c r="AP18" i="6" s="1"/>
  <c r="Q17" i="6"/>
  <c r="AP17" i="6" s="1"/>
  <c r="AP16" i="6"/>
  <c r="Q16" i="6"/>
  <c r="Q15" i="6"/>
  <c r="AP15" i="6" s="1"/>
  <c r="Q14" i="6"/>
  <c r="AP14" i="6" s="1"/>
  <c r="Q13" i="6"/>
  <c r="AP13" i="6" s="1"/>
  <c r="AP12" i="6"/>
  <c r="Q12" i="6"/>
  <c r="Q11" i="6"/>
  <c r="AP11" i="6" s="1"/>
  <c r="Q10" i="6"/>
  <c r="Q25" i="6" s="1"/>
  <c r="AN9" i="6"/>
  <c r="AJ9" i="6"/>
  <c r="AI9" i="6"/>
  <c r="AH9" i="6"/>
  <c r="AG9" i="6"/>
  <c r="AF9" i="6"/>
  <c r="AE9" i="6"/>
  <c r="AD9" i="6"/>
  <c r="AC9" i="6"/>
  <c r="AB9" i="6"/>
  <c r="AA9" i="6"/>
  <c r="Z9" i="6"/>
  <c r="X9" i="6"/>
  <c r="U9" i="6"/>
  <c r="T9" i="6"/>
  <c r="S9" i="6"/>
  <c r="R9" i="6"/>
  <c r="P9" i="6"/>
  <c r="O9" i="6"/>
  <c r="N9" i="6"/>
  <c r="AP8" i="6"/>
  <c r="AM8" i="6"/>
  <c r="AL8" i="6"/>
  <c r="AK8" i="6"/>
  <c r="AO8" i="6" s="1"/>
  <c r="X8" i="6"/>
  <c r="Q8" i="6"/>
  <c r="AO7" i="6"/>
  <c r="AN7" i="6"/>
  <c r="AM7" i="6"/>
  <c r="AM9" i="6" s="1"/>
  <c r="AL7" i="6"/>
  <c r="AL9" i="6" s="1"/>
  <c r="AK7" i="6"/>
  <c r="AK9" i="6" s="1"/>
  <c r="X7" i="6"/>
  <c r="Q7" i="6"/>
  <c r="Q9" i="6" s="1"/>
  <c r="U74" i="6" l="1"/>
  <c r="AO41" i="6"/>
  <c r="AO74" i="6" s="1"/>
  <c r="AL74" i="6"/>
  <c r="Q74" i="6"/>
  <c r="AF74" i="6"/>
  <c r="AM74" i="6"/>
  <c r="AO9" i="6"/>
  <c r="AP7" i="6"/>
  <c r="AP9" i="6" s="1"/>
  <c r="AP29" i="6"/>
  <c r="AP27" i="6"/>
  <c r="AP41" i="6" s="1"/>
  <c r="AK41" i="6"/>
  <c r="AK74" i="6" s="1"/>
  <c r="AP10" i="6"/>
  <c r="AP25" i="6" s="1"/>
  <c r="AP49" i="6"/>
  <c r="AP60" i="6" s="1"/>
  <c r="AP74" i="6" s="1"/>
  <c r="W17" i="9" l="1"/>
  <c r="AO17" i="9"/>
  <c r="V17" i="9" l="1"/>
  <c r="AP1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E945B636-85CE-4C4B-8A22-5074E0766AD4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97581395-E5DC-4087-9A95-4851F2518EC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Գրել մարզի անունը և համապատասխան եռամսյակը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C3FC83F9-C2A7-4977-9B6E-8DE1A5BE867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Գրել մարզի անունը և համապատասխան եռամսյակը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30" authorId="0" shapeId="0" xr:uid="{20BC6B58-AA06-4816-A15A-E0B56BE4F3AE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5121,5122,5123</t>
        </r>
      </text>
    </comment>
    <comment ref="D37" authorId="0" shapeId="0" xr:uid="{02B778D9-8204-45FD-9283-94176BA64AAA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2271,2272, էՕ26, 2538</t>
        </r>
      </text>
    </comment>
    <comment ref="D38" authorId="0" shapeId="0" xr:uid="{F1D49E4B-2FF4-4E12-93BB-98542281228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429,430,417,902</t>
        </r>
      </text>
    </comment>
    <comment ref="D39" authorId="0" shapeId="0" xr:uid="{A5383AC8-0F80-406C-AB68-7ED90828C15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աՎԼՈՂ, ՀԱՐԹ, և ՋՐ
901LL70</t>
        </r>
      </text>
    </comment>
    <comment ref="D40" authorId="0" shapeId="0" xr:uid="{AB3BD78B-975D-435D-9B01-52EE339824D6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մեք
,579,897,899,514</t>
        </r>
      </text>
    </comment>
  </commentList>
</comments>
</file>

<file path=xl/sharedStrings.xml><?xml version="1.0" encoding="utf-8"?>
<sst xmlns="http://schemas.openxmlformats.org/spreadsheetml/2006/main" count="3127" uniqueCount="1011">
  <si>
    <t>N/N</t>
  </si>
  <si>
    <t>Համայնքի անվանումը</t>
  </si>
  <si>
    <t>Համայնքների   (Բնակավայրերի)  թիվը</t>
  </si>
  <si>
    <t xml:space="preserve">Տեղեկատվություն ստացված տեխնիկայի վերաբերյալ 
</t>
  </si>
  <si>
    <t>Տեղեկատվություն օգտագործման ձևի վերաբերյալ</t>
  </si>
  <si>
    <t>Ստացման պահից որքան գումար է ծախսվել տեխնիկան շահագործելու համար</t>
  </si>
  <si>
    <t xml:space="preserve">Համայնքի ավագանու որոշմամբ  հաստատված դրույքաչափեր՝  տեղեկատվություն մատուցվող
ծառայությունների դրույքաչափերը </t>
  </si>
  <si>
    <t>Տեխնիկայի օգտագործումից ստացված օգուտները</t>
  </si>
  <si>
    <t xml:space="preserve">Տեխնիկայով համայնքներում կատարած աշատանքների տեսակը և ծավալը </t>
  </si>
  <si>
    <t>Տեխնիկայի օգտագործումից ստացված եկամուտը</t>
  </si>
  <si>
    <t>Ստացված ամբողջ տեխնիկան  (ամբողջական անվանումը`թրթուրավոր 
տրակտոր, Էքսկավատոր, գրեյդեր և այլն)</t>
  </si>
  <si>
    <t>Քանակը</t>
  </si>
  <si>
    <t>Ստացման ամսաթիվ</t>
  </si>
  <si>
    <t>Մակնիշ (ամբողջական անվանումը)</t>
  </si>
  <si>
    <t xml:space="preserve">*Որ ծրագրի շրջանաում 
է տրամադրվել </t>
  </si>
  <si>
    <t>Վարձակալության պայմանագիր</t>
  </si>
  <si>
    <t>Անհատույց օգտագործման պայմանագիր</t>
  </si>
  <si>
    <t>Համայնքի ղեկավարի որոշմամբ</t>
  </si>
  <si>
    <t xml:space="preserve">Ավագանու որոշմամբ </t>
  </si>
  <si>
    <t>այլ</t>
  </si>
  <si>
    <t>Շահագործման ծախս</t>
  </si>
  <si>
    <t>Վառելիք</t>
  </si>
  <si>
    <t>Տեխնիկայի սպասարկում</t>
  </si>
  <si>
    <t>Ընդամենը</t>
  </si>
  <si>
    <t>Համայնքի բնակչության քանի %-ին է ծառայել տեխնիկան</t>
  </si>
  <si>
    <t xml:space="preserve">Այդ թվում տեխնիկայով բնակիչներին մատուցվող
ծառայություններ (ըստ տեսակի)             </t>
  </si>
  <si>
    <t xml:space="preserve">Այդ թվում տեխնիկայով բնակիչներին մատուցվող ծառայություններից համայնքային
բյուջե մուտքերը՝ ըստ աշխատանքների </t>
  </si>
  <si>
    <t xml:space="preserve">Տեխնիկայի օգտագործումից ստացված եկամուտը՝ ըստ աշխատանքների </t>
  </si>
  <si>
    <t xml:space="preserve">Զուտ եկամուտը՝ տեխնիկայի շահագործման համար ծախսերը հանած  </t>
  </si>
  <si>
    <t xml:space="preserve"> 1 հա վարել</t>
  </si>
  <si>
    <t xml:space="preserve"> խ/մ փորել </t>
  </si>
  <si>
    <t xml:space="preserve">1 կմ ճանապարհ </t>
  </si>
  <si>
    <t xml:space="preserve">այլ </t>
  </si>
  <si>
    <t xml:space="preserve">Համայնքի բնակչության թիվը </t>
  </si>
  <si>
    <t>Տեխնիկայից օգտված բնակիչների թիվը</t>
  </si>
  <si>
    <t>%</t>
  </si>
  <si>
    <t>վարել</t>
  </si>
  <si>
    <t xml:space="preserve">փորել </t>
  </si>
  <si>
    <t xml:space="preserve">Ճանապարհ </t>
  </si>
  <si>
    <t>թիվ</t>
  </si>
  <si>
    <t>ՀՀ դրամ</t>
  </si>
  <si>
    <t xml:space="preserve">ՀՀ դրամ </t>
  </si>
  <si>
    <t xml:space="preserve">թիվ </t>
  </si>
  <si>
    <t>հա</t>
  </si>
  <si>
    <t>խ/մ</t>
  </si>
  <si>
    <t>կմ</t>
  </si>
  <si>
    <t>Ապարան</t>
  </si>
  <si>
    <t>Բոբկադ</t>
  </si>
  <si>
    <t>АNТ-750</t>
  </si>
  <si>
    <t>Էքսկավատոր</t>
  </si>
  <si>
    <t>JCB-3SX</t>
  </si>
  <si>
    <t>Գրեյդեր</t>
  </si>
  <si>
    <t>ГС-10.07</t>
  </si>
  <si>
    <t>MAЗ</t>
  </si>
  <si>
    <t>МАЗ 490103390</t>
  </si>
  <si>
    <t>ГАЗ</t>
  </si>
  <si>
    <t>ГАЗ 33086</t>
  </si>
  <si>
    <t>УАЗ 23632</t>
  </si>
  <si>
    <t>Ծաղկահովիտ</t>
  </si>
  <si>
    <t>Բեռնաուղևորատար</t>
  </si>
  <si>
    <t>UAZ-390946-550</t>
  </si>
  <si>
    <t>ՀՏԶՀ</t>
  </si>
  <si>
    <t>Միկրոավտոբուս</t>
  </si>
  <si>
    <t>GAZ 32273-753</t>
  </si>
  <si>
    <t>Ասինիզացիոն</t>
  </si>
  <si>
    <t>06․11․2019</t>
  </si>
  <si>
    <t>GAZ KO-503 B GAZ-53</t>
  </si>
  <si>
    <t>25․12․2019</t>
  </si>
  <si>
    <t>KAMAZ KO-456-12 (KAMAZ-43253-15)</t>
  </si>
  <si>
    <t>12․12․2019</t>
  </si>
  <si>
    <t>KAMAZ 55111-15</t>
  </si>
  <si>
    <t>07․10․2019</t>
  </si>
  <si>
    <t>GS-10.07</t>
  </si>
  <si>
    <t>11․12․2019</t>
  </si>
  <si>
    <t>CAT 426F2</t>
  </si>
  <si>
    <t>12000 դրամի վառելիքը   տրամադրվել  է  համայնքի ջրամատակարարման  համակարկի  սպասարկման աշխատանքներ կատարելու   նպատակով։</t>
  </si>
  <si>
    <t>189000 դրամի վառելիքը  տրամադրվել  է համայնքի  բազմաբնակարան  շենքերի  կոյուղու և դիտահորերի մաքրման  համար։Տեխնիկա  վարձակալելու  դեպքում  համայնքի  բյուջեի  ծախսը  կկազմի 1500000 դրամ։</t>
  </si>
  <si>
    <t>Աղբատար</t>
  </si>
  <si>
    <t>177000 դրամի վառելիքը  ծախսվել  է բնակավայրերում  աղբահանություն  իրականացնելու համար։</t>
  </si>
  <si>
    <t>Բեռնատար Ինքնա          թափ</t>
  </si>
  <si>
    <t>Վառելիքը տրամադրվել  է ներհամայնքային /ներառյալ բոլոր 10 բնակավայրերը /  ճանապարհների հարթեցման և բարեկարգման համար։ Տեխնիկա վարձակալելու  դեպքում  համայնքի  բյուջեի ծախսը  կկազմի 2500000 դրամ։</t>
  </si>
  <si>
    <t>366000 դրամը ծախսվել է բնակավայրերի ջրագծերի  և ջրատարների նորոգման    համար, 50000 դրամի  ձեռք է  բերվել շարժիչի  յուղ և  քսայուղ։Տեխնիկա  վարձակալելու  դեպքում համայնքի  բյուջեի  ծախսը կկազմի մինչև  2000000 դրամ։</t>
  </si>
  <si>
    <t>YA3</t>
  </si>
  <si>
    <t>Թալին</t>
  </si>
  <si>
    <t>JCB,բազմաֆունկցիոնալ էքսկավատոր</t>
  </si>
  <si>
    <t>29․10․2019թ․</t>
  </si>
  <si>
    <t>JCB,3 CXբազմաֆունկցիոնալ էքսկավատոր՝ հիդրավլիկ մուրճով</t>
  </si>
  <si>
    <t>ՀՏԶՀUSAID</t>
  </si>
  <si>
    <t xml:space="preserve">28,04,2020թ N19 </t>
  </si>
  <si>
    <t>Գրեյդեր Ա</t>
  </si>
  <si>
    <t>19․11․2019թ․</t>
  </si>
  <si>
    <t>Գրեյդեր ԳՍ 10․07</t>
  </si>
  <si>
    <t>Ինքնաթափ  ՄԱԶ--555102-220</t>
  </si>
  <si>
    <t>20,12,2019թ</t>
  </si>
  <si>
    <t>Ինքնաթափ   ՄԱԶ--555102-220</t>
  </si>
  <si>
    <t xml:space="preserve"> ՄԱԶ-KO-456-10 Աղբատար</t>
  </si>
  <si>
    <t xml:space="preserve"> ՄԱԶ-KO-449-17 Աղբատար</t>
  </si>
  <si>
    <t>ՈՒԱԶ390945-552</t>
  </si>
  <si>
    <t>ՈՒԱԶ390945</t>
  </si>
  <si>
    <t>SOLD BL385 էքսկավատոր</t>
  </si>
  <si>
    <t xml:space="preserve">Տրակտոր Բելառուս 1523
</t>
  </si>
  <si>
    <t>HONGYAN 6X4 CQ3346HV35</t>
  </si>
  <si>
    <t>JCB,3 CX plus էքսկավատոր</t>
  </si>
  <si>
    <t>Աշտարակ</t>
  </si>
  <si>
    <t>Էքսկավատոր ամբարձիչ ELAZ-BL880</t>
  </si>
  <si>
    <t>11.10.22 152-Ա</t>
  </si>
  <si>
    <t>20․10․23թ</t>
  </si>
  <si>
    <t>Էքսկավատոր բեռնիչ JCB 3CXD</t>
  </si>
  <si>
    <t>12․09․23թ 124-Ա</t>
  </si>
  <si>
    <t>բազմաֆունկցիոնալ մինիամբարձիչ</t>
  </si>
  <si>
    <t>SWL3220 բոբկատ</t>
  </si>
  <si>
    <t>11․10․2023թ․ 141-Ա</t>
  </si>
  <si>
    <t>Բելառուս</t>
  </si>
  <si>
    <t>տրված է վարձակալությամբ տարեկան 600000 ՀՀ դրամ</t>
  </si>
  <si>
    <t>Մամլիչ</t>
  </si>
  <si>
    <t>ТУКАН-1600</t>
  </si>
  <si>
    <t>Եռախոփ գութան</t>
  </si>
  <si>
    <t>Եռախոփ գութան ՊՆՎ 3-35</t>
  </si>
  <si>
    <t>Այգեգործական սրսկիչ</t>
  </si>
  <si>
    <t xml:space="preserve">Ընդամենը </t>
  </si>
  <si>
    <t xml:space="preserve">* Ծրագրի անվանման սյունակում լրացնել  ՀՏԶՀ-USAID, ՀՏԶՀ-SDC, ՀԲ ֆինանսավորմամբ
</t>
  </si>
  <si>
    <r>
      <rPr>
        <sz val="12"/>
        <color theme="1"/>
        <rFont val="GHEA Grapalat"/>
        <family val="3"/>
      </rPr>
      <t>*</t>
    </r>
    <r>
      <rPr>
        <b/>
        <sz val="9"/>
        <color theme="1"/>
        <rFont val="GHEA Grapalat"/>
        <family val="3"/>
      </rPr>
      <t xml:space="preserve">Որ ծրագրի շրջանաում 
է տրամադրվել </t>
    </r>
  </si>
  <si>
    <t xml:space="preserve">Ընդամենը տեխնիկայով համայնքներում կատարած աշատանքների ծավալը  (ըստ տեսակի) </t>
  </si>
  <si>
    <t xml:space="preserve">Համայնքի նակչության թիվը </t>
  </si>
  <si>
    <t>Արտաշատ</t>
  </si>
  <si>
    <t>Արարատ</t>
  </si>
  <si>
    <t>Մասիս</t>
  </si>
  <si>
    <r>
      <rPr>
        <sz val="10"/>
        <color theme="1"/>
        <rFont val="GHEA Grapalat"/>
        <family val="3"/>
      </rPr>
      <t>*</t>
    </r>
    <r>
      <rPr>
        <b/>
        <sz val="10"/>
        <color theme="1"/>
        <rFont val="GHEA Grapalat"/>
        <family val="3"/>
      </rPr>
      <t xml:space="preserve">Որ ծրագրի շրջանաում 
է տրամադրվել </t>
    </r>
  </si>
  <si>
    <t>2019թ</t>
  </si>
  <si>
    <t>Արմավիր</t>
  </si>
  <si>
    <t>Ավտոգրեյդեր</t>
  </si>
  <si>
    <t>ՀՏԶՀ-USAID</t>
  </si>
  <si>
    <t>V</t>
  </si>
  <si>
    <t xml:space="preserve">Աղբատար մեքենա </t>
  </si>
  <si>
    <t>+</t>
  </si>
  <si>
    <t>Աղբատար մեքենա</t>
  </si>
  <si>
    <t xml:space="preserve"> </t>
  </si>
  <si>
    <t>Վաղարշապատ</t>
  </si>
  <si>
    <t>v</t>
  </si>
  <si>
    <t>Խոյ</t>
  </si>
  <si>
    <t>CASE 570 ST</t>
  </si>
  <si>
    <t>ՀՏԶՀ-SDC</t>
  </si>
  <si>
    <t>Մեծամոր</t>
  </si>
  <si>
    <t>Ինքնաթափ</t>
  </si>
  <si>
    <t>Փարաքար</t>
  </si>
  <si>
    <t>Ճամբարակ</t>
  </si>
  <si>
    <t>JCB 3CX</t>
  </si>
  <si>
    <t>ՀՏԶՀ-USAID, ՀՏԶՀ-SDC, ՀԲ ֆինանսավորմամբ</t>
  </si>
  <si>
    <t>Վարդենիս</t>
  </si>
  <si>
    <t>Սևան</t>
  </si>
  <si>
    <t>Բազմաֆունկցիոնալ Էքսկավատոր</t>
  </si>
  <si>
    <t xml:space="preserve">Գրեյդեր </t>
  </si>
  <si>
    <t>Մարզի անվանումը</t>
  </si>
  <si>
    <t>Քանակըթիվ</t>
  </si>
  <si>
    <t>Հրազդան</t>
  </si>
  <si>
    <t>Էքսկավատոր ամբարձիչ New Holland B115B, համալրված արագ հանվող մաս NH LB110/115</t>
  </si>
  <si>
    <t>2022թ.</t>
  </si>
  <si>
    <t>Անիվավոր տրակտոր 1,4-րդ քարշակ դասի</t>
  </si>
  <si>
    <t>Բազմաֆունկցիոնալ անիվավոր էքսկավատոր պտտվող պլատֆորմով</t>
  </si>
  <si>
    <t>LuiGong 4215D-AWD ավտոգրեյդեր</t>
  </si>
  <si>
    <t>Թրթուրավոր</t>
  </si>
  <si>
    <t>30․11․2020թ․</t>
  </si>
  <si>
    <t>Б 10М6100-ЕН</t>
  </si>
  <si>
    <t>Անվավոր</t>
  </si>
  <si>
    <t>18․12․2020թ․</t>
  </si>
  <si>
    <t>XC F 1504, JM-1104</t>
  </si>
  <si>
    <t>Ակունք</t>
  </si>
  <si>
    <t>Էքսկավատոր/Մոդել՝ELAZ-BL 880/`հիդրավլիկ մուրճով և փոքր շերեփով/մոդել՝FD-5X</t>
  </si>
  <si>
    <t>13.01.2021թ</t>
  </si>
  <si>
    <t>ELAZBL880A20P0519</t>
  </si>
  <si>
    <t>չկա</t>
  </si>
  <si>
    <t>Բեռնատար ինքնաթափ</t>
  </si>
  <si>
    <t>16.12.2020թ</t>
  </si>
  <si>
    <t>ԿԱՄԱԶ-53605-6010-48</t>
  </si>
  <si>
    <t>Ձյուն մաքրող ռոտոր</t>
  </si>
  <si>
    <t>16.11.2020թ</t>
  </si>
  <si>
    <t>CY-2.1</t>
  </si>
  <si>
    <t>Արտաճանապարհային և տեխնիկական սպասարկման մեքենա համալրող սարքերով/պլաստիկ զոդիչ,էլեկտագեներատոր</t>
  </si>
  <si>
    <t>09.09.2021թ</t>
  </si>
  <si>
    <t>ՈԻԱԶ 236324-101</t>
  </si>
  <si>
    <t>Տրակտոր 1,4-րդ քարշակ դասի,կցասայլով</t>
  </si>
  <si>
    <t>13.10.2020թ</t>
  </si>
  <si>
    <t>Բելառուս 82.1,2ՊՏՍ-4,5</t>
  </si>
  <si>
    <t>Սրսկիչ</t>
  </si>
  <si>
    <t>10.12.2020թ</t>
  </si>
  <si>
    <t>MA600                                ՀՏԶՀ-USAID</t>
  </si>
  <si>
    <t>Կարտոֆիլահանիչ</t>
  </si>
  <si>
    <t>14.12.2020թ</t>
  </si>
  <si>
    <t>ԿՏՆ-2Վ/ԱՏԳ ծածկագիր843242000</t>
  </si>
  <si>
    <t>11.09.2020թ</t>
  </si>
  <si>
    <t>ԿՍՄ ԿՏՆ-24/ԱՏԳ              ՀՏԶՀ-</t>
  </si>
  <si>
    <t>Կարտոֆիլի կուլտիվատոր</t>
  </si>
  <si>
    <t>10.12.</t>
  </si>
  <si>
    <t>Գառնի</t>
  </si>
  <si>
    <t>Կամազ</t>
  </si>
  <si>
    <t>ԿԱՄԱԶ5360548(A5)</t>
  </si>
  <si>
    <t>Չի տրամադրվել</t>
  </si>
  <si>
    <t>Չի կնքվել</t>
  </si>
  <si>
    <t>-</t>
  </si>
  <si>
    <t>Համայնքի կարիքների համար</t>
  </si>
  <si>
    <t>Բազմաֆունկցիոնալ էքսկավատոր</t>
  </si>
  <si>
    <t>JCB 3CXD14M2NM</t>
  </si>
  <si>
    <t>չի կնքվել</t>
  </si>
  <si>
    <t>ՈՒԱԶպիկապ</t>
  </si>
  <si>
    <t>ՈւԱԶպիկապ 23632</t>
  </si>
  <si>
    <t>Ջրվեժ</t>
  </si>
  <si>
    <t>25.05.2021թ</t>
  </si>
  <si>
    <t>բազմաֆունկցիոնալ էքսկավատոր հիդրավլիկ մուրճով</t>
  </si>
  <si>
    <t>առկա է</t>
  </si>
  <si>
    <t>աղբատար մեքենա КО-456-12 ամրաշրջանակ ԿԱՄԱԶ 43253-3010-69</t>
  </si>
  <si>
    <t>ՀՀ Սյունիքի մարզի Կապան համայնքի տեխնիկայի վերաբերյալ տեղեկատվություն (2025 թվական 1-ին եռամսյակ)</t>
  </si>
  <si>
    <t>Հ/Հ</t>
  </si>
  <si>
    <t xml:space="preserve">                                                                                                                                                                                                                          Տեղեկատվություն ստացված տեխնիկայի վերաբերյալ 
</t>
  </si>
  <si>
    <t xml:space="preserve">Տեխնիկայով համայնքներում կատարած աշխատանքների տեսակը և ծավալը </t>
  </si>
  <si>
    <t>Ստացված ամբողջ տեխնիկան  (ամբողջական անվանումը` թրթուրավոր 
տրակտոր, Էքսկավատոր, գրեյդեր և այլն)</t>
  </si>
  <si>
    <t>Ստացման 
ամսաթիվ</t>
  </si>
  <si>
    <t xml:space="preserve">Որ ծրագրի շրջանակում 
է տրամադրվել </t>
  </si>
  <si>
    <t xml:space="preserve">Այդ թվում տեխնիկայով բնակիչներին մատուցվող ծառայություններից համայնքայինբյուջե մուտքերը՝ ըստ աշխատանքների </t>
  </si>
  <si>
    <t xml:space="preserve">Զուտ եկամուտը՝ տեխնիկայի շահագործման համար ծախսերը հանած (42=41-17) </t>
  </si>
  <si>
    <t>41-</t>
  </si>
  <si>
    <t>Գորիս</t>
  </si>
  <si>
    <t>1)էքսկավատոր (2հատ) 2)Գրեյդեր 3)Բեռնատար 4)Ջրցան (համակցված)  5)Միկրոավտոբուս 6)Բեռնատար 7)Բեռնաուղևորատար 8)էքսկավատոր 9)Բազմաֆունկցիոնալ մինի ամբարձիչ</t>
  </si>
  <si>
    <t>1)11.01.2018  2)01.03.2018  3)14.03.2018  4)17.07.2018  5)30.08.2019  6)30.09.2019  7)15.10.2019  8)02.12.2019 9)05.11.2021</t>
  </si>
  <si>
    <t>1) JCB 3CX  2)GS 10-07 3)MAZ  4)KAMAZ  5)FORD  6)MAZ  7)UAZ  8)CASE 9)Четра</t>
  </si>
  <si>
    <t xml:space="preserve"> Աղբատար, Աղբատար, Ավտոաշտարակ</t>
  </si>
  <si>
    <t>11.05.2018, 17.07.2018, 29.09.2017</t>
  </si>
  <si>
    <t xml:space="preserve">  MAZ, MAZ, GAZ </t>
  </si>
  <si>
    <t>Կապան</t>
  </si>
  <si>
    <t>Հատուկ աղբատար մեքենա</t>
  </si>
  <si>
    <t>2018թ</t>
  </si>
  <si>
    <t>ՄԱԶ ԿՈ- 427 /411AS61/</t>
  </si>
  <si>
    <t>ԵՎՐԱ ՄԻՈՒԹՅՈՒՆ</t>
  </si>
  <si>
    <t>ԿԱՄԱԶ-ԿՈ-456 /701AP61/</t>
  </si>
  <si>
    <t>ԶՊՄԿ</t>
  </si>
  <si>
    <t>Աղցան և ջրցան հատուկ մեքենա</t>
  </si>
  <si>
    <t>ՄԱԶ-ԿՈ-806 /965AR61/</t>
  </si>
  <si>
    <t xml:space="preserve">2020թ </t>
  </si>
  <si>
    <t>ՄԱԶ-5904 C/ 302AU61/</t>
  </si>
  <si>
    <t>ՊՏԱԾ</t>
  </si>
  <si>
    <t>ՄԱԶ -ԿՈ-449 /1/057AV61/</t>
  </si>
  <si>
    <t xml:space="preserve">ՉԱԱՐԱՏ ԿԱՊԱՆ </t>
  </si>
  <si>
    <t>ՄԱԶ -ԿՈ-449/1/058AV61/</t>
  </si>
  <si>
    <t>Բեռնատար</t>
  </si>
  <si>
    <t>ՄԱԶ-551626-580/ 931LL70/</t>
  </si>
  <si>
    <t>ՏԶՀ</t>
  </si>
  <si>
    <t>CASE -570  /2623LL/</t>
  </si>
  <si>
    <t>Մինի բարձիչ</t>
  </si>
  <si>
    <t>CAT-246 /2591LL/</t>
  </si>
  <si>
    <t xml:space="preserve">Անվավոր բեռնիչ </t>
  </si>
  <si>
    <t>2019թ․</t>
  </si>
  <si>
    <t xml:space="preserve">JGB 155 </t>
  </si>
  <si>
    <t>Ֆոր Դիրեքշնս Մոթորս</t>
  </si>
  <si>
    <t>Գրեյդեր/ SHANTUI/</t>
  </si>
  <si>
    <t>SG18-3 /2535 LL/</t>
  </si>
  <si>
    <t>Մարդատար ավտոմեքենա</t>
  </si>
  <si>
    <t>2021թ</t>
  </si>
  <si>
    <t>ՈւԱԶ-374195-552-05 /727SM61/</t>
  </si>
  <si>
    <t xml:space="preserve">ՀՀ Սյունիքի մարզի զարգացման և ներդրման հիմնադրամ </t>
  </si>
  <si>
    <t>Հացահատիկային կոմբայն</t>
  </si>
  <si>
    <t>2022թ</t>
  </si>
  <si>
    <t>Ս300 ՆՈՎԱ -340 ՍՏԳ /4167LS/</t>
  </si>
  <si>
    <t>ՈւԱԶ--220695-550-04 /627СС61/</t>
  </si>
  <si>
    <t>Բեռնատար ինքնաթափ մեքենա</t>
  </si>
  <si>
    <t>2018թ․</t>
  </si>
  <si>
    <t>ՄԱԶ 631LL70</t>
  </si>
  <si>
    <t>ԵՎՐԱՄԻՈՒԹՅՈՒՆ</t>
  </si>
  <si>
    <t>Մեղրի</t>
  </si>
  <si>
    <t>Բազմաֆունկցիոնալ անիվավոր էքսկավատոր</t>
  </si>
  <si>
    <t>Ավագանու որոշմամբ</t>
  </si>
  <si>
    <t>Սիսիան</t>
  </si>
  <si>
    <t xml:space="preserve">Կոշ </t>
  </si>
  <si>
    <t>03.09.2019թ.</t>
  </si>
  <si>
    <t>HO-79-1.01</t>
  </si>
  <si>
    <t>Սուբվենցիա, Համայնքի և պետական բյուջեի միջոցներով</t>
  </si>
  <si>
    <t>24.02.2020թ. թիվ252-Ա</t>
  </si>
  <si>
    <t>24.01.2020թ. թիվ 05-Ա</t>
  </si>
  <si>
    <t xml:space="preserve">Խոզանակ </t>
  </si>
  <si>
    <t>HO-86</t>
  </si>
  <si>
    <t>Շարքացան</t>
  </si>
  <si>
    <t>ՍԶՖ-3600</t>
  </si>
  <si>
    <t>Տրակտոր Բելառուս 82.1</t>
  </si>
  <si>
    <t>26.07.2019թ</t>
  </si>
  <si>
    <t>321մ/ժ</t>
  </si>
  <si>
    <t>Խոտամամլիչ</t>
  </si>
  <si>
    <t>12.09.2019թ</t>
  </si>
  <si>
    <t>Կցորդ</t>
  </si>
  <si>
    <t>09.10.2019թ</t>
  </si>
  <si>
    <t>Խոտհավաք 5 անիվային</t>
  </si>
  <si>
    <t>12.10.2019թ</t>
  </si>
  <si>
    <t>Հնձիչ</t>
  </si>
  <si>
    <t>ԳՍ 10.07</t>
  </si>
  <si>
    <t xml:space="preserve">Հայաստանի տարածքային զարգացման հիմնադրամ </t>
  </si>
  <si>
    <t xml:space="preserve">ՈՒԱԶ </t>
  </si>
  <si>
    <t>390945-552</t>
  </si>
  <si>
    <t>Հայաստանի տարածքային զարգացման հիմնադրամ</t>
  </si>
  <si>
    <t>1810կմ</t>
  </si>
  <si>
    <t>CASE-570ST</t>
  </si>
  <si>
    <t>25.06.2020թ. Թիվ 513-Ա</t>
  </si>
  <si>
    <t>25.06.2020թ. Թիվ 52-Ա</t>
  </si>
  <si>
    <t>359մ/ժ</t>
  </si>
  <si>
    <t>480 կմ հարթ</t>
  </si>
  <si>
    <t>ՄԱԶ-551626-580-050</t>
  </si>
  <si>
    <t>24.08.2020թ. Թիվ 713-Ա</t>
  </si>
  <si>
    <t>19.08.2020թ. Թիվ 72-Ա</t>
  </si>
  <si>
    <t>991կմ</t>
  </si>
  <si>
    <t>Հատուկ համակցված</t>
  </si>
  <si>
    <t>ՄԱԶ-5340C2-585-000</t>
  </si>
  <si>
    <t>294կմ</t>
  </si>
  <si>
    <t>ՄԱԶ-4381CO-540001</t>
  </si>
  <si>
    <t>10263կմ, 502 մ/ժ</t>
  </si>
  <si>
    <t>Տաթև</t>
  </si>
  <si>
    <t>JCB էքսկավատոր</t>
  </si>
  <si>
    <t>2016թ.</t>
  </si>
  <si>
    <t>ԷՔՍԿԱՎԱՏՈՐ JCB Բ N019079</t>
  </si>
  <si>
    <t>КАМАЗ ինքնաթափ բեռնատար</t>
  </si>
  <si>
    <t>ԿԱՄԱԶ- Ինքնաթափ</t>
  </si>
  <si>
    <t>КАМАЗ աղբատար</t>
  </si>
  <si>
    <t>ԿԱՄԱԶ- Աղբատար</t>
  </si>
  <si>
    <t>2017թ.</t>
  </si>
  <si>
    <t>Ավտգրեյդեր Բ N019080</t>
  </si>
  <si>
    <t>Հացահատկային կոմբայն</t>
  </si>
  <si>
    <t>1.Հաց-կոմբայն ՆԻՎԱ-ԷՖԵԿՏ Բ N019081,2.Հաց-կոմբայն ՆԻՎԱ-ԷՖԵԿՏ Բ N019081</t>
  </si>
  <si>
    <t>Տեղ</t>
  </si>
  <si>
    <t>Ինքնագնաց խոտհնձիչ</t>
  </si>
  <si>
    <t>Е-403  МАШЕРА</t>
  </si>
  <si>
    <t>_</t>
  </si>
  <si>
    <t>JCB-3cx</t>
  </si>
  <si>
    <t>ГС-10-07</t>
  </si>
  <si>
    <t>S300NOVA-340</t>
  </si>
  <si>
    <t>Անիվավոր տրակտոր</t>
  </si>
  <si>
    <t>Беларус T82.1</t>
  </si>
  <si>
    <t>Խոտի հակավորիչ</t>
  </si>
  <si>
    <t>ППТ-042 TUKAN HP</t>
  </si>
  <si>
    <t>Խոտհնձիչ</t>
  </si>
  <si>
    <t>КСП-2.1</t>
  </si>
  <si>
    <t>SMMSDD-31NF</t>
  </si>
  <si>
    <t>Դաշտային սրսկիչ</t>
  </si>
  <si>
    <t>TS2000</t>
  </si>
  <si>
    <t>Беларус2022.3</t>
  </si>
  <si>
    <t>Ազոտային գութան</t>
  </si>
  <si>
    <t>ПГП-4-40-3</t>
  </si>
  <si>
    <t>Քարահավաք</t>
  </si>
  <si>
    <t>SMSP200</t>
  </si>
  <si>
    <t>Քաջարան</t>
  </si>
  <si>
    <t xml:space="preserve">Ինքնաթափ բեռնատար </t>
  </si>
  <si>
    <t>SHACMAN L3000SX31858F401 VIN-LZGJD8F10NX009649</t>
  </si>
  <si>
    <t>Միգ Տեխսպասարկում ՍՊԸ</t>
  </si>
  <si>
    <t>462խ/մ</t>
  </si>
  <si>
    <t xml:space="preserve">XCMG XZJ518ZYSD5 VIN-LZZ5BBMF5MN767524 NOWO շասսիով </t>
  </si>
  <si>
    <t>Աժդանակ ՍՊԸ</t>
  </si>
  <si>
    <t>1400խ/մ</t>
  </si>
  <si>
    <t>XCMG XZJ5120ZYSD5 VIN-LEZAD1CC0MF004142 SINOTRUK շասսիով</t>
  </si>
  <si>
    <t xml:space="preserve">Տրակտոր </t>
  </si>
  <si>
    <t>TT804</t>
  </si>
  <si>
    <t>Ամբարձիչ</t>
  </si>
  <si>
    <t>YX0-20</t>
  </si>
  <si>
    <t>Երվադա ՍՊԸ</t>
  </si>
  <si>
    <t>Ջրցան</t>
  </si>
  <si>
    <t>SHACHMAN</t>
  </si>
  <si>
    <t>ZILKO-829AD</t>
  </si>
  <si>
    <t>Սպեց Մաշ ՍՊԸ</t>
  </si>
  <si>
    <t>Ավտոաշտարակ</t>
  </si>
  <si>
    <t>ISUZU ELF 250</t>
  </si>
  <si>
    <t>Ջրատար-ջրցան</t>
  </si>
  <si>
    <t>SHAANXI SHACHMAN X3000</t>
  </si>
  <si>
    <t>ԶՊՄԿ ԲՀ և Միգ Տեխսպասարկում ՍՊԸ</t>
  </si>
  <si>
    <t>Belorus 82,1</t>
  </si>
  <si>
    <t>XCMG XG5S5041JGKQ6</t>
  </si>
  <si>
    <t xml:space="preserve">XCMG </t>
  </si>
  <si>
    <t>ԸՆԴԱՄԵՆԸ</t>
  </si>
  <si>
    <t xml:space="preserve">ՏԵՂԵԿԱՆՔ
ՀՀ  Վայոց ձորի մարզի միավորված համայնքներում  ստացված տեխնիկայի վերաբերյալ </t>
  </si>
  <si>
    <t>Վայք</t>
  </si>
  <si>
    <t>Անվավոր էքսկավատոր</t>
  </si>
  <si>
    <t>18.10.2017թ</t>
  </si>
  <si>
    <t>TEREX- TLB
 825-Մ8</t>
  </si>
  <si>
    <t>—</t>
  </si>
  <si>
    <t>«Վայքի բարեկարգում» ՀՈԱԿ</t>
  </si>
  <si>
    <t>Կամազ
43253
աղբատար</t>
  </si>
  <si>
    <t>18.05.2017թ.</t>
  </si>
  <si>
    <t>KO-440- K1</t>
  </si>
  <si>
    <t>236324 ամենագնաց կիսաբեռնատար տեխօգնության մեքենա</t>
  </si>
  <si>
    <t>23.07.2020թ.</t>
  </si>
  <si>
    <t>ՈՒԱԶ պրոֆի</t>
  </si>
  <si>
    <t>Մազ  
ինքնաթափ</t>
  </si>
  <si>
    <t>20.10.2019թ.</t>
  </si>
  <si>
    <t>MAZ 551605</t>
  </si>
  <si>
    <t>__</t>
  </si>
  <si>
    <t>Մազ  
աղբատար</t>
  </si>
  <si>
    <t>15.03.2024թ.</t>
  </si>
  <si>
    <t>MAZ KO-449-41</t>
  </si>
  <si>
    <t xml:space="preserve">ZIL  աղբատար </t>
  </si>
  <si>
    <t>01.03.2022թ</t>
  </si>
  <si>
    <t>ZIL 431412      KO424</t>
  </si>
  <si>
    <t xml:space="preserve"> Համայնքի բյուջեով</t>
  </si>
  <si>
    <t>01.01.2017թ.</t>
  </si>
  <si>
    <t>ZIL 433362-KO44910</t>
  </si>
  <si>
    <t>Մազ  
ավտոկռունկ</t>
  </si>
  <si>
    <t>KC55727</t>
  </si>
  <si>
    <t>Վայքի համայնքապետարան</t>
  </si>
  <si>
    <t>Կամազ
53605
համակցված</t>
  </si>
  <si>
    <t>KO-829D1</t>
  </si>
  <si>
    <t>Վայքի գյուղատնտեսություն ՀՈԱԿ</t>
  </si>
  <si>
    <t>JAC</t>
  </si>
  <si>
    <t>01.02.2021թ.</t>
  </si>
  <si>
    <t>միկրոավտոբուս</t>
  </si>
  <si>
    <t>Անվավոր տրակտոր</t>
  </si>
  <si>
    <t>27.12.2019թ.</t>
  </si>
  <si>
    <t>Բելառուս                  1221.2</t>
  </si>
  <si>
    <t>Բելառուս                   82.1</t>
  </si>
  <si>
    <t>Հացահատիկահավաք կոմբայի</t>
  </si>
  <si>
    <t>20.02.2018թ</t>
  </si>
  <si>
    <t>Նիվա էֆեկտ-              ՍԿ-5ՄԷ-1</t>
  </si>
  <si>
    <t>Տարածքային զարգացման հիմնադրամի և Շվեցարյայի  զարգացման հիմնադրամի համատեղ ծրագրով</t>
  </si>
  <si>
    <t>Բելառուս                 422,1</t>
  </si>
  <si>
    <t>~</t>
  </si>
  <si>
    <t>Բելառուս                  422,1</t>
  </si>
  <si>
    <t>Բելառուս                 320,4 Մ</t>
  </si>
  <si>
    <t>Բելառուս                320,4 Մ</t>
  </si>
  <si>
    <t>Բելառուս                   82,1</t>
  </si>
  <si>
    <t>Բելառուս                  82,1</t>
  </si>
  <si>
    <t>Ազոտական գութան</t>
  </si>
  <si>
    <t>ՊԳՊ-4-40-3</t>
  </si>
  <si>
    <t xml:space="preserve">Կցորդ խոտի </t>
  </si>
  <si>
    <t>ՊՊՏ-041</t>
  </si>
  <si>
    <t>Միկրո-ավտոբուս</t>
  </si>
  <si>
    <t>ГАЗ 322173</t>
  </si>
  <si>
    <t>Տրակտրային կախովի փոցխ</t>
  </si>
  <si>
    <t>ԳՊԳ-4Մ</t>
  </si>
  <si>
    <t>Էքսկավատոր ամբարձիչ</t>
  </si>
  <si>
    <t>JSB3CX</t>
  </si>
  <si>
    <t>Հատուկ մեքենա</t>
  </si>
  <si>
    <t>LAND ROVER -606 AO 61</t>
  </si>
  <si>
    <t xml:space="preserve">Նվիրատվություն </t>
  </si>
  <si>
    <t>Ավտոբուս</t>
  </si>
  <si>
    <t>14.01.2020թ</t>
  </si>
  <si>
    <t>ՊԱԶ 32053</t>
  </si>
  <si>
    <t xml:space="preserve">Կցորդ խոտի մամլիչ հակավորիչ  </t>
  </si>
  <si>
    <t>13.05,2019թ</t>
  </si>
  <si>
    <t>Ջերմուկ</t>
  </si>
  <si>
    <t>01.12.2017թ.</t>
  </si>
  <si>
    <t>Բելառուս              1221-02</t>
  </si>
  <si>
    <t>ՀԶՏՀ-SDC</t>
  </si>
  <si>
    <t>ՋՀԿ սպասարկում և բարեկարգում ՀՈԱԿ-ին</t>
  </si>
  <si>
    <t>10.12.2017թ.</t>
  </si>
  <si>
    <t>Բելառուս             1221-01</t>
  </si>
  <si>
    <t xml:space="preserve">Բեռնատար </t>
  </si>
  <si>
    <t>Կամազ               496LL70</t>
  </si>
  <si>
    <t xml:space="preserve">Հատուկ աղբատար </t>
  </si>
  <si>
    <t>02.02.2018թ.</t>
  </si>
  <si>
    <t xml:space="preserve"> Կամազ                  525ԼԼ70</t>
  </si>
  <si>
    <t>Հատուկ բեռնատար</t>
  </si>
  <si>
    <t>01.06.2018թ.</t>
  </si>
  <si>
    <t>Գազ 532LL70</t>
  </si>
  <si>
    <t>՝</t>
  </si>
  <si>
    <t>Թրթիրավոր տրակտոր</t>
  </si>
  <si>
    <t>Ագրոմաշ        90-1</t>
  </si>
  <si>
    <t>էքսկավատոր</t>
  </si>
  <si>
    <t>30.04.2018թ.</t>
  </si>
  <si>
    <t>JCB</t>
  </si>
  <si>
    <t>31.01.2018թ.</t>
  </si>
  <si>
    <t>01.12.2018թ.</t>
  </si>
  <si>
    <t xml:space="preserve">Մեշեռա 403 </t>
  </si>
  <si>
    <t xml:space="preserve">Միկրոավտո-բուս </t>
  </si>
  <si>
    <t>31.03.2019թ.</t>
  </si>
  <si>
    <t xml:space="preserve">
12 տեղանոց              JAC SUNRAY </t>
  </si>
  <si>
    <t>Արենի</t>
  </si>
  <si>
    <t>14.02.2019թ.</t>
  </si>
  <si>
    <t>Բելառուս                  МТЗ-82.1</t>
  </si>
  <si>
    <t>Արենի համայնքի Արենի  գյուղի տարածքի վայրի  կենդանիների ապրելա-վայրի 2017-2027 թթ.         պահպանության պլանի  իրականացում  Վայոց ձորի մարզում</t>
  </si>
  <si>
    <t>Արենի ՀՈԱԿ-ին 30 հուլիսի 2019 թվականի N 85</t>
  </si>
  <si>
    <t>15.02.2019թ.</t>
  </si>
  <si>
    <t>Բելառուս                  МТЗ-921</t>
  </si>
  <si>
    <t>Արենի ՀՈԱԿ-ին 31 հուլիսի 2019 թվականի N 85</t>
  </si>
  <si>
    <t>17,12,2019թ.</t>
  </si>
  <si>
    <t>Գրեյդեր                           гс - 10.07</t>
  </si>
  <si>
    <t>Սոցիալական ներդրումների և տարածքային զարգացման ծրագիր</t>
  </si>
  <si>
    <t>Արենի ՀՈԱԿ-ին 24 դեկտեմբերի 2019 թվականի N 136</t>
  </si>
  <si>
    <t>15.12.2019թ.</t>
  </si>
  <si>
    <t>FORD Transit bus 460 LWB EF</t>
  </si>
  <si>
    <t xml:space="preserve">
Արենի ՀՈԱԿ-ին 24 դեկտեմբերի 2019 թվականի N 137</t>
  </si>
  <si>
    <t>УАЗ Ամենագնաց</t>
  </si>
  <si>
    <t>19.12.2019թ.</t>
  </si>
  <si>
    <t>УАЗ 390945</t>
  </si>
  <si>
    <t>Համայնքապետարանին</t>
  </si>
  <si>
    <t>02.06.2020թ.</t>
  </si>
  <si>
    <t>Արենի ՀՈԱԿ-ին 04 հունիսի 2020 թվականի N 66</t>
  </si>
  <si>
    <t>Մազ վակուումային մեքենա</t>
  </si>
  <si>
    <t>Վակուումային</t>
  </si>
  <si>
    <t>Արենի ՀՈԱԿ-ին 18 սեպտեմբերի 2020 թվականի N 101</t>
  </si>
  <si>
    <t>Կամազ մակնիշի բեռնատար մեքենա</t>
  </si>
  <si>
    <t>Մազ աղբատար</t>
  </si>
  <si>
    <t>Արենի ՀՈԱԿ-ին 20 օգոստոսի 2020 թվականի N 94</t>
  </si>
  <si>
    <t>Եղեգնաձոր</t>
  </si>
  <si>
    <t>Ավտոբուս /թափքի տեսակը՝ վագոն/</t>
  </si>
  <si>
    <t>GAZ A64R45-50</t>
  </si>
  <si>
    <t>ՀՏԶՀ-ի  «Գլաձոր համայնքի տեխնիկական վերազինում» ծրագիր</t>
  </si>
  <si>
    <t>«Եղեգնաձորի համայնքային տնտեսություն» ՀՈԱԿ-ին՝ համայնքի ավագանու 2022 թվականի ապրիլի 12-ի թիվ 34-Ա որոշում</t>
  </si>
  <si>
    <t>Բեռնաուղևորատար /թափքի տեսակը՝ կողավոր/</t>
  </si>
  <si>
    <t>UAZ 390945-552</t>
  </si>
  <si>
    <t>Բեռնատար /թափքի տեսակը՝ աղբատար/</t>
  </si>
  <si>
    <t>GAZ KO-440N(GAZ-C41R13)</t>
  </si>
  <si>
    <t>Անվավոր էքսկավատոր և հիդրոմուրճ</t>
  </si>
  <si>
    <t>ELAZ-BL880 /հիդրոմուրճ՝ FD-5X/</t>
  </si>
  <si>
    <t>Քաղաքային կոմունալ վակումային հատուկ մեքենա /թափքի տեսակը՝ փոշեկուլ/</t>
  </si>
  <si>
    <t xml:space="preserve">KAMAZ KO-318D </t>
  </si>
  <si>
    <t>ՀՏԶՀ-ի «Եղեգնաձոր համայնքի կոմունալ ծառայությունների բարելավում» ծրագիր</t>
  </si>
  <si>
    <t>«Եղեգնաձորի համայնքային տնտեսություն» ՀՈԱԿ-ին՝ համայնքի ավագանու 2024 թվականի մարտի 18-ի թիվ 30-Ա որոշում</t>
  </si>
  <si>
    <t>Բեռնաուղևորատար/թափքի տեսակը՝ պիկապ/</t>
  </si>
  <si>
    <t>UAZ 23632-159-01</t>
  </si>
  <si>
    <t>«Եղեգնաձորի համայնքային տնտեսություն» ՀՈԱԿ-ին՝ համայնքի ավագանու 2024 թվականի ապրիլի 12-ի թիվ 38-Ա որոշում</t>
  </si>
  <si>
    <t>Եղեգիս</t>
  </si>
  <si>
    <t>25/06/2020</t>
  </si>
  <si>
    <t>UAZ 390945 Fermer</t>
  </si>
  <si>
    <t>Հայաստանի տարածքային զարգացման հիմնադրամի հետ համագործակցության արդյունքում «Եղեգիս համայնքի տեխնիկական վերազինում» ծրագրի շրջանակներում</t>
  </si>
  <si>
    <t xml:space="preserve"> Տեխնիկան գտնվում է համայնքապետարանի տնօրինու թյան տակ</t>
  </si>
  <si>
    <t>835 կմ</t>
  </si>
  <si>
    <t xml:space="preserve">Միկրոավտոբուս </t>
  </si>
  <si>
    <t>ԳԱԶ 322173</t>
  </si>
  <si>
    <t>4424 կմ</t>
  </si>
  <si>
    <t>125 կմ</t>
  </si>
  <si>
    <t>ինքնաթափ &lt;&lt;ԿԱՄԱԶ&gt;&gt;</t>
  </si>
  <si>
    <t>472կմ</t>
  </si>
  <si>
    <t>760 մ/խ</t>
  </si>
  <si>
    <t xml:space="preserve"> Ազոտային գութան</t>
  </si>
  <si>
    <t xml:space="preserve">քառախոփ ПГП-4-40-3 </t>
  </si>
  <si>
    <t>Մամլիչ-հավաքիչ</t>
  </si>
  <si>
    <t>մամլիչ-հավաքիչ</t>
  </si>
  <si>
    <t xml:space="preserve">Թրթուրավոր տրակտոր </t>
  </si>
  <si>
    <t>ВОЛТРА 90ТГ1-А1Х</t>
  </si>
  <si>
    <t>Ծառայությունների մատուցման պայմանագիր 15.04.2021թ.</t>
  </si>
  <si>
    <t xml:space="preserve"> Տեխնիկան գտնվում է համայնքապետարանի տնօրինությանտակ</t>
  </si>
  <si>
    <t>JM 1304</t>
  </si>
  <si>
    <t>6 կմ</t>
  </si>
  <si>
    <t>730 մ/խ</t>
  </si>
  <si>
    <t>ELAZ-BL 880</t>
  </si>
  <si>
    <t>2100 մ</t>
  </si>
  <si>
    <t xml:space="preserve">1737 խ/մ </t>
  </si>
  <si>
    <t>15,48 ժ բնակ. և 13,5 ժամ կազմակերպ.</t>
  </si>
  <si>
    <t xml:space="preserve"> 
Խոտ հավաքիչ մամլիչ </t>
  </si>
  <si>
    <t xml:space="preserve">Տուկան ՊՊՏ-041 </t>
  </si>
  <si>
    <t>Վայրի բնություն և մշակութային արժեքների պահպանման հիմնադրամ</t>
  </si>
  <si>
    <t>21 հուլիսի 2021 թվականի N 76 Ա</t>
  </si>
  <si>
    <t xml:space="preserve"> 
Տրակտոր՝ ,,Բելառուս-82.1,, </t>
  </si>
  <si>
    <t>Իդենտիֆիկացիոն համար՝ Y4R900Z01L1110071</t>
  </si>
  <si>
    <t>27 հունվարի 2022 թվականի N 11 Ա</t>
  </si>
  <si>
    <t>ՏԵՂԵԿԱՆՔ
ՀՀ Տավուշի մարզի  համայնքներում ստացված տեխնիկայի վերաբերյալ 2025 թվականի ընթացքում
1-ին  եռամսյակի վերաբերյալ</t>
  </si>
  <si>
    <t>Իջևան</t>
  </si>
  <si>
    <t xml:space="preserve">1․ 4 հատ JAC ավտոբուս 
2․ 2 հատ էքսկավատոր բեռնիչ JCB 
3. 1 հատ ՄԱԶ
  բեռնատար ինքնաթափ
4. 2 հատ աղբատար Kamaz </t>
  </si>
  <si>
    <t>ապրիլ 2022թ․</t>
  </si>
  <si>
    <t>4 հատ ավտոբուս՝ HFC6601KHV
2 հատ էքսկավատոր JCB3CX
1 հատ ՄԱԶ 551626-580-050</t>
  </si>
  <si>
    <t>«Հայաստանի տարածքային 
զարգացման հիմնադրամ»</t>
  </si>
  <si>
    <t>5255246 ՀՀ վարորդների
 աշխատավարձ</t>
  </si>
  <si>
    <t>3839600
ՀՀ դրամ</t>
  </si>
  <si>
    <t>1228900
 ՀՀ դրամ</t>
  </si>
  <si>
    <t>10323746 ՀՀ դրամ</t>
  </si>
  <si>
    <t xml:space="preserve">JCB Տրակտորի 1 աշխ․ ժամ․ 25․000 դր․ 
</t>
  </si>
  <si>
    <t>47․337 մարդ</t>
  </si>
  <si>
    <t>Ճանապարհների խճապատում</t>
  </si>
  <si>
    <t>1․մոտոկուլտիվատոր հողաֆրեզներով և ռոտացիոն հնձիչներով</t>
  </si>
  <si>
    <t>5 դեկտեմբեր 2022թ․</t>
  </si>
  <si>
    <t>ԿԱՄԱ 1350E</t>
  </si>
  <si>
    <t>ՄԱԿ-ի պարենի և գյուղատնտեսության կազմակերպություն</t>
  </si>
  <si>
    <t>47․337</t>
  </si>
  <si>
    <t>Բերդ</t>
  </si>
  <si>
    <t>Անիվավոր տր.</t>
  </si>
  <si>
    <t>09.19</t>
  </si>
  <si>
    <t>ԲՏԶ246-Կ20</t>
  </si>
  <si>
    <t>ՄԱԿ</t>
  </si>
  <si>
    <t>0919</t>
  </si>
  <si>
    <t>ԴՄ-14</t>
  </si>
  <si>
    <t>Ավագանու որոշմամբ  N 130-Ն  26.12.2019</t>
  </si>
  <si>
    <t>10.19</t>
  </si>
  <si>
    <t>ՄԱԶ551605-280-050</t>
  </si>
  <si>
    <t>ՔԱԹ626Ֆ2</t>
  </si>
  <si>
    <t>15</t>
  </si>
  <si>
    <t>Դիլիջան</t>
  </si>
  <si>
    <t>Ինքնաթափ մեքենա</t>
  </si>
  <si>
    <t>Ինքնաթափ մեքենա /320LL70, 319LL70/</t>
  </si>
  <si>
    <t>N 2</t>
  </si>
  <si>
    <t>Ինքնաթափ մեքենա MAZ-551605-273-1</t>
  </si>
  <si>
    <t>Ինքնաթափ մեքենա MAZ-551605-273-1 /322LL70/</t>
  </si>
  <si>
    <t>Բազմաֆունկցիոնալ էքսկավատոր /24-28LS, 24-27LS/</t>
  </si>
  <si>
    <t>Ավտոգրեյդեր Terex Motor Grander GS-10,07</t>
  </si>
  <si>
    <t>Ավտոգրեյդեր Terex Motor Grander GS-10,07/1238LL/</t>
  </si>
  <si>
    <t>Աղբատար մեքենա 18,5 խմ KO-449-05</t>
  </si>
  <si>
    <t>Աղբատար մեքենա 18,5 խմ KO-449-05 /334LL70,335LL70/</t>
  </si>
  <si>
    <t>Քաղաքային կոմունալ վակուումային փոշեկուլ Կամազ KO-</t>
  </si>
  <si>
    <t>Քաղաքային կոմունալ վակուումային փոշեկուլ Կամազ KO- /339LL70/</t>
  </si>
  <si>
    <t>Թրթուրավոր տրակտոր Ագրոմաշ 90ՏԳ 2040Ա</t>
  </si>
  <si>
    <t>Մեքենա աշտարակ ВИПО</t>
  </si>
  <si>
    <t>N 3</t>
  </si>
  <si>
    <t>Անիվավոր տրակտոր Բելոռուս</t>
  </si>
  <si>
    <t>Բազմաֆունկցիոնալ կոմունալ քաղաքային մեքենա</t>
  </si>
  <si>
    <t>Բազմաֆունկցիոնալ կոմունալ քաղաքային մեքենա, KAMAZ-536 /712LL70/</t>
  </si>
  <si>
    <t>ՈՒԱԶ 236324-101</t>
  </si>
  <si>
    <t>ՈՒԱԶ 236324-101 ամենագնաց կիսաբեռնատար տեխօգնության մեքենա</t>
  </si>
  <si>
    <t>MERCEDES-BENZ SPRINTER 516 CDI</t>
  </si>
  <si>
    <t>EU</t>
  </si>
  <si>
    <t>Նոյեմբերյան</t>
  </si>
  <si>
    <t>15.10.2018թ.</t>
  </si>
  <si>
    <t>Բազմաֆունկցիոնալ էքսկավատոր JCB 3CX Site Master</t>
  </si>
  <si>
    <t>27.09.2018թ.</t>
  </si>
  <si>
    <t>Մազ աղբատար MAZ-4380</t>
  </si>
  <si>
    <t>06.11.2019թ.</t>
  </si>
  <si>
    <t>Ավտոբուս FORD TRANSIT</t>
  </si>
  <si>
    <t>Մազ ինքնաթափ</t>
  </si>
  <si>
    <t>19.07.2018թ</t>
  </si>
  <si>
    <t xml:space="preserve">Մինիամբարձիչ ԱՆՏ-750     </t>
  </si>
  <si>
    <t>25.06.2018թ.</t>
  </si>
  <si>
    <t>14.06.2018թ</t>
  </si>
  <si>
    <t>14.06.2018թ.</t>
  </si>
  <si>
    <t>Կցորդ խոտի մամլիչ-հակավորիչ</t>
  </si>
  <si>
    <t>30.08.2018թ.</t>
  </si>
  <si>
    <t>Անիվավոր տրակտոր 2-րդ քաշային դասի Բելառուս 1221.2</t>
  </si>
  <si>
    <t>03.08.2018թ.</t>
  </si>
  <si>
    <t xml:space="preserve">Ուազ պատրիոտ </t>
  </si>
  <si>
    <t>14.10.2019թ.</t>
  </si>
  <si>
    <t>Գութան մեխանիկական</t>
  </si>
  <si>
    <t>Մոտոբլոկ խոտհնձիչ</t>
  </si>
  <si>
    <t>Vipo2001-4371</t>
  </si>
  <si>
    <t>ՏԵՂԵԿԱՆՔ
ՀՀ միավորված համայնքներում ստացված տեխնիկայի վերաբերյալ 2024 թվականի առաջին  եռամսյակի ընթացքում</t>
  </si>
  <si>
    <t>Արագածոտն</t>
  </si>
  <si>
    <t xml:space="preserve">Գեղարքունիք </t>
  </si>
  <si>
    <t>Լոռի</t>
  </si>
  <si>
    <t>Կոտայք</t>
  </si>
  <si>
    <t>Շիրակ</t>
  </si>
  <si>
    <t xml:space="preserve"> Սյունիք</t>
  </si>
  <si>
    <t>Վայոց  ձոր</t>
  </si>
  <si>
    <t>Տավուշ</t>
  </si>
  <si>
    <t>ՏԵՂԵԿԱՆՔ
ՀՀ Շիրակի.մարզի միավորված համայնքներում ստացված տեխնիկայի վերաբերյալ 2025 թվականի առաջին եռամսյակի ընթացքում</t>
  </si>
  <si>
    <t>Ախուրյան</t>
  </si>
  <si>
    <t xml:space="preserve">Էքսկավատոր բեռնիչ </t>
  </si>
  <si>
    <t>14.08.20թ.</t>
  </si>
  <si>
    <t xml:space="preserve">CASE TLB-570ST  </t>
  </si>
  <si>
    <t>05.09.19թ.</t>
  </si>
  <si>
    <t xml:space="preserve">GEHL BL 818S </t>
  </si>
  <si>
    <t>ՀԲ</t>
  </si>
  <si>
    <t>Ինքնաթափ բեռնատար</t>
  </si>
  <si>
    <t>09.08.19թ.</t>
  </si>
  <si>
    <t>ՄԱԶ 555102-220</t>
  </si>
  <si>
    <t>19.01.21թ.</t>
  </si>
  <si>
    <t>ԿԱՄԱԶ 65115</t>
  </si>
  <si>
    <t>17.06.19թ.</t>
  </si>
  <si>
    <t>ГС-10,07</t>
  </si>
  <si>
    <t>19.12.20թ.</t>
  </si>
  <si>
    <t>ISUZU AICHI SH15A /ISUZU ELF4.6D/</t>
  </si>
  <si>
    <t>Գլդոն</t>
  </si>
  <si>
    <t>22.02.21թ.</t>
  </si>
  <si>
    <t xml:space="preserve">Амкодор 67 12 </t>
  </si>
  <si>
    <t xml:space="preserve">Տրակտոր
</t>
  </si>
  <si>
    <t>18.03.21թ.</t>
  </si>
  <si>
    <t>TH - 1304</t>
  </si>
  <si>
    <t>TH - 1800</t>
  </si>
  <si>
    <t xml:space="preserve">Ինքնաթափ բեռնատար, </t>
  </si>
  <si>
    <t>09․05․19թ.</t>
  </si>
  <si>
    <t>GAZ 330980-1833</t>
  </si>
  <si>
    <t>09․05․20թ.</t>
  </si>
  <si>
    <t>KAMAZ 65115-026</t>
  </si>
  <si>
    <t xml:space="preserve">Գրեյդեր      </t>
  </si>
  <si>
    <t>10.09.19թ.</t>
  </si>
  <si>
    <t>TC-10.07</t>
  </si>
  <si>
    <t xml:space="preserve">Բազմաֆունկցիոնալ էքսկավատոր </t>
  </si>
  <si>
    <t>12․11․19թ.</t>
  </si>
  <si>
    <t>Աղբատար ավտոմեքենա</t>
  </si>
  <si>
    <t>12․18․19թ.</t>
  </si>
  <si>
    <t>KAMAZ KO-440-4K1</t>
  </si>
  <si>
    <t>Ամասիա</t>
  </si>
  <si>
    <t>17.08.17թ.</t>
  </si>
  <si>
    <t>Տրակտոր
Belarus 82.1</t>
  </si>
  <si>
    <t>12.09.18թ.</t>
  </si>
  <si>
    <t>Տրակտոր 3-րդ քարշային դասի ԽՏԶ 15Կ-09-25</t>
  </si>
  <si>
    <t>19.09.17թ.</t>
  </si>
  <si>
    <t>Հացահատիկային կոմբայն 
Նիվա ՍԿ-5ՓԷ-1</t>
  </si>
  <si>
    <t>Էքսկավատոր TLB-825RM</t>
  </si>
  <si>
    <t>14.08.20թ</t>
  </si>
  <si>
    <t>TLB-825RM</t>
  </si>
  <si>
    <t>Անիվավոր տրակտոր 2-րդ քաշակ դասի՝Բելառուս 1221․2</t>
  </si>
  <si>
    <t>05.11.20թ</t>
  </si>
  <si>
    <t>Անիվավոր տրակտոր 2-րդ քաշակ դասի՝
Բելառուս 1221․2</t>
  </si>
  <si>
    <t>Անիվավոր տրակտոր 2-րդ քարշակ դասի Բելարուս 1221.2</t>
  </si>
  <si>
    <t>19.09.19թ.</t>
  </si>
  <si>
    <t>Բելարուս 1221.2</t>
  </si>
  <si>
    <t>Էքսկավատոր CASE570ST</t>
  </si>
  <si>
    <t>Էքսկավատոր 
CASE570ST</t>
  </si>
  <si>
    <t>Անի</t>
  </si>
  <si>
    <t>էքսկավատոր բեռնիչ GEHL GBL 818S N TEP818SSTJ9013527</t>
  </si>
  <si>
    <t>29․11․19թ.</t>
  </si>
  <si>
    <t>սուբվենցիոն ծրագրի շրջանակներում</t>
  </si>
  <si>
    <t>Ինքնաթափ բեռնատար ՄԱԶ-555102-223</t>
  </si>
  <si>
    <t>11․11․19թ.</t>
  </si>
  <si>
    <t>Արթիկ</t>
  </si>
  <si>
    <t>Աշոցք</t>
  </si>
  <si>
    <t xml:space="preserve">Բազմաֆունկցիոնալ էքսկավատոր-ամբարձիչ </t>
  </si>
  <si>
    <t>28.11. 19թ.
19.08.20թ.</t>
  </si>
  <si>
    <t>Բազմաֆունկցիոնալ էքսկավատոր-ամբարձիչ CASE 570ST</t>
  </si>
  <si>
    <t xml:space="preserve">Անիվավոր տրակտոր </t>
  </si>
  <si>
    <t>06.09.17թ.</t>
  </si>
  <si>
    <t>Անիվավոր տրակտոր բելառուս  ՄՏԶ-1221.2</t>
  </si>
  <si>
    <t>14.06.17թ.</t>
  </si>
  <si>
    <t>Անիվավոր տրակտոր ԽՏԶ-150Կ-09-172.01</t>
  </si>
  <si>
    <t>25.09.17թ.</t>
  </si>
  <si>
    <t>Հացահատիկային կոմբայն Նիվա ՍԿ-5ՄԷ-1</t>
  </si>
  <si>
    <t>10.10.17թ.</t>
  </si>
  <si>
    <t>Գրեյդեր ԳՍ-10-07</t>
  </si>
  <si>
    <t>11.09.17թ.</t>
  </si>
  <si>
    <t>Աղբատար մեքենա ԿՕ-440-2 ԳԱԶ-33086</t>
  </si>
  <si>
    <t>20.09.19թ.</t>
  </si>
  <si>
    <t>Ինքնաթափ մեքենա ՄԱԶ 551605-280-000</t>
  </si>
  <si>
    <t>04.09.19թ.</t>
  </si>
  <si>
    <t>Անիվավոր տրակտոր բելառուս  ՄՏԶ-82.1</t>
  </si>
  <si>
    <t>Լոռի Բերդ</t>
  </si>
  <si>
    <t>Թումանյան</t>
  </si>
  <si>
    <t>Լերմոնտովո</t>
  </si>
  <si>
    <t>Փամբակ</t>
  </si>
  <si>
    <t>Տրակտոր</t>
  </si>
  <si>
    <t>09,11,2023թ</t>
  </si>
  <si>
    <t>Մեծաձոր</t>
  </si>
  <si>
    <t xml:space="preserve">Անիվավոր Տրակտոր հակավորող գործիքի հետ </t>
  </si>
  <si>
    <t>2023թ. Նոյեմբեր</t>
  </si>
  <si>
    <t xml:space="preserve">Բելառուս82.1 TUKAN HP </t>
  </si>
  <si>
    <t>170000/ամիս</t>
  </si>
  <si>
    <t>Գյուղատնտեսական աշխատանքներ/հակավորում</t>
  </si>
  <si>
    <t>KAMA 732</t>
  </si>
  <si>
    <t>Գյուղատնտեսական աշխատանքներ/հունձ</t>
  </si>
  <si>
    <t>Արևուտ</t>
  </si>
  <si>
    <t>Case570V</t>
  </si>
  <si>
    <t xml:space="preserve"> ՀՏԶՀ</t>
  </si>
  <si>
    <r>
      <t xml:space="preserve">ՏԵՂԵԿԱՆՔ
ՀՀ Արարատի մարզի միավորված համայնքներում ստացված տեխնիկայի վերաբերյալ  </t>
    </r>
    <r>
      <rPr>
        <b/>
        <sz val="10"/>
        <color rgb="FFFF0000"/>
        <rFont val="GHEA Grapalat"/>
        <family val="3"/>
      </rPr>
      <t xml:space="preserve">2025 թվականի 2-րդ </t>
    </r>
    <r>
      <rPr>
        <b/>
        <sz val="10"/>
        <color theme="1"/>
        <rFont val="GHEA Grapalat"/>
        <family val="3"/>
      </rPr>
      <t>եռամսյակի  ընթացքում</t>
    </r>
  </si>
  <si>
    <t>Աղբատար մեքենա հետևի  բարձմամբ/CM 16 շասսի KAMAZ-TRCU-2AXLE-102/</t>
  </si>
  <si>
    <t>XKK50463770000055 շասսի XTC536055P1507550</t>
  </si>
  <si>
    <t xml:space="preserve">Բազմաֆունկցիոնալ քաղաքային կոմունալ մեքենա КО-806-20 ՇԱՍՍԻ KAМАЗ-5340C2-585-000  </t>
  </si>
  <si>
    <t xml:space="preserve">X5H806205R000027 շասսի Y3M5340C2P0003404 </t>
  </si>
  <si>
    <t>14.03.2024թ. 29-Ա</t>
  </si>
  <si>
    <t xml:space="preserve">&lt;&lt;Մասիս Կոմունալ տնտեության բարեկարգում, կանաչապատում &gt;&gt;ՀՈԱԿ </t>
  </si>
  <si>
    <t xml:space="preserve">Բազմաֆունկցիոնալ մինի բարձիչ Liu Gong 375B  համալրված ավլող սարք համալրված  բունկերով , ջրի տարայով և կողային հավելյալ խոզանակով / LGG375BZHRC506287 շարժիչը B0444A, շասի  SJ2300159 , Գույնը դեղին, քաշը 3100 կգ, Արտադրությունը՝ 2024թ/ </t>
  </si>
  <si>
    <t>LGG375BZHRC5062</t>
  </si>
  <si>
    <t>22.11.2024թ. 336-Ա</t>
  </si>
  <si>
    <t>Աղբատար Ավտոմեքենա KO-456-10 \շասի ՄԱԶ 438121-540-001 2024թ.</t>
  </si>
  <si>
    <t>X5H45610PR0000059 շասսի Y3M438121R0000172</t>
  </si>
  <si>
    <t>X5H45610PR0000060 շասսի Y3M438121R0000174</t>
  </si>
  <si>
    <t>Բազմաֆունկցիոնալ էքսկավաոր CASE 570V համալրված է հիդրոմուճով Impuls 150 NH classic 1 հատ, արագ միացման համակարգով New Holland LB110/115 /МОР-390/400-ի համար 1 հատ նեղ շերեփով GP-07-300-0,7 NH-LB110/ 1 հատ կախոցամատով   Delta F-5, 4 հատ մոնտաժային կոմպլեկտ New Holland LB150 1 հատ</t>
  </si>
  <si>
    <t>ERKH39986 NKJ0570VERKH39986</t>
  </si>
  <si>
    <t>24.03.2025թ. 54-Ա</t>
  </si>
  <si>
    <t>&lt;&lt;Մասիս հանայնքի բնակչ. Հատուկ սպասարկում և համայնքային ենթակակառուցվածքների սպասարկում&gt;&gt; ՀՈԱԿ</t>
  </si>
  <si>
    <t>Ավտոգրեյդեր SG21-3</t>
  </si>
  <si>
    <t>CHSGA21BHPB001544</t>
  </si>
  <si>
    <t>05.04.2024թ. 73-Ա</t>
  </si>
  <si>
    <t>Բազմաֆունկցիոնալ քաղաքային կոմունալ մեքենա КО-806-20 շասի МАЗ-5340 C2-585-013</t>
  </si>
  <si>
    <t xml:space="preserve">X5H806205S0000383 շասի Y3M5340C2S0004260                       </t>
  </si>
  <si>
    <t>Աղբատար մեքենա հետևի բարձմամբ КО-427-80  ամրաշրջանակ ԿԱՄԱԶ-65115-56 /5 H/</t>
  </si>
  <si>
    <t>XTC651155R1525974 /VIN / X5H427805S0000370/</t>
  </si>
  <si>
    <t>UAZ</t>
  </si>
  <si>
    <t>XTT330365N1214615</t>
  </si>
  <si>
    <t>Նվիրատվություն</t>
  </si>
  <si>
    <t>KAMAZ KO-427-72</t>
  </si>
  <si>
    <t>XTC536055P1493511</t>
  </si>
  <si>
    <t>05.04.2024թ., 72-Ա</t>
  </si>
  <si>
    <t>KAMAZ KO-806</t>
  </si>
  <si>
    <t>XTC 432535P1494061</t>
  </si>
  <si>
    <t>Բեռնատար ջրի տարայով GAZ 53  /Համարանիշ՝ 202CS61/</t>
  </si>
  <si>
    <t>բեռնատար ջրի տարայով</t>
  </si>
  <si>
    <t>Թիվ 149-Ա</t>
  </si>
  <si>
    <t>Կոյուղու մաքրման աշխատանքներ</t>
  </si>
  <si>
    <t>Վազ-21074  /Համարանիշ 549 CP 61/</t>
  </si>
  <si>
    <t>12․09․2023թ․</t>
  </si>
  <si>
    <t>Թեթև մարդատար</t>
  </si>
  <si>
    <t>հիմնարկի կարիքների</t>
  </si>
  <si>
    <t>Գազ 31105 /Համարանիշ 051 CO 61/</t>
  </si>
  <si>
    <t>մարդատար Գազ 3102-121 /Համարանիշ՝ 201CS61/</t>
  </si>
  <si>
    <t>12.09.2023թ.</t>
  </si>
  <si>
    <t>մարդատար</t>
  </si>
  <si>
    <t>Ջրցան ԶԻԼ 43 14 10  /Համարանիշ՝ 165CS61/</t>
  </si>
  <si>
    <t>Ջրցան զիլ</t>
  </si>
  <si>
    <t>չջրվող տարածքերը ջրելու համար</t>
  </si>
  <si>
    <t>BULL HD-100 տրակտոր  /Համարանիշ՝ 5211LL/</t>
  </si>
  <si>
    <t>12.10.2023թ․</t>
  </si>
  <si>
    <t>Էքսկավատոր բեռնիչ</t>
  </si>
  <si>
    <t>Թիվ 174-Ա</t>
  </si>
  <si>
    <t>բարձել, հետլիցք</t>
  </si>
  <si>
    <t>Բեռնատար UAZ-452 D /Համարանիշ՝ 304 CS 61/</t>
  </si>
  <si>
    <t>15․02․2024թ․</t>
  </si>
  <si>
    <t>Ուազ</t>
  </si>
  <si>
    <t>Թիվ 33-Լ</t>
  </si>
  <si>
    <t>բեռնատար Հոնգյան /Համարանիշ՝ 314 CS 61/</t>
  </si>
  <si>
    <t>14․03․2024թ․</t>
  </si>
  <si>
    <t>բեռնատար</t>
  </si>
  <si>
    <t>Թիվ 70-Լ</t>
  </si>
  <si>
    <t>ավազ, հող, խիճ տեղափոխել</t>
  </si>
  <si>
    <t>ՈւԱԶ 236324-105/Համարանիշ՝ 300 CS 61/</t>
  </si>
  <si>
    <t>Թիվ 71-Լ</t>
  </si>
  <si>
    <t>գործիքներ, մարդկանց տեղափոխել</t>
  </si>
  <si>
    <t>Բազմաֆունկցիոնալ էքսկավատոր CASE 570 V/Համարանիշ՝ 55-60LL/</t>
  </si>
  <si>
    <t>27․06․2024թ․</t>
  </si>
  <si>
    <t>Թիվ 201-Լ</t>
  </si>
  <si>
    <t>Բազմաֆունկցիոնալ մինիամբարձիչLiuGong 375 B/Համարանիշ՝ 55-87LL/</t>
  </si>
  <si>
    <t>Բազմաֆունկցիոնալ մինիամբարձիչ</t>
  </si>
  <si>
    <t>Հյունդայի Սենտա ֆե 2,4  /Համարանիշ՝ 507CP61/</t>
  </si>
  <si>
    <t>11․09․2024թ․</t>
  </si>
  <si>
    <t>Թիվ 243-Լ</t>
  </si>
  <si>
    <t>Կամազ ԿՕ-564(KAMAZ-65115-48)  /Համարանիշ՝ 301DA61/</t>
  </si>
  <si>
    <t>Ցիստեռն ասինիզացիոն</t>
  </si>
  <si>
    <t>ZIL APTL-18 P-57 /Համարանիշ՝ 730CN61/</t>
  </si>
  <si>
    <t>12․10․2022թ․</t>
  </si>
  <si>
    <t>երկշերեփ էքսկավատոր բեռնիչ CASE 570 V /Համարանիշ՝ 56-33 LL/</t>
  </si>
  <si>
    <t>27.06.2024թ․</t>
  </si>
  <si>
    <t>երկշերեփ էքսկավատոր բեռնիչ</t>
  </si>
  <si>
    <t>Բեռնատար GAZ SAZ-53B SAZ-5036 /Համարանիշ՝ 097HI61/</t>
  </si>
  <si>
    <t>16.04.2025թ․</t>
  </si>
  <si>
    <t>Թիվ 82-Լ</t>
  </si>
  <si>
    <t>Բեռնատար GAZ SAZ-53B SAZ-5036 /Համարանիշ՝ 011CO61/</t>
  </si>
  <si>
    <t>Ավտոբուս GAZ AR65R33-60  /Համարանիշ՝ 442HI61/</t>
  </si>
  <si>
    <t>16․04․2025թ․</t>
  </si>
  <si>
    <t>Թիվ 84-Լ</t>
  </si>
  <si>
    <t>Ավտոբուս GAZ AR65R33-60  /Համարանիշ՝ 441HI61/</t>
  </si>
  <si>
    <t>Բեռնատար Dongfeng KC DFH333OA80 /Համարանիշ՝ 121HJ61/</t>
  </si>
  <si>
    <t>13.06.2025թ․</t>
  </si>
  <si>
    <t>Թիվ 132-Ա</t>
  </si>
  <si>
    <t>Երազ 762И /Համարանիշ 383 UL 25/</t>
  </si>
  <si>
    <t xml:space="preserve">  Աղբատար</t>
  </si>
  <si>
    <t xml:space="preserve">  KAMAZ  KO-415A(KAMAZ-53212)</t>
  </si>
  <si>
    <t>Հատուկ  աղբատար</t>
  </si>
  <si>
    <t xml:space="preserve">  KAMAZ  CM16 TRCU-2AXLE-102</t>
  </si>
  <si>
    <t>Հատուկ համակցված աղցան-ջրցան</t>
  </si>
  <si>
    <t>MAZ  KO-806-20(MAZ5340C2-585-0</t>
  </si>
  <si>
    <t>HOWO  SINOTRUK</t>
  </si>
  <si>
    <t>HOWO  SINOTRUK ZZ1257N4647E1</t>
  </si>
  <si>
    <t>SAZ  3502</t>
  </si>
  <si>
    <t>27.07.2022 թ.</t>
  </si>
  <si>
    <t>GAZ  53B</t>
  </si>
  <si>
    <t>Ձեռք է բերվել «Արտաշատ-կոմունալ սպասարկում» ՀՈԱԿ-ի միյոցներով</t>
  </si>
  <si>
    <t>27.09.2022 թ.</t>
  </si>
  <si>
    <t>ZIL  MMZ-45021</t>
  </si>
  <si>
    <t>ZIL  MMZ-4502</t>
  </si>
  <si>
    <t>ZIL  MMZ-555</t>
  </si>
  <si>
    <t>GAZ  31105-120</t>
  </si>
  <si>
    <t>Մինի  ամբարձիչ</t>
  </si>
  <si>
    <t>JCB  SSL  175</t>
  </si>
  <si>
    <t>28.10.2022 թ.</t>
  </si>
  <si>
    <t>T-130</t>
  </si>
  <si>
    <t>Սոցիալական ներդրումների և տեղական զարգացման</t>
  </si>
  <si>
    <t>20.03.2024թ.</t>
  </si>
  <si>
    <t>MAZ KO-806-20</t>
  </si>
  <si>
    <t>կարգադրություն N39-Ա 05.03.2024</t>
  </si>
  <si>
    <t>հատուկ սանիտարական</t>
  </si>
  <si>
    <t>MAZ KO-529-11</t>
  </si>
  <si>
    <t>կարգադրություն N50-Ա 18.03.2024թ.</t>
  </si>
  <si>
    <t>հատուկ ավտոաշտարակ</t>
  </si>
  <si>
    <t>12.08.2024թ.</t>
  </si>
  <si>
    <t>Hino dutro 5.3D</t>
  </si>
  <si>
    <t>Համայնքի միջոցներով</t>
  </si>
  <si>
    <t>26.07.2024թ. 140-ն որոշում</t>
  </si>
  <si>
    <t>հատուկ աղբատար</t>
  </si>
  <si>
    <t>10.10.2024թ.</t>
  </si>
  <si>
    <t>KAMAZ KO-440-2K9</t>
  </si>
  <si>
    <t>կարգադրություն N199-Ա 10.10.2024թ.</t>
  </si>
  <si>
    <t>11.11.2022թ.</t>
  </si>
  <si>
    <t>NEW HOLLAND B80B</t>
  </si>
  <si>
    <t>կարգադրություն թիվ-318 11.11.2022թ.</t>
  </si>
  <si>
    <t>բեռնատար ինքնաթափ</t>
  </si>
  <si>
    <t>10.05.2023թ.</t>
  </si>
  <si>
    <t>Zil MMZ -4502,Zil MMZ-45021</t>
  </si>
  <si>
    <t>10.05.2023թ.N715 -ն</t>
  </si>
  <si>
    <r>
      <t>ՏԵՂԵԿԱՆՔ
ՀՀ</t>
    </r>
    <r>
      <rPr>
        <b/>
        <sz val="12"/>
        <color rgb="FFFF0000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Գեղարքունիքի մարզի </t>
    </r>
    <r>
      <rPr>
        <b/>
        <sz val="12"/>
        <color theme="1"/>
        <rFont val="GHEA Grapalat"/>
        <family val="3"/>
      </rPr>
      <t xml:space="preserve">միավորված համայնքներում ստացված տեխնիկայի վերաբերյալ։  </t>
    </r>
    <r>
      <rPr>
        <b/>
        <sz val="12"/>
        <rFont val="GHEA Grapalat"/>
        <family val="3"/>
      </rPr>
      <t>2025 թվականի 2-րդ եռամսյակ</t>
    </r>
  </si>
  <si>
    <t>Մարտունի</t>
  </si>
  <si>
    <t>Գավառ</t>
  </si>
  <si>
    <t>ՏԵՂԵԿԱՆՔ
ՀՀ Լոռու մարզի միավորված համայնքներում ստացված տեխնիկայի վերաբերյալ՝  2025 հուլիսի 1-ի դրությամբ</t>
  </si>
  <si>
    <t>Վանաձոր</t>
  </si>
  <si>
    <t>Ալավերդի</t>
  </si>
  <si>
    <t>Ստեփանավան</t>
  </si>
  <si>
    <t>Տաշիր</t>
  </si>
  <si>
    <t>Գյուլագարակ</t>
  </si>
  <si>
    <t>ՏԵՂԵԿԱՆՔ
ՀՀ Կոտոյքի մարզի միավորված համայնքներում ստացված տեխնիկայի վերաբերյալ   2025թ. 2 -րդ եռամսյակ  14.07.2025թ.</t>
  </si>
  <si>
    <t>Կամազ ԿՕ-456</t>
  </si>
  <si>
    <t>ELAZ BL VINELAZBL 880</t>
  </si>
  <si>
    <t>Նաիրի</t>
  </si>
  <si>
    <r>
      <t xml:space="preserve">ՏԵՂԵԿԱՆՔ
</t>
    </r>
    <r>
      <rPr>
        <b/>
        <sz val="12"/>
        <color rgb="FFFF0000"/>
        <rFont val="GHEA Grapalat"/>
        <family val="3"/>
      </rPr>
      <t>----- միավորված համայնքում</t>
    </r>
    <r>
      <rPr>
        <b/>
        <sz val="12"/>
        <color theme="1"/>
        <rFont val="GHEA Grapalat"/>
        <family val="3"/>
      </rPr>
      <t xml:space="preserve"> ստացված տեխնիկայի վերաբերյալլ։  </t>
    </r>
    <r>
      <rPr>
        <b/>
        <sz val="12"/>
        <color rgb="FFFF0000"/>
        <rFont val="GHEA Grapalat"/>
        <family val="3"/>
      </rPr>
      <t>2025 թվականի 3-րդ եռամսյակ</t>
    </r>
  </si>
  <si>
    <t>3/29/2024թ</t>
  </si>
  <si>
    <t>28․11․2019թ․</t>
  </si>
  <si>
    <t>01.04.2025թ</t>
  </si>
  <si>
    <t>2/23/2024թ</t>
  </si>
  <si>
    <t>2/10/2025թ</t>
  </si>
  <si>
    <t>MAZ Համակցված</t>
  </si>
  <si>
    <t>30.06.2025թ</t>
  </si>
  <si>
    <t>MAZ KO-823-20 6312C3-585</t>
  </si>
  <si>
    <t>9000 հակ</t>
  </si>
  <si>
    <t>22․08․2019 N63-Ն</t>
  </si>
  <si>
    <t>21․10․2019թ N67-Ն</t>
  </si>
  <si>
    <t>25․12․2019թ N88-Ն</t>
  </si>
  <si>
    <t>31.05.2024</t>
  </si>
  <si>
    <t>կոմունալ տնտեսություն</t>
  </si>
  <si>
    <t>բարեկարգում</t>
  </si>
  <si>
    <t>ջրային տնտեսություն</t>
  </si>
  <si>
    <r>
      <t xml:space="preserve">Բելառուս </t>
    </r>
    <r>
      <rPr>
        <sz val="12"/>
        <color theme="1"/>
        <rFont val="GHEA Grapalat"/>
        <charset val="204"/>
      </rPr>
      <t>82.1</t>
    </r>
  </si>
  <si>
    <t>11.05.22 66-Ա</t>
  </si>
  <si>
    <t xml:space="preserve">11.05.22 66-Ա  </t>
  </si>
  <si>
    <t>0-</t>
  </si>
  <si>
    <t>05.08.2025թ .թիվ 231-Ա որ</t>
  </si>
  <si>
    <t>Առքուվաճառքի պայմանագիր</t>
  </si>
  <si>
    <t>ծառերը հատել, բարձրության  վրա կատարվող աշխատանքներ</t>
  </si>
  <si>
    <t>քանդել, հետլիցք</t>
  </si>
  <si>
    <t>մարդկանց  տեղափոխել</t>
  </si>
  <si>
    <t>մարդկանց, գործիքներ տեղափոխելու համար</t>
  </si>
  <si>
    <t>Ավտոգրեյդեր Sinomach 722H /Համարանիշ 6781LL/</t>
  </si>
  <si>
    <t>01.08.2025թ․</t>
  </si>
  <si>
    <t>Թիվ 167-Ա</t>
  </si>
  <si>
    <t>հարթեցման համար</t>
  </si>
  <si>
    <t xml:space="preserve">                                      1)15.05.2025թ               2)06.05.2024թ       3)31.05.2024թ                                    4)05.03.2024թ      5)11.03.2024թ    6)15.03.2024թ            </t>
  </si>
  <si>
    <t xml:space="preserve">  1)FAW J6PL 4*2                                                                                                                                                                                                                                                                                                                                                                                                                           2)Liu Gong 375B                       3)CASE 570V                 4)MAZ-5340C2-000         5)MAZ-438121-540-001       6)MAZ-438121-540-001          </t>
  </si>
  <si>
    <t>√</t>
  </si>
  <si>
    <t>աղբահանությունը րականացվում է ամբողջ համայնքի տրածքում</t>
  </si>
  <si>
    <t>իրականցվում է աղբահանություն հարթեցում</t>
  </si>
  <si>
    <t xml:space="preserve">1..ԲԵՌՆԱՏԱՐ, ԿՈՂԱՎՈՐ ՄԱՆԻՊՈԻԼԻՏՈՐ 2.ԲԱԶՄԱՖՈՒՆԿՑԻՆԱԼ ՄԻՆԻԱՄԲԱՐՁԻՉ  3.ԲԱԶՄԱՖՈՒՆԿՑԻՆԱԼ ԷՔՍԿԱՎԱՏՈՐ  4.ԲԱԶՄԱԶՖՈՒՆԿՑԻՈՆԱԼ             ՔԱՂԱՔԱՅԻՆ ԿՈՄՈՒՆԱԼ ՄԵՔԵՆԱ KO-806-20                                5.ԱՂԲԱՏԱՐ ՄԵՔԵՆԱ KO-456-10              6.ԱՂԲԱՏԱՐ ՄԵՔԵՆԱ KO-456-10 </t>
  </si>
  <si>
    <t>Վեդի</t>
  </si>
  <si>
    <t>Էքսկավատոր-բեռնիչ</t>
  </si>
  <si>
    <t>14․12․2023</t>
  </si>
  <si>
    <t>CASE 570 SV</t>
  </si>
  <si>
    <t>2024 թ-ի մայիսի 17-ի 068-Ա որոշում</t>
  </si>
  <si>
    <t>05․03․2024</t>
  </si>
  <si>
    <t>SHANTUI SG 17-B6</t>
  </si>
  <si>
    <t>Ճնշակ կոյուղամաքրիչ</t>
  </si>
  <si>
    <t xml:space="preserve">KAMAZ KO-564/KAMAZ-65115-56/ </t>
  </si>
  <si>
    <t xml:space="preserve">2025թ-ի հունիսի 20-ի 110-Ա որոշում  </t>
  </si>
  <si>
    <t>Ցիստեռ ասինիզացիոն</t>
  </si>
  <si>
    <t>09․02․2024</t>
  </si>
  <si>
    <t>MAZ KO-529-16/ MAZ5340C2-585-013/</t>
  </si>
  <si>
    <t>2024թ-ի նոյեմբերի 15-ի 189-Ա որոշում</t>
  </si>
  <si>
    <t>22․08․2024</t>
  </si>
  <si>
    <t xml:space="preserve"> MAZ KO-456-16 / MAZ437121-542-0/</t>
  </si>
  <si>
    <t>2024թ-ի սեպտեմբերի 13-ի 127-Ա որոշում</t>
  </si>
  <si>
    <t>05․02․2024</t>
  </si>
  <si>
    <t>MAZ KO-456-10/ MAZ438121-540-0/</t>
  </si>
  <si>
    <t>Ջրցան մասնագիտացված</t>
  </si>
  <si>
    <t>25․10․2023</t>
  </si>
  <si>
    <t>KO-806/ KAMAZ-43253/</t>
  </si>
  <si>
    <t>23․09․2023</t>
  </si>
  <si>
    <t>HOWO  ZZ332753847E</t>
  </si>
  <si>
    <t>1187734</t>
  </si>
  <si>
    <t>HOWO ZZ3327S3847E</t>
  </si>
  <si>
    <t>MAZ/KO-806-20(MAZ5340C2-585-0) հատուկ, համակցված</t>
  </si>
  <si>
    <t>MAZ</t>
  </si>
  <si>
    <t>ՀԲ ֆինանսավորմամբ</t>
  </si>
  <si>
    <t>աղբահանություն և սանիտարական մաքրում</t>
  </si>
  <si>
    <t>KAMAZ  KO-427-72(KAMAZ-53605)  բեռնատար, աղբատար</t>
  </si>
  <si>
    <t>18․01․2024</t>
  </si>
  <si>
    <t xml:space="preserve">KAMAZ  </t>
  </si>
  <si>
    <t>ՀՀ կառավարության</t>
  </si>
  <si>
    <t xml:space="preserve">2024 թվականի մայիսի 16-ի թիվ 707-Ա որոշմամաբ </t>
  </si>
  <si>
    <t xml:space="preserve">KAMAZ  /բեռնատար, ինքնաթափ </t>
  </si>
  <si>
    <t xml:space="preserve">KAMAZ </t>
  </si>
  <si>
    <r>
      <t>18</t>
    </r>
    <r>
      <rPr>
        <sz val="10"/>
        <color theme="1"/>
        <rFont val="Times New Roman"/>
        <family val="1"/>
      </rPr>
      <t>․</t>
    </r>
    <r>
      <rPr>
        <sz val="10"/>
        <color theme="1"/>
        <rFont val="GHEA Grapalat"/>
        <family val="3"/>
      </rPr>
      <t>01</t>
    </r>
    <r>
      <rPr>
        <sz val="10"/>
        <color theme="1"/>
        <rFont val="Times New Roman"/>
        <family val="1"/>
      </rPr>
      <t>․</t>
    </r>
    <r>
      <rPr>
        <sz val="10"/>
        <color theme="1"/>
        <rFont val="GHEA Grapalat"/>
        <family val="3"/>
      </rPr>
      <t>2024</t>
    </r>
  </si>
  <si>
    <t>Բաղրամյան</t>
  </si>
  <si>
    <t xml:space="preserve">071DD61, MAZ KO-456-10 </t>
  </si>
  <si>
    <t xml:space="preserve">տարածքային զարգացման հիմնադրամ /ՀՏԶՀ/ </t>
  </si>
  <si>
    <t>1800</t>
  </si>
  <si>
    <t>250</t>
  </si>
  <si>
    <t>072DD61, MAZ KO-456-10</t>
  </si>
  <si>
    <t>0</t>
  </si>
  <si>
    <t>JSB 3-CX</t>
  </si>
  <si>
    <t>սուբ վենց  իա</t>
  </si>
  <si>
    <t>470</t>
  </si>
  <si>
    <t>610</t>
  </si>
  <si>
    <t xml:space="preserve">Բազմաֆունկցիոնալ Էքսկավատոր </t>
  </si>
  <si>
    <t>SOLD      BL 385</t>
  </si>
  <si>
    <t>410</t>
  </si>
  <si>
    <t>200</t>
  </si>
  <si>
    <t>Ինքնաթափ մեքենա/16տ/</t>
  </si>
  <si>
    <t>Hongyan 6X4 CQ3346HV35</t>
  </si>
  <si>
    <t>380</t>
  </si>
  <si>
    <t>50</t>
  </si>
  <si>
    <t>19 դեկտեմբերի 2023թ.</t>
  </si>
  <si>
    <t>Shantui SG17-B6</t>
  </si>
  <si>
    <t>Աղբատար մեքենա 16-17 խ/մ, հետևի բարձումովունիվերսալ()</t>
  </si>
  <si>
    <t>19 հունվարի 2024թ.</t>
  </si>
  <si>
    <t>KO-427-72 ԿԱՄԱԶ 53605-48</t>
  </si>
  <si>
    <t>Անվավոր  երկշերեփ էքսկավատոր-բեռնիչ 2024թ.</t>
  </si>
  <si>
    <t>30 մայիսի 2024թ.</t>
  </si>
  <si>
    <t>CASE 570V SS 4WD 86HP, NKJ0570VHRKH39922</t>
  </si>
  <si>
    <t xml:space="preserve">Բազմաֆունկցիոնալ քաղաքային կոմունալ մեքենա </t>
  </si>
  <si>
    <t>08 մայիս 2025թ․</t>
  </si>
  <si>
    <t>ԿՕ-806-20 շասի ՄԱԶ-5340Ց2-585-013</t>
  </si>
  <si>
    <t>Արաքս համայնք</t>
  </si>
  <si>
    <t>JCB JS160 W</t>
  </si>
  <si>
    <t>30․11․2023թ</t>
  </si>
  <si>
    <t>Պտտվող պլատֆորմով 
անիվավոր էքսկավատոր</t>
  </si>
  <si>
    <t>˅</t>
  </si>
  <si>
    <t>1800խ/մ</t>
  </si>
  <si>
    <t>SWL3220</t>
  </si>
  <si>
    <t>20.12.2023Թ․</t>
  </si>
  <si>
    <t xml:space="preserve">Բազմաֆունկցիոնալ  մինիամբարձիչ Ա </t>
  </si>
  <si>
    <t>SOLD BL 385</t>
  </si>
  <si>
    <t>19.03.2024թ․</t>
  </si>
  <si>
    <t xml:space="preserve">Բազմաֆունկցիոնալ 
Էքսկավատոր </t>
  </si>
  <si>
    <t xml:space="preserve">5100խ/մ </t>
  </si>
  <si>
    <t>5,1կմ</t>
  </si>
  <si>
    <t>Բելառուս 82,1</t>
  </si>
  <si>
    <t>Արաքս համայնքի Լուսագյուղ բնակավայրի սուբվենցիոն ծրագրով</t>
  </si>
  <si>
    <t>քեյս</t>
  </si>
  <si>
    <t>17.11.2022</t>
  </si>
  <si>
    <t xml:space="preserve">բուլդուզեր
</t>
  </si>
  <si>
    <t>06.04.2021</t>
  </si>
  <si>
    <t xml:space="preserve">T170
</t>
  </si>
  <si>
    <t>Բազմաֆունկցիոնալ էքսկավատոր CASE 570V</t>
  </si>
  <si>
    <t>31,05,2024</t>
  </si>
  <si>
    <t>Բազմաֆունկցիոնալ էքսկավատոր CASE 570V համալրված է հիդրոմուրճով՝ հիդրոմուրճով Impulse 150NH Classic,1հատ, Արագ միացման համակարգով New Holland LB110/115(Mop-390/400)-ի համար, 1 հատ, նեղ շերեփով GP-07-300-0,7-NH-LB110), 1հատ կախոցամատով Delta F-5, 4 հատ, Մոնտաժային կոմպլեկտ New Holland LB150 1հատ:</t>
  </si>
  <si>
    <t>կոմունալ ծառայությունների բարելավում</t>
  </si>
  <si>
    <t>Սանիտարական վակումային մեքենա</t>
  </si>
  <si>
    <t>26,02,2024</t>
  </si>
  <si>
    <t>Սանիտարական վակումային մեքենա KO-529-16 շասի MAZ-5340C2-585-013</t>
  </si>
  <si>
    <t>կոյուղագծի մաքրման մեքենա KO-564 ամրաշրջանակ 65115-3971-48(A5)</t>
  </si>
  <si>
    <t>16,04,2024</t>
  </si>
  <si>
    <t xml:space="preserve">Կոյուղագծի մաքրման մեքենա KO-564 ամրաշրջանակ 65115-3971-48(A5)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</si>
</sst>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"/>
    <numFmt numFmtId="171" formatCode="dd\.mm\.yyyy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rgb="FF333333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color rgb="FF333333"/>
      <name val="GHEA Grapalat"/>
      <family val="3"/>
    </font>
    <font>
      <sz val="11"/>
      <color theme="1"/>
      <name val="Calibri"/>
      <charset val="134"/>
      <scheme val="minor"/>
    </font>
    <font>
      <b/>
      <sz val="12"/>
      <name val="GHEA Grapalat"/>
      <family val="3"/>
    </font>
    <font>
      <b/>
      <sz val="8"/>
      <color theme="1"/>
      <name val="GHEA Grapalat"/>
      <family val="3"/>
    </font>
    <font>
      <sz val="12"/>
      <name val="GHEA Grapalat"/>
      <family val="3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Calibri"/>
      <family val="2"/>
      <charset val="204"/>
      <scheme val="minor"/>
    </font>
    <font>
      <b/>
      <u/>
      <sz val="10"/>
      <color theme="1"/>
      <name val="GHEA Grapalat"/>
      <family val="3"/>
    </font>
    <font>
      <b/>
      <sz val="9"/>
      <color theme="1"/>
      <name val="Arial Armenian"/>
      <family val="2"/>
      <charset val="204"/>
    </font>
    <font>
      <b/>
      <sz val="9"/>
      <color theme="1"/>
      <name val="Tahoma"/>
      <family val="2"/>
      <charset val="204"/>
    </font>
    <font>
      <b/>
      <sz val="8"/>
      <name val="GHEA Grapalat"/>
      <family val="3"/>
    </font>
    <font>
      <b/>
      <sz val="10"/>
      <color theme="1"/>
      <name val="\"/>
      <charset val="204"/>
    </font>
    <font>
      <b/>
      <sz val="10"/>
      <color indexed="8"/>
      <name val="GHEA Grapalat"/>
      <family val="3"/>
    </font>
    <font>
      <b/>
      <sz val="10"/>
      <color rgb="FF000000"/>
      <name val="GHEA Grapalat"/>
      <family val="3"/>
    </font>
    <font>
      <b/>
      <sz val="10"/>
      <color theme="1"/>
      <name val="Calibri"/>
      <family val="2"/>
      <scheme val="minor"/>
    </font>
    <font>
      <sz val="9"/>
      <name val="GHEA Grapalat"/>
      <family val="3"/>
    </font>
    <font>
      <b/>
      <sz val="12"/>
      <color rgb="FFFF0000"/>
      <name val="GHEA Grapalat"/>
      <family val="3"/>
    </font>
    <font>
      <b/>
      <sz val="9"/>
      <color indexed="81"/>
      <name val="Tahoma"/>
      <family val="2"/>
    </font>
    <font>
      <b/>
      <sz val="10"/>
      <color rgb="FFFF0000"/>
      <name val="GHEA Grapalat"/>
      <family val="3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sz val="9"/>
      <color indexed="81"/>
      <name val="Tahoma"/>
      <family val="2"/>
    </font>
    <font>
      <sz val="12"/>
      <color theme="1"/>
      <name val="GHEA Grapalat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b/>
      <sz val="8"/>
      <color theme="1"/>
      <name val="Sylfaen"/>
      <family val="1"/>
    </font>
    <font>
      <b/>
      <sz val="10"/>
      <color theme="1"/>
      <name val="GHEA Grapalat"/>
      <charset val="204"/>
    </font>
    <font>
      <b/>
      <sz val="12"/>
      <color theme="1"/>
      <name val="GHEA Grapalat"/>
      <charset val="204"/>
    </font>
    <font>
      <sz val="10"/>
      <color theme="1"/>
      <name val="GHEA Grapalat"/>
      <charset val="204"/>
    </font>
    <font>
      <sz val="12"/>
      <color theme="1"/>
      <name val="GHEA Grapalat"/>
      <charset val="204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8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textRotation="90" wrapText="1"/>
    </xf>
    <xf numFmtId="0" fontId="7" fillId="0" borderId="6" xfId="0" applyFont="1" applyBorder="1" applyAlignment="1">
      <alignment vertical="center" textRotation="90" wrapText="1"/>
    </xf>
    <xf numFmtId="0" fontId="7" fillId="6" borderId="6" xfId="0" applyFont="1" applyFill="1" applyBorder="1" applyAlignment="1">
      <alignment vertical="center" textRotation="90" wrapText="1"/>
    </xf>
    <xf numFmtId="0" fontId="8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textRotation="90" wrapText="1"/>
    </xf>
    <xf numFmtId="0" fontId="8" fillId="7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textRotation="90"/>
    </xf>
    <xf numFmtId="0" fontId="7" fillId="4" borderId="10" xfId="0" applyFont="1" applyFill="1" applyBorder="1" applyAlignment="1">
      <alignment vertical="center" textRotation="90" wrapText="1"/>
    </xf>
    <xf numFmtId="0" fontId="7" fillId="3" borderId="10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2" fillId="0" borderId="0" xfId="0" applyFont="1"/>
    <xf numFmtId="0" fontId="3" fillId="6" borderId="0" xfId="0" applyFont="1" applyFill="1"/>
    <xf numFmtId="0" fontId="2" fillId="4" borderId="6" xfId="0" applyFont="1" applyFill="1" applyBorder="1" applyAlignment="1">
      <alignment vertical="center" textRotation="90" wrapText="1"/>
    </xf>
    <xf numFmtId="0" fontId="2" fillId="3" borderId="6" xfId="0" applyFont="1" applyFill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6" borderId="6" xfId="0" applyFont="1" applyFill="1" applyBorder="1" applyAlignment="1">
      <alignment vertical="center" textRotation="90" wrapText="1"/>
    </xf>
    <xf numFmtId="0" fontId="4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textRotation="90" wrapText="1"/>
    </xf>
    <xf numFmtId="0" fontId="4" fillId="7" borderId="6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textRotation="90"/>
    </xf>
    <xf numFmtId="0" fontId="2" fillId="4" borderId="10" xfId="0" applyFont="1" applyFill="1" applyBorder="1" applyAlignment="1">
      <alignment vertical="center" textRotation="90" wrapText="1"/>
    </xf>
    <xf numFmtId="0" fontId="2" fillId="3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3" fillId="0" borderId="6" xfId="0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vertical="center"/>
    </xf>
    <xf numFmtId="0" fontId="2" fillId="11" borderId="23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vertical="center"/>
    </xf>
    <xf numFmtId="0" fontId="2" fillId="11" borderId="30" xfId="0" applyFont="1" applyFill="1" applyBorder="1" applyAlignment="1">
      <alignment vertical="center"/>
    </xf>
    <xf numFmtId="0" fontId="2" fillId="11" borderId="3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 textRotation="90"/>
    </xf>
    <xf numFmtId="0" fontId="2" fillId="10" borderId="0" xfId="0" applyFont="1" applyFill="1" applyAlignment="1">
      <alignment horizontal="center" vertical="center" wrapText="1"/>
    </xf>
    <xf numFmtId="0" fontId="3" fillId="10" borderId="0" xfId="0" applyFont="1" applyFill="1"/>
    <xf numFmtId="0" fontId="7" fillId="0" borderId="6" xfId="0" applyFont="1" applyBorder="1" applyAlignment="1">
      <alignment vertical="center" textRotation="90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4" borderId="23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2" fillId="7" borderId="23" xfId="0" applyFont="1" applyFill="1" applyBorder="1" applyAlignment="1">
      <alignment vertical="center"/>
    </xf>
    <xf numFmtId="0" fontId="2" fillId="8" borderId="23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4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2" fillId="8" borderId="42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vertical="center"/>
    </xf>
    <xf numFmtId="0" fontId="2" fillId="11" borderId="19" xfId="0" applyFont="1" applyFill="1" applyBorder="1" applyAlignment="1">
      <alignment vertical="center"/>
    </xf>
    <xf numFmtId="0" fontId="2" fillId="11" borderId="19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11" borderId="12" xfId="0" applyFont="1" applyFill="1" applyBorder="1" applyAlignment="1">
      <alignment vertical="center"/>
    </xf>
    <xf numFmtId="0" fontId="2" fillId="11" borderId="44" xfId="0" applyFont="1" applyFill="1" applyBorder="1" applyAlignment="1">
      <alignment vertical="center"/>
    </xf>
    <xf numFmtId="14" fontId="2" fillId="0" borderId="23" xfId="0" applyNumberFormat="1" applyFont="1" applyBorder="1" applyAlignment="1">
      <alignment vertical="center"/>
    </xf>
    <xf numFmtId="0" fontId="10" fillId="0" borderId="20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vertical="center" wrapText="1"/>
    </xf>
    <xf numFmtId="14" fontId="2" fillId="10" borderId="6" xfId="0" applyNumberFormat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horizontal="center" vertical="center" textRotation="90" wrapText="1"/>
    </xf>
    <xf numFmtId="0" fontId="2" fillId="10" borderId="6" xfId="0" applyFont="1" applyFill="1" applyBorder="1" applyAlignment="1">
      <alignment horizontal="left" vertical="center" textRotation="90"/>
    </xf>
    <xf numFmtId="0" fontId="2" fillId="10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horizontal="left" vertical="center" textRotation="90" wrapText="1"/>
    </xf>
    <xf numFmtId="0" fontId="2" fillId="10" borderId="12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vertical="center"/>
    </xf>
    <xf numFmtId="14" fontId="11" fillId="0" borderId="6" xfId="0" applyNumberFormat="1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15" borderId="6" xfId="0" applyFont="1" applyFill="1" applyBorder="1" applyAlignment="1">
      <alignment horizontal="center" vertical="center"/>
    </xf>
    <xf numFmtId="0" fontId="10" fillId="15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1" fontId="12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/>
    </xf>
    <xf numFmtId="165" fontId="12" fillId="0" borderId="6" xfId="1" applyNumberFormat="1" applyFont="1" applyFill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5" fillId="0" borderId="4" xfId="0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left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wrapText="1"/>
    </xf>
    <xf numFmtId="14" fontId="15" fillId="0" borderId="6" xfId="0" applyNumberFormat="1" applyFont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/>
    </xf>
    <xf numFmtId="1" fontId="15" fillId="8" borderId="6" xfId="0" applyNumberFormat="1" applyFont="1" applyFill="1" applyBorder="1" applyAlignment="1">
      <alignment horizontal="center" vertical="center" wrapText="1"/>
    </xf>
    <xf numFmtId="1" fontId="15" fillId="9" borderId="17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2" fillId="10" borderId="6" xfId="0" applyNumberFormat="1" applyFont="1" applyFill="1" applyBorder="1" applyAlignment="1">
      <alignment horizontal="center" vertical="center" wrapText="1"/>
    </xf>
    <xf numFmtId="0" fontId="3" fillId="10" borderId="6" xfId="0" applyFont="1" applyFill="1" applyBorder="1"/>
    <xf numFmtId="0" fontId="18" fillId="10" borderId="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3" fillId="16" borderId="6" xfId="0" applyFont="1" applyFill="1" applyBorder="1"/>
    <xf numFmtId="0" fontId="20" fillId="10" borderId="6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 wrapText="1"/>
    </xf>
    <xf numFmtId="14" fontId="15" fillId="10" borderId="10" xfId="0" applyNumberFormat="1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6" fillId="10" borderId="6" xfId="0" applyFont="1" applyFill="1" applyBorder="1"/>
    <xf numFmtId="0" fontId="21" fillId="10" borderId="10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/>
    <xf numFmtId="0" fontId="2" fillId="4" borderId="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/>
    </xf>
    <xf numFmtId="0" fontId="2" fillId="11" borderId="41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2" fillId="11" borderId="30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 wrapText="1"/>
    </xf>
    <xf numFmtId="0" fontId="2" fillId="17" borderId="12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14" fontId="2" fillId="10" borderId="6" xfId="0" applyNumberFormat="1" applyFont="1" applyFill="1" applyBorder="1" applyAlignment="1">
      <alignment horizontal="center" vertical="center"/>
    </xf>
    <xf numFmtId="0" fontId="2" fillId="18" borderId="31" xfId="0" applyFont="1" applyFill="1" applyBorder="1" applyAlignment="1">
      <alignment horizontal="center" vertical="center"/>
    </xf>
    <xf numFmtId="1" fontId="2" fillId="11" borderId="23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vertical="center"/>
    </xf>
    <xf numFmtId="0" fontId="22" fillId="8" borderId="6" xfId="0" applyFont="1" applyFill="1" applyBorder="1" applyAlignment="1">
      <alignment horizontal="center" vertical="center" wrapText="1"/>
    </xf>
    <xf numFmtId="1" fontId="22" fillId="9" borderId="17" xfId="0" applyNumberFormat="1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vertical="center" wrapText="1"/>
    </xf>
    <xf numFmtId="1" fontId="22" fillId="9" borderId="28" xfId="0" applyNumberFormat="1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14" fontId="23" fillId="0" borderId="6" xfId="0" applyNumberFormat="1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vertical="center"/>
    </xf>
    <xf numFmtId="0" fontId="2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 wrapText="1"/>
    </xf>
    <xf numFmtId="1" fontId="22" fillId="9" borderId="27" xfId="0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2" fontId="2" fillId="1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2" fillId="9" borderId="27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1" fontId="2" fillId="5" borderId="23" xfId="0" applyNumberFormat="1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166" fontId="16" fillId="10" borderId="12" xfId="0" applyNumberFormat="1" applyFont="1" applyFill="1" applyBorder="1" applyAlignment="1">
      <alignment horizontal="center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" fontId="2" fillId="11" borderId="30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3" fillId="0" borderId="25" xfId="0" applyFont="1" applyBorder="1"/>
    <xf numFmtId="0" fontId="2" fillId="0" borderId="12" xfId="0" applyFont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3" fillId="0" borderId="46" xfId="0" applyFont="1" applyBorder="1"/>
    <xf numFmtId="14" fontId="2" fillId="0" borderId="10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8" borderId="12" xfId="0" applyFont="1" applyFill="1" applyBorder="1" applyAlignment="1">
      <alignment horizontal="center" vertical="center" wrapText="1"/>
    </xf>
    <xf numFmtId="0" fontId="2" fillId="11" borderId="34" xfId="0" applyFont="1" applyFill="1" applyBorder="1" applyAlignment="1">
      <alignment vertical="center"/>
    </xf>
    <xf numFmtId="0" fontId="2" fillId="11" borderId="3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10" borderId="0" xfId="0" applyFont="1" applyFill="1" applyAlignment="1">
      <alignment vertical="center"/>
    </xf>
    <xf numFmtId="0" fontId="30" fillId="10" borderId="0" xfId="0" applyFont="1" applyFill="1" applyAlignment="1">
      <alignment horizontal="center"/>
    </xf>
    <xf numFmtId="0" fontId="30" fillId="10" borderId="0" xfId="0" applyFont="1" applyFill="1"/>
    <xf numFmtId="0" fontId="31" fillId="10" borderId="0" xfId="0" applyFont="1" applyFill="1"/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textRotation="90" wrapText="1"/>
    </xf>
    <xf numFmtId="0" fontId="16" fillId="6" borderId="6" xfId="0" applyFont="1" applyFill="1" applyBorder="1" applyAlignment="1">
      <alignment horizontal="center" vertical="center" textRotation="90" wrapText="1"/>
    </xf>
    <xf numFmtId="0" fontId="16" fillId="7" borderId="6" xfId="0" applyFont="1" applyFill="1" applyBorder="1" applyAlignment="1">
      <alignment horizontal="center" vertical="center" textRotation="90" wrapText="1"/>
    </xf>
    <xf numFmtId="0" fontId="26" fillId="0" borderId="6" xfId="0" applyFont="1" applyBorder="1" applyAlignment="1">
      <alignment horizontal="center" vertical="center" textRotation="90"/>
    </xf>
    <xf numFmtId="0" fontId="26" fillId="4" borderId="6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2" fillId="21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left" vertical="center"/>
    </xf>
    <xf numFmtId="1" fontId="5" fillId="5" borderId="6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vertical="center" textRotation="90" wrapText="1"/>
    </xf>
    <xf numFmtId="0" fontId="7" fillId="9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5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2" fillId="1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/>
    </xf>
    <xf numFmtId="0" fontId="2" fillId="4" borderId="6" xfId="0" applyFont="1" applyFill="1" applyBorder="1" applyAlignment="1">
      <alignment vertical="center" textRotation="90" wrapText="1"/>
    </xf>
    <xf numFmtId="0" fontId="2" fillId="9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 wrapText="1"/>
    </xf>
    <xf numFmtId="0" fontId="16" fillId="9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textRotation="90" wrapText="1"/>
    </xf>
    <xf numFmtId="0" fontId="16" fillId="6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9" borderId="17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9" fontId="12" fillId="0" borderId="4" xfId="1" applyFont="1" applyFill="1" applyBorder="1" applyAlignment="1">
      <alignment horizontal="center" vertical="center"/>
    </xf>
    <xf numFmtId="9" fontId="12" fillId="0" borderId="8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49" fontId="2" fillId="10" borderId="4" xfId="0" applyNumberFormat="1" applyFont="1" applyFill="1" applyBorder="1" applyAlignment="1">
      <alignment horizontal="center" vertical="center" wrapText="1"/>
    </xf>
    <xf numFmtId="14" fontId="2" fillId="10" borderId="4" xfId="0" applyNumberFormat="1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9" borderId="48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2" fontId="2" fillId="0" borderId="10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center" vertical="center"/>
    </xf>
    <xf numFmtId="14" fontId="34" fillId="0" borderId="6" xfId="0" applyNumberFormat="1" applyFont="1" applyBorder="1" applyAlignment="1">
      <alignment vertical="center"/>
    </xf>
    <xf numFmtId="0" fontId="35" fillId="0" borderId="6" xfId="0" applyFont="1" applyBorder="1" applyAlignment="1">
      <alignment horizontal="center" vertical="center"/>
    </xf>
    <xf numFmtId="0" fontId="34" fillId="4" borderId="6" xfId="0" applyFont="1" applyFill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34" fillId="2" borderId="6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34" fillId="6" borderId="6" xfId="0" applyFont="1" applyFill="1" applyBorder="1" applyAlignment="1">
      <alignment horizontal="center" vertical="center"/>
    </xf>
    <xf numFmtId="0" fontId="34" fillId="7" borderId="6" xfId="0" applyFont="1" applyFill="1" applyBorder="1" applyAlignment="1">
      <alignment horizontal="center" vertical="center"/>
    </xf>
    <xf numFmtId="0" fontId="34" fillId="8" borderId="6" xfId="0" applyFont="1" applyFill="1" applyBorder="1" applyAlignment="1">
      <alignment horizontal="center" vertical="center" wrapText="1"/>
    </xf>
    <xf numFmtId="0" fontId="34" fillId="9" borderId="17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top" wrapText="1"/>
    </xf>
    <xf numFmtId="0" fontId="36" fillId="10" borderId="6" xfId="0" applyFont="1" applyFill="1" applyBorder="1" applyAlignment="1">
      <alignment horizontal="center" vertical="center"/>
    </xf>
    <xf numFmtId="0" fontId="34" fillId="0" borderId="6" xfId="0" applyFont="1" applyBorder="1" applyAlignment="1">
      <alignment horizontal="center" vertical="center" wrapText="1"/>
    </xf>
    <xf numFmtId="0" fontId="36" fillId="10" borderId="6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34" fillId="4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0" fontId="34" fillId="5" borderId="10" xfId="0" applyFont="1" applyFill="1" applyBorder="1" applyAlignment="1">
      <alignment horizontal="center" vertical="center"/>
    </xf>
    <xf numFmtId="0" fontId="34" fillId="3" borderId="10" xfId="0" applyFont="1" applyFill="1" applyBorder="1" applyAlignment="1">
      <alignment horizontal="center" vertical="center"/>
    </xf>
    <xf numFmtId="0" fontId="34" fillId="6" borderId="10" xfId="0" applyFont="1" applyFill="1" applyBorder="1" applyAlignment="1">
      <alignment horizontal="center" vertical="center"/>
    </xf>
    <xf numFmtId="0" fontId="34" fillId="7" borderId="10" xfId="0" applyFont="1" applyFill="1" applyBorder="1" applyAlignment="1">
      <alignment horizontal="center" vertical="center"/>
    </xf>
    <xf numFmtId="0" fontId="34" fillId="8" borderId="10" xfId="0" applyFont="1" applyFill="1" applyBorder="1" applyAlignment="1">
      <alignment horizontal="center" vertical="center" wrapText="1"/>
    </xf>
    <xf numFmtId="0" fontId="34" fillId="9" borderId="27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right" vertical="center"/>
    </xf>
    <xf numFmtId="14" fontId="2" fillId="0" borderId="12" xfId="0" applyNumberFormat="1" applyFont="1" applyBorder="1" applyAlignment="1">
      <alignment horizontal="right" vertical="center"/>
    </xf>
    <xf numFmtId="0" fontId="38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/>
    </xf>
    <xf numFmtId="0" fontId="37" fillId="5" borderId="12" xfId="0" applyFont="1" applyFill="1" applyBorder="1" applyAlignment="1">
      <alignment horizontal="center" vertical="center"/>
    </xf>
    <xf numFmtId="0" fontId="34" fillId="5" borderId="12" xfId="0" applyFont="1" applyFill="1" applyBorder="1" applyAlignment="1">
      <alignment horizontal="center" vertical="center"/>
    </xf>
    <xf numFmtId="0" fontId="34" fillId="7" borderId="12" xfId="0" applyFont="1" applyFill="1" applyBorder="1" applyAlignment="1">
      <alignment horizontal="center" vertical="center"/>
    </xf>
    <xf numFmtId="0" fontId="34" fillId="8" borderId="12" xfId="0" applyFont="1" applyFill="1" applyBorder="1" applyAlignment="1">
      <alignment horizontal="center" vertical="center" wrapText="1"/>
    </xf>
    <xf numFmtId="0" fontId="34" fillId="9" borderId="28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left" vertical="center"/>
    </xf>
    <xf numFmtId="0" fontId="37" fillId="0" borderId="6" xfId="0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center"/>
    </xf>
    <xf numFmtId="0" fontId="37" fillId="5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37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49" fontId="37" fillId="2" borderId="6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38" fillId="0" borderId="6" xfId="0" applyFont="1" applyBorder="1" applyAlignment="1">
      <alignment horizontal="left" vertical="center"/>
    </xf>
    <xf numFmtId="0" fontId="37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37" fillId="0" borderId="10" xfId="0" applyFont="1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10" borderId="6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0" fontId="30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 vertical="center"/>
    </xf>
    <xf numFmtId="0" fontId="3" fillId="10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10" borderId="0" xfId="0" applyFont="1" applyFill="1"/>
    <xf numFmtId="0" fontId="3" fillId="1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2" fillId="11" borderId="19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10" borderId="0" xfId="0" applyFont="1" applyFill="1" applyBorder="1" applyAlignment="1">
      <alignment horizont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13" borderId="12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14" borderId="12" xfId="0" applyFont="1" applyFill="1" applyBorder="1" applyAlignment="1">
      <alignment vertical="center"/>
    </xf>
    <xf numFmtId="0" fontId="3" fillId="19" borderId="12" xfId="0" applyFont="1" applyFill="1" applyBorder="1" applyAlignment="1">
      <alignment vertical="center"/>
    </xf>
    <xf numFmtId="0" fontId="3" fillId="20" borderId="28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9" borderId="6" xfId="0" applyFont="1" applyFill="1" applyBorder="1" applyAlignment="1">
      <alignment vertical="center"/>
    </xf>
    <xf numFmtId="0" fontId="3" fillId="20" borderId="17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vertical="center"/>
    </xf>
    <xf numFmtId="0" fontId="3" fillId="12" borderId="4" xfId="0" applyFont="1" applyFill="1" applyBorder="1" applyAlignment="1">
      <alignment vertical="center"/>
    </xf>
    <xf numFmtId="0" fontId="3" fillId="13" borderId="4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9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20" borderId="39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171" fontId="3" fillId="0" borderId="12" xfId="0" applyNumberFormat="1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/>
    </xf>
    <xf numFmtId="0" fontId="4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textRotation="90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43" fillId="0" borderId="4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B2A7F23F-1477-4B99-AA08-5EB4B01CE09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5\2-&#1408;&#1380;%20&#1381;&#1404;&#1377;&#1396;&#1405;&#1397;&#1377;&#1391;\&#1331;&#1381;&#1394;&#1377;&#1408;&#1412;&#1400;&#1410;&#1398;&#1387;&#1412;.xlsx" TargetMode="External"/><Relationship Id="rId1" Type="http://schemas.openxmlformats.org/officeDocument/2006/relationships/externalLinkPath" Target="&#1331;&#1381;&#1394;&#1377;&#1408;&#1412;&#1400;&#1410;&#1398;&#1387;&#1412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5\2-&#1408;&#1380;%20&#1381;&#1404;&#1377;&#1396;&#1405;&#1397;&#1377;&#1391;\&#1340;&#1400;&#1404;&#1387;.xlsx" TargetMode="External"/><Relationship Id="rId1" Type="http://schemas.openxmlformats.org/officeDocument/2006/relationships/externalLinkPath" Target="&#1340;&#1400;&#1404;&#1387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4\3-&#1408;&#1380;%20&#1381;&#1404;&#1377;&#1396;&#1405;&#1397;&#1377;&#1391;\&#1329;&#1396;&#1411;&#1400;&#1411;1.xlsx" TargetMode="External"/><Relationship Id="rId1" Type="http://schemas.openxmlformats.org/officeDocument/2006/relationships/externalLinkPath" Target="/&#1359;&#1381;&#1389;&#1398;&#1387;&#1391;&#1377;%20&#1392;&#1377;&#1396;&#1377;&#1397;&#1398;&#1412;&#1398;&#1381;&#1408;%202024/3-&#1408;&#1380;%20&#1381;&#1404;&#1377;&#1396;&#1405;&#1397;&#1377;&#1391;/&#1329;&#1396;&#1411;&#1400;&#1411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Մարզ"/>
      <sheetName val="Ճամբարակ"/>
      <sheetName val="Վարդենիս"/>
      <sheetName val="Սևան"/>
      <sheetName val="Մարտունի"/>
      <sheetName val="Գավառ"/>
    </sheetNames>
    <sheetDataSet>
      <sheetData sheetId="0"/>
      <sheetData sheetId="1">
        <row r="15">
          <cell r="C15">
            <v>15</v>
          </cell>
          <cell r="D15"/>
          <cell r="E15">
            <v>8</v>
          </cell>
          <cell r="F15"/>
          <cell r="G15"/>
          <cell r="H15"/>
          <cell r="I15"/>
          <cell r="J15"/>
          <cell r="K15"/>
          <cell r="L15"/>
          <cell r="M15"/>
          <cell r="N15">
            <v>4293000</v>
          </cell>
          <cell r="O15">
            <v>3961830</v>
          </cell>
          <cell r="P15">
            <v>972000</v>
          </cell>
          <cell r="Q15">
            <v>9226830</v>
          </cell>
          <cell r="R15">
            <v>0</v>
          </cell>
          <cell r="S15">
            <v>45000</v>
          </cell>
          <cell r="T15">
            <v>32700</v>
          </cell>
          <cell r="U15">
            <v>75000</v>
          </cell>
          <cell r="V15">
            <v>47972</v>
          </cell>
          <cell r="W15">
            <v>200</v>
          </cell>
          <cell r="X15">
            <v>8</v>
          </cell>
          <cell r="Y15">
            <v>70</v>
          </cell>
          <cell r="Z15">
            <v>140</v>
          </cell>
          <cell r="AA15">
            <v>2802</v>
          </cell>
          <cell r="AB15">
            <v>576</v>
          </cell>
          <cell r="AC15">
            <v>61</v>
          </cell>
          <cell r="AD15">
            <v>62</v>
          </cell>
          <cell r="AE15">
            <v>145</v>
          </cell>
          <cell r="AF15">
            <v>35</v>
          </cell>
          <cell r="AG15">
            <v>0</v>
          </cell>
          <cell r="AH15">
            <v>0</v>
          </cell>
          <cell r="AI15">
            <v>0</v>
          </cell>
          <cell r="AJ15">
            <v>200000</v>
          </cell>
          <cell r="AK15">
            <v>0</v>
          </cell>
          <cell r="AL15">
            <v>1800000</v>
          </cell>
          <cell r="AM15">
            <v>6420000</v>
          </cell>
          <cell r="AN15">
            <v>5760000</v>
          </cell>
          <cell r="AO15">
            <v>13980000</v>
          </cell>
          <cell r="AP15">
            <v>4753170</v>
          </cell>
        </row>
      </sheetData>
      <sheetData sheetId="2">
        <row r="16">
          <cell r="C16">
            <v>34</v>
          </cell>
          <cell r="D16"/>
          <cell r="E16">
            <v>12</v>
          </cell>
          <cell r="F16"/>
          <cell r="G16"/>
          <cell r="H16"/>
          <cell r="I16"/>
          <cell r="J16"/>
          <cell r="K16"/>
          <cell r="L16"/>
          <cell r="M16"/>
          <cell r="N16">
            <v>1704.8</v>
          </cell>
          <cell r="O16">
            <v>8462.7999999999993</v>
          </cell>
          <cell r="P16">
            <v>0</v>
          </cell>
          <cell r="Q16">
            <v>3063</v>
          </cell>
          <cell r="R16">
            <v>54000</v>
          </cell>
          <cell r="S16">
            <v>0</v>
          </cell>
          <cell r="T16">
            <v>82000</v>
          </cell>
          <cell r="U16">
            <v>0</v>
          </cell>
          <cell r="V16">
            <v>14786</v>
          </cell>
          <cell r="W16">
            <v>60</v>
          </cell>
          <cell r="X16">
            <v>0.27929999999999999</v>
          </cell>
          <cell r="Y16">
            <v>170.00003999999998</v>
          </cell>
          <cell r="Z16">
            <v>0</v>
          </cell>
          <cell r="AA16">
            <v>163.93340000000001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1675</v>
          </cell>
          <cell r="AH16">
            <v>0</v>
          </cell>
          <cell r="AI16">
            <v>1387.4</v>
          </cell>
          <cell r="AJ16">
            <v>0</v>
          </cell>
          <cell r="AK16">
            <v>1860000.48</v>
          </cell>
          <cell r="AL16">
            <v>0</v>
          </cell>
          <cell r="AM16">
            <v>1116400.3999999999</v>
          </cell>
          <cell r="AN16">
            <v>0</v>
          </cell>
          <cell r="AO16">
            <v>2976400.88</v>
          </cell>
          <cell r="AP16">
            <v>2973337.88</v>
          </cell>
        </row>
      </sheetData>
      <sheetData sheetId="3">
        <row r="13">
          <cell r="C13">
            <v>12</v>
          </cell>
          <cell r="D13"/>
          <cell r="E13">
            <v>7</v>
          </cell>
          <cell r="F13"/>
          <cell r="G13"/>
          <cell r="H13"/>
          <cell r="I13"/>
          <cell r="J13"/>
          <cell r="K13"/>
          <cell r="L13"/>
          <cell r="M13"/>
          <cell r="N13">
            <v>4294949</v>
          </cell>
          <cell r="O13">
            <v>4579922</v>
          </cell>
          <cell r="P13">
            <v>74000</v>
          </cell>
          <cell r="Q13">
            <v>8948871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-2228222</v>
          </cell>
        </row>
      </sheetData>
      <sheetData sheetId="4"/>
      <sheetData sheetId="5">
        <row r="12">
          <cell r="C12">
            <v>12</v>
          </cell>
          <cell r="D12"/>
          <cell r="E12">
            <v>5</v>
          </cell>
          <cell r="F12"/>
          <cell r="G12"/>
          <cell r="H12"/>
          <cell r="I12"/>
          <cell r="J12"/>
          <cell r="K12"/>
          <cell r="L12"/>
          <cell r="M12"/>
          <cell r="N12">
            <v>9136.5999999999985</v>
          </cell>
          <cell r="O12">
            <v>18089.199999999997</v>
          </cell>
          <cell r="P12">
            <v>179.39999999999998</v>
          </cell>
          <cell r="Q12">
            <v>27405.199999999997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62547</v>
          </cell>
          <cell r="W12">
            <v>62547</v>
          </cell>
          <cell r="X12">
            <v>100</v>
          </cell>
          <cell r="Y12">
            <v>0</v>
          </cell>
          <cell r="Z12">
            <v>700</v>
          </cell>
          <cell r="AA12">
            <v>413</v>
          </cell>
          <cell r="AB12">
            <v>50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-27405.199999999997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Մարզ"/>
      <sheetName val="Վանաձոր"/>
      <sheetName val="Ալավերդի"/>
      <sheetName val="Ստեփանավան"/>
      <sheetName val="Տաշիր"/>
      <sheetName val="Թումանյան"/>
      <sheetName val="Լերմոնտովո"/>
      <sheetName val="Լոռի Բերդ"/>
      <sheetName val="Փամբակ"/>
      <sheetName val="Գյուլագարակ"/>
    </sheetNames>
    <sheetDataSet>
      <sheetData sheetId="0"/>
      <sheetData sheetId="1">
        <row r="13">
          <cell r="C13">
            <v>4</v>
          </cell>
          <cell r="D13"/>
          <cell r="E13">
            <v>12</v>
          </cell>
          <cell r="F13"/>
          <cell r="G13"/>
          <cell r="H13"/>
          <cell r="I13"/>
          <cell r="J13"/>
          <cell r="K13"/>
          <cell r="L13"/>
          <cell r="M13"/>
          <cell r="N13">
            <v>12490291</v>
          </cell>
          <cell r="O13">
            <v>14254450</v>
          </cell>
          <cell r="P13">
            <v>4716161</v>
          </cell>
          <cell r="Q13">
            <v>31460902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263316</v>
          </cell>
          <cell r="W13">
            <v>242138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-31344828</v>
          </cell>
        </row>
      </sheetData>
      <sheetData sheetId="2">
        <row r="31">
          <cell r="C31">
            <v>25</v>
          </cell>
          <cell r="D31"/>
          <cell r="E31">
            <v>2</v>
          </cell>
          <cell r="F31"/>
          <cell r="G31"/>
          <cell r="H31"/>
          <cell r="I31"/>
          <cell r="J31"/>
          <cell r="K31"/>
          <cell r="L31"/>
          <cell r="M31"/>
          <cell r="N31">
            <v>3064037</v>
          </cell>
          <cell r="O31">
            <v>708000</v>
          </cell>
          <cell r="P31">
            <v>0</v>
          </cell>
          <cell r="Q31">
            <v>15336745</v>
          </cell>
          <cell r="R31">
            <v>0</v>
          </cell>
          <cell r="S31">
            <v>0</v>
          </cell>
          <cell r="T31">
            <v>0</v>
          </cell>
          <cell r="U31">
            <v>15200</v>
          </cell>
          <cell r="V31">
            <v>0</v>
          </cell>
          <cell r="W31">
            <v>17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67100</v>
          </cell>
          <cell r="AD31">
            <v>0</v>
          </cell>
          <cell r="AE31">
            <v>3498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157400</v>
          </cell>
          <cell r="AN31">
            <v>45000</v>
          </cell>
          <cell r="AO31">
            <v>59000</v>
          </cell>
          <cell r="AP31">
            <v>-15277745</v>
          </cell>
        </row>
      </sheetData>
      <sheetData sheetId="3">
        <row r="11">
          <cell r="C11">
            <v>4</v>
          </cell>
          <cell r="D11"/>
          <cell r="E11">
            <v>5</v>
          </cell>
          <cell r="F11"/>
          <cell r="G11"/>
          <cell r="H11"/>
          <cell r="I11"/>
          <cell r="J11"/>
          <cell r="K11"/>
          <cell r="L11"/>
          <cell r="M11"/>
          <cell r="N11">
            <v>6667.15</v>
          </cell>
          <cell r="O11">
            <v>4547.25</v>
          </cell>
          <cell r="P11">
            <v>34</v>
          </cell>
          <cell r="Q11">
            <v>11248.4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29.61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-11248.4</v>
          </cell>
        </row>
      </sheetData>
      <sheetData sheetId="4">
        <row r="19">
          <cell r="C19">
            <v>24</v>
          </cell>
          <cell r="D19"/>
          <cell r="E19">
            <v>10</v>
          </cell>
          <cell r="F19"/>
          <cell r="G19"/>
          <cell r="H19"/>
          <cell r="I19"/>
          <cell r="J19"/>
          <cell r="K19"/>
          <cell r="L19"/>
          <cell r="M19"/>
          <cell r="N19">
            <v>0</v>
          </cell>
          <cell r="O19">
            <v>9979200</v>
          </cell>
          <cell r="P19">
            <v>310000</v>
          </cell>
          <cell r="Q19">
            <v>10289200</v>
          </cell>
          <cell r="R19">
            <v>0</v>
          </cell>
          <cell r="S19">
            <v>0</v>
          </cell>
          <cell r="T19">
            <v>0</v>
          </cell>
          <cell r="U19">
            <v>116000</v>
          </cell>
          <cell r="V19">
            <v>16087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-10289200</v>
          </cell>
        </row>
      </sheetData>
      <sheetData sheetId="5">
        <row r="17">
          <cell r="C17">
            <v>9</v>
          </cell>
          <cell r="D17"/>
          <cell r="E17">
            <v>9</v>
          </cell>
          <cell r="F17"/>
          <cell r="G17"/>
          <cell r="H17"/>
          <cell r="I17"/>
          <cell r="J17"/>
          <cell r="K17"/>
          <cell r="L17"/>
          <cell r="M17"/>
          <cell r="N17">
            <v>1086333</v>
          </cell>
          <cell r="O17">
            <v>2151484</v>
          </cell>
          <cell r="P17">
            <v>58000</v>
          </cell>
          <cell r="Q17">
            <v>3383517</v>
          </cell>
          <cell r="R17">
            <v>162000</v>
          </cell>
          <cell r="S17">
            <v>0</v>
          </cell>
          <cell r="T17" t="str">
            <v>600-800</v>
          </cell>
          <cell r="U17">
            <v>0</v>
          </cell>
          <cell r="V17">
            <v>4433</v>
          </cell>
          <cell r="W17">
            <v>13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310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74700</v>
          </cell>
          <cell r="AK17">
            <v>0</v>
          </cell>
          <cell r="AL17">
            <v>1650950</v>
          </cell>
          <cell r="AM17">
            <v>0</v>
          </cell>
          <cell r="AN17">
            <v>113700</v>
          </cell>
          <cell r="AO17">
            <v>1733950</v>
          </cell>
          <cell r="AP17">
            <v>-2585556</v>
          </cell>
        </row>
      </sheetData>
      <sheetData sheetId="6">
        <row r="8">
          <cell r="C8">
            <v>2</v>
          </cell>
          <cell r="D8"/>
          <cell r="E8">
            <v>1</v>
          </cell>
          <cell r="F8"/>
          <cell r="G8"/>
          <cell r="H8"/>
          <cell r="I8"/>
          <cell r="J8"/>
          <cell r="K8"/>
          <cell r="L8"/>
          <cell r="M8"/>
          <cell r="N8">
            <v>349350</v>
          </cell>
          <cell r="O8">
            <v>414000</v>
          </cell>
          <cell r="P8">
            <v>222000</v>
          </cell>
          <cell r="Q8">
            <v>985350</v>
          </cell>
          <cell r="R8">
            <v>0</v>
          </cell>
          <cell r="S8">
            <v>7000</v>
          </cell>
          <cell r="T8">
            <v>14000</v>
          </cell>
          <cell r="U8">
            <v>0</v>
          </cell>
          <cell r="V8">
            <v>1150</v>
          </cell>
          <cell r="W8">
            <v>26</v>
          </cell>
          <cell r="X8">
            <v>2.3E-2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610</v>
          </cell>
          <cell r="AE8">
            <v>7.3</v>
          </cell>
          <cell r="AF8">
            <v>0</v>
          </cell>
          <cell r="AG8">
            <v>0</v>
          </cell>
          <cell r="AH8">
            <v>700000</v>
          </cell>
          <cell r="AI8">
            <v>640000</v>
          </cell>
          <cell r="AJ8">
            <v>378300</v>
          </cell>
          <cell r="AK8">
            <v>0</v>
          </cell>
          <cell r="AL8">
            <v>700000</v>
          </cell>
          <cell r="AM8">
            <v>640000</v>
          </cell>
          <cell r="AN8">
            <v>378000</v>
          </cell>
          <cell r="AO8">
            <v>1718000</v>
          </cell>
          <cell r="AP8">
            <v>732650</v>
          </cell>
        </row>
      </sheetData>
      <sheetData sheetId="7">
        <row r="11">
          <cell r="C11">
            <v>9</v>
          </cell>
          <cell r="D11"/>
          <cell r="E11">
            <v>5</v>
          </cell>
          <cell r="F11"/>
          <cell r="G11"/>
          <cell r="H11"/>
          <cell r="I11"/>
          <cell r="J11"/>
          <cell r="K11"/>
          <cell r="L11"/>
          <cell r="M11"/>
          <cell r="N11">
            <v>0</v>
          </cell>
          <cell r="O11">
            <v>662029</v>
          </cell>
          <cell r="P11">
            <v>339000</v>
          </cell>
          <cell r="Q11">
            <v>1001029</v>
          </cell>
          <cell r="R11">
            <v>63000</v>
          </cell>
          <cell r="S11">
            <v>0</v>
          </cell>
          <cell r="T11">
            <v>0</v>
          </cell>
          <cell r="U11">
            <v>80000</v>
          </cell>
          <cell r="V11">
            <v>5739</v>
          </cell>
          <cell r="W11">
            <v>88</v>
          </cell>
          <cell r="X11">
            <v>1.5333681826102108</v>
          </cell>
          <cell r="Y11">
            <v>4</v>
          </cell>
          <cell r="Z11">
            <v>0</v>
          </cell>
          <cell r="AA11">
            <v>0</v>
          </cell>
          <cell r="AB11">
            <v>163.5333</v>
          </cell>
          <cell r="AC11">
            <v>4</v>
          </cell>
          <cell r="AD11">
            <v>0</v>
          </cell>
          <cell r="AE11">
            <v>0</v>
          </cell>
          <cell r="AF11">
            <v>163.5</v>
          </cell>
          <cell r="AG11">
            <v>140000</v>
          </cell>
          <cell r="AH11">
            <v>0</v>
          </cell>
          <cell r="AI11">
            <v>0</v>
          </cell>
          <cell r="AJ11">
            <v>2274700</v>
          </cell>
          <cell r="AK11">
            <v>140000</v>
          </cell>
          <cell r="AL11">
            <v>0</v>
          </cell>
          <cell r="AM11">
            <v>0</v>
          </cell>
          <cell r="AN11">
            <v>2274699.5</v>
          </cell>
          <cell r="AO11">
            <v>2414699.5</v>
          </cell>
          <cell r="AP11">
            <v>1413670.5</v>
          </cell>
        </row>
      </sheetData>
      <sheetData sheetId="8">
        <row r="11">
          <cell r="C11">
            <v>15</v>
          </cell>
          <cell r="D11"/>
          <cell r="E11">
            <v>1</v>
          </cell>
          <cell r="F11"/>
          <cell r="G11"/>
          <cell r="H11"/>
          <cell r="I11"/>
          <cell r="J11"/>
          <cell r="K11"/>
          <cell r="L11"/>
          <cell r="M11"/>
          <cell r="N11">
            <v>0</v>
          </cell>
          <cell r="O11">
            <v>288700</v>
          </cell>
          <cell r="P11">
            <v>103000</v>
          </cell>
          <cell r="Q11">
            <v>391700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296</v>
          </cell>
          <cell r="AB11">
            <v>12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-391700</v>
          </cell>
        </row>
      </sheetData>
      <sheetData sheetId="9">
        <row r="11">
          <cell r="C11">
            <v>7</v>
          </cell>
          <cell r="D11"/>
          <cell r="E11">
            <v>4</v>
          </cell>
          <cell r="F11"/>
          <cell r="G11"/>
          <cell r="H11"/>
          <cell r="I11"/>
          <cell r="J11"/>
          <cell r="K11"/>
          <cell r="L11"/>
          <cell r="M11"/>
          <cell r="N11">
            <v>4019695</v>
          </cell>
          <cell r="O11">
            <v>3275912</v>
          </cell>
          <cell r="P11">
            <v>603500</v>
          </cell>
          <cell r="Q11">
            <v>7899107</v>
          </cell>
          <cell r="R11">
            <v>0</v>
          </cell>
          <cell r="S11">
            <v>0</v>
          </cell>
          <cell r="T11">
            <v>0</v>
          </cell>
          <cell r="U11">
            <v>30900</v>
          </cell>
          <cell r="V11">
            <v>35952</v>
          </cell>
          <cell r="W11">
            <v>25</v>
          </cell>
          <cell r="X11">
            <v>0.27</v>
          </cell>
          <cell r="Y11">
            <v>0</v>
          </cell>
          <cell r="Z11">
            <v>0</v>
          </cell>
          <cell r="AA11">
            <v>0</v>
          </cell>
          <cell r="AB11">
            <v>21486.97</v>
          </cell>
          <cell r="AC11">
            <v>0</v>
          </cell>
          <cell r="AD11">
            <v>0</v>
          </cell>
          <cell r="AE11">
            <v>0</v>
          </cell>
          <cell r="AF11">
            <v>128.98500000000001</v>
          </cell>
          <cell r="AG11">
            <v>0</v>
          </cell>
          <cell r="AH11">
            <v>0</v>
          </cell>
          <cell r="AI11">
            <v>0</v>
          </cell>
          <cell r="AJ11">
            <v>2740597</v>
          </cell>
          <cell r="AK11">
            <v>0</v>
          </cell>
          <cell r="AL11">
            <v>0</v>
          </cell>
          <cell r="AM11">
            <v>0</v>
          </cell>
          <cell r="AN11">
            <v>15909797</v>
          </cell>
          <cell r="AO11">
            <v>15909797</v>
          </cell>
          <cell r="AP11">
            <v>8010690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Արագածոտն"/>
      <sheetName val="Արարատ"/>
      <sheetName val="Արմավիր"/>
      <sheetName val="Գեղարքունիք"/>
      <sheetName val="Լոռի"/>
      <sheetName val="Կոտայք"/>
      <sheetName val="Շիրակ"/>
      <sheetName val="Սյունիք"/>
      <sheetName val="Վայոց ձոր"/>
      <sheetName val="Տավուշ"/>
      <sheetName val="Ամփոփ"/>
    </sheetNames>
    <sheetDataSet>
      <sheetData sheetId="0"/>
      <sheetData sheetId="1"/>
      <sheetData sheetId="2"/>
      <sheetData sheetId="3"/>
      <sheetData sheetId="4"/>
      <sheetData sheetId="5"/>
      <sheetData sheetId="6">
        <row r="39">
          <cell r="C39">
            <v>129</v>
          </cell>
        </row>
      </sheetData>
      <sheetData sheetId="7">
        <row r="80">
          <cell r="C80">
            <v>139</v>
          </cell>
          <cell r="D80"/>
        </row>
      </sheetData>
      <sheetData sheetId="8">
        <row r="76">
          <cell r="C76">
            <v>45</v>
          </cell>
          <cell r="D76">
            <v>0</v>
          </cell>
        </row>
      </sheetData>
      <sheetData sheetId="9">
        <row r="49">
          <cell r="C49">
            <v>62</v>
          </cell>
          <cell r="D49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09B0-F8C3-4C31-A693-E825FA2C8756}">
  <dimension ref="A1:AZ173"/>
  <sheetViews>
    <sheetView zoomScale="50" zoomScaleNormal="50" workbookViewId="0">
      <selection activeCell="D7" sqref="D7:AP7"/>
    </sheetView>
  </sheetViews>
  <sheetFormatPr defaultRowHeight="13.5"/>
  <cols>
    <col min="1" max="1" width="4.7109375" style="52" customWidth="1"/>
    <col min="2" max="2" width="15.140625" style="52" customWidth="1"/>
    <col min="3" max="3" width="9.5703125" style="52" customWidth="1"/>
    <col min="4" max="4" width="16" style="52" customWidth="1"/>
    <col min="5" max="5" width="9.5703125" style="52" customWidth="1"/>
    <col min="6" max="6" width="16.42578125" style="52" customWidth="1"/>
    <col min="7" max="7" width="42" style="52" customWidth="1"/>
    <col min="8" max="8" width="19.42578125" style="52" customWidth="1"/>
    <col min="9" max="13" width="9.5703125" style="52" customWidth="1"/>
    <col min="14" max="14" width="14.42578125" style="52" customWidth="1"/>
    <col min="15" max="15" width="14.28515625" style="52" customWidth="1"/>
    <col min="16" max="16" width="14.42578125" style="52" customWidth="1"/>
    <col min="17" max="17" width="12.28515625" style="52" customWidth="1"/>
    <col min="18" max="20" width="10.42578125" style="52" customWidth="1"/>
    <col min="21" max="21" width="12.42578125" style="52" customWidth="1"/>
    <col min="22" max="32" width="10.42578125" style="52" customWidth="1"/>
    <col min="33" max="36" width="10.5703125" style="123" customWidth="1"/>
    <col min="37" max="41" width="11" style="52" customWidth="1"/>
    <col min="42" max="43" width="21.570312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62.25" customHeight="1" thickBot="1">
      <c r="A1" s="508" t="s">
        <v>875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8"/>
      <c r="AM1" s="508"/>
      <c r="AN1" s="508"/>
      <c r="AO1" s="508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57" customHeight="1">
      <c r="A2" s="509" t="s">
        <v>0</v>
      </c>
      <c r="B2" s="512" t="s">
        <v>1</v>
      </c>
      <c r="C2" s="515" t="s">
        <v>2</v>
      </c>
      <c r="D2" s="512" t="s">
        <v>3</v>
      </c>
      <c r="E2" s="512"/>
      <c r="F2" s="512"/>
      <c r="G2" s="512"/>
      <c r="H2" s="512"/>
      <c r="I2" s="517" t="s">
        <v>4</v>
      </c>
      <c r="J2" s="517"/>
      <c r="K2" s="517"/>
      <c r="L2" s="517"/>
      <c r="M2" s="517"/>
      <c r="N2" s="518" t="s">
        <v>5</v>
      </c>
      <c r="O2" s="518"/>
      <c r="P2" s="518"/>
      <c r="Q2" s="518"/>
      <c r="R2" s="519" t="s">
        <v>6</v>
      </c>
      <c r="S2" s="519"/>
      <c r="T2" s="519"/>
      <c r="U2" s="519"/>
      <c r="V2" s="517" t="s">
        <v>7</v>
      </c>
      <c r="W2" s="517"/>
      <c r="X2" s="517"/>
      <c r="Y2" s="512" t="s">
        <v>8</v>
      </c>
      <c r="Z2" s="512"/>
      <c r="AA2" s="512"/>
      <c r="AB2" s="512"/>
      <c r="AC2" s="512"/>
      <c r="AD2" s="512"/>
      <c r="AE2" s="512"/>
      <c r="AF2" s="512"/>
      <c r="AG2" s="517" t="s">
        <v>9</v>
      </c>
      <c r="AH2" s="517"/>
      <c r="AI2" s="517"/>
      <c r="AJ2" s="517"/>
      <c r="AK2" s="517"/>
      <c r="AL2" s="517"/>
      <c r="AM2" s="517"/>
      <c r="AN2" s="517"/>
      <c r="AO2" s="517"/>
      <c r="AP2" s="521"/>
      <c r="AQ2" s="76"/>
      <c r="AR2" s="76"/>
      <c r="AS2" s="76"/>
      <c r="AT2" s="76"/>
      <c r="AU2" s="76"/>
      <c r="AV2" s="76"/>
    </row>
    <row r="3" spans="1:52" ht="136.5" customHeight="1">
      <c r="A3" s="510"/>
      <c r="B3" s="513"/>
      <c r="C3" s="516"/>
      <c r="D3" s="516" t="s">
        <v>10</v>
      </c>
      <c r="E3" s="513" t="s">
        <v>11</v>
      </c>
      <c r="F3" s="523" t="s">
        <v>12</v>
      </c>
      <c r="G3" s="524" t="s">
        <v>13</v>
      </c>
      <c r="H3" s="525" t="s">
        <v>121</v>
      </c>
      <c r="I3" s="524" t="s">
        <v>15</v>
      </c>
      <c r="J3" s="524" t="s">
        <v>16</v>
      </c>
      <c r="K3" s="524" t="s">
        <v>17</v>
      </c>
      <c r="L3" s="524" t="s">
        <v>18</v>
      </c>
      <c r="M3" s="527" t="s">
        <v>19</v>
      </c>
      <c r="N3" s="528" t="s">
        <v>20</v>
      </c>
      <c r="O3" s="528" t="s">
        <v>21</v>
      </c>
      <c r="P3" s="528" t="s">
        <v>22</v>
      </c>
      <c r="Q3" s="529" t="s">
        <v>23</v>
      </c>
      <c r="R3" s="520"/>
      <c r="S3" s="520"/>
      <c r="T3" s="520"/>
      <c r="U3" s="520"/>
      <c r="V3" s="527" t="s">
        <v>24</v>
      </c>
      <c r="W3" s="527"/>
      <c r="X3" s="527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31" t="s">
        <v>27</v>
      </c>
      <c r="AL3" s="531"/>
      <c r="AM3" s="531"/>
      <c r="AN3" s="531"/>
      <c r="AO3" s="532" t="s">
        <v>23</v>
      </c>
      <c r="AP3" s="526" t="s">
        <v>28</v>
      </c>
      <c r="AQ3" s="83"/>
      <c r="AR3" s="83"/>
      <c r="AS3" s="83"/>
      <c r="AT3" s="83"/>
      <c r="AU3" s="83"/>
      <c r="AV3" s="83"/>
    </row>
    <row r="4" spans="1:52" ht="93.75" customHeight="1">
      <c r="A4" s="510"/>
      <c r="B4" s="513"/>
      <c r="C4" s="516"/>
      <c r="D4" s="516"/>
      <c r="E4" s="513"/>
      <c r="F4" s="523"/>
      <c r="G4" s="524"/>
      <c r="H4" s="525"/>
      <c r="I4" s="524"/>
      <c r="J4" s="524"/>
      <c r="K4" s="524"/>
      <c r="L4" s="524"/>
      <c r="M4" s="527"/>
      <c r="N4" s="528"/>
      <c r="O4" s="528"/>
      <c r="P4" s="528"/>
      <c r="Q4" s="529"/>
      <c r="R4" s="84" t="s">
        <v>29</v>
      </c>
      <c r="S4" s="84" t="s">
        <v>30</v>
      </c>
      <c r="T4" s="84" t="s">
        <v>31</v>
      </c>
      <c r="U4" s="84" t="s">
        <v>32</v>
      </c>
      <c r="V4" s="82" t="s">
        <v>123</v>
      </c>
      <c r="W4" s="82" t="s">
        <v>34</v>
      </c>
      <c r="X4" s="82" t="s">
        <v>35</v>
      </c>
      <c r="Y4" s="85" t="s">
        <v>36</v>
      </c>
      <c r="Z4" s="85" t="s">
        <v>37</v>
      </c>
      <c r="AA4" s="85" t="s">
        <v>38</v>
      </c>
      <c r="AB4" s="85" t="s">
        <v>19</v>
      </c>
      <c r="AC4" s="85" t="s">
        <v>36</v>
      </c>
      <c r="AD4" s="85" t="s">
        <v>37</v>
      </c>
      <c r="AE4" s="85" t="s">
        <v>38</v>
      </c>
      <c r="AF4" s="85" t="s">
        <v>19</v>
      </c>
      <c r="AG4" s="86" t="s">
        <v>36</v>
      </c>
      <c r="AH4" s="86" t="s">
        <v>37</v>
      </c>
      <c r="AI4" s="86" t="s">
        <v>38</v>
      </c>
      <c r="AJ4" s="87" t="s">
        <v>32</v>
      </c>
      <c r="AK4" s="88" t="s">
        <v>36</v>
      </c>
      <c r="AL4" s="88" t="s">
        <v>37</v>
      </c>
      <c r="AM4" s="88" t="s">
        <v>38</v>
      </c>
      <c r="AN4" s="89" t="s">
        <v>32</v>
      </c>
      <c r="AO4" s="532"/>
      <c r="AP4" s="526"/>
      <c r="AQ4" s="90"/>
      <c r="AR4" s="90"/>
      <c r="AS4" s="83"/>
      <c r="AT4" s="90"/>
      <c r="AU4" s="90"/>
      <c r="AV4" s="90"/>
    </row>
    <row r="5" spans="1:52" ht="30.75" customHeight="1" thickBot="1">
      <c r="A5" s="511"/>
      <c r="B5" s="514"/>
      <c r="C5" s="91" t="s">
        <v>39</v>
      </c>
      <c r="D5" s="522"/>
      <c r="E5" s="91" t="s">
        <v>39</v>
      </c>
      <c r="F5" s="92"/>
      <c r="G5" s="92"/>
      <c r="H5" s="93"/>
      <c r="I5" s="19"/>
      <c r="J5" s="19"/>
      <c r="K5" s="20"/>
      <c r="L5" s="19"/>
      <c r="M5" s="19"/>
      <c r="N5" s="23" t="s">
        <v>40</v>
      </c>
      <c r="O5" s="23" t="s">
        <v>40</v>
      </c>
      <c r="P5" s="23" t="s">
        <v>40</v>
      </c>
      <c r="Q5" s="24" t="s">
        <v>40</v>
      </c>
      <c r="R5" s="94" t="s">
        <v>41</v>
      </c>
      <c r="S5" s="94" t="s">
        <v>41</v>
      </c>
      <c r="T5" s="94" t="s">
        <v>41</v>
      </c>
      <c r="U5" s="94" t="s">
        <v>41</v>
      </c>
      <c r="V5" s="19" t="s">
        <v>42</v>
      </c>
      <c r="W5" s="19" t="s">
        <v>39</v>
      </c>
      <c r="X5" s="19" t="s">
        <v>35</v>
      </c>
      <c r="Y5" s="95" t="s">
        <v>43</v>
      </c>
      <c r="Z5" s="95" t="s">
        <v>44</v>
      </c>
      <c r="AA5" s="95" t="s">
        <v>45</v>
      </c>
      <c r="AB5" s="95"/>
      <c r="AC5" s="95" t="s">
        <v>43</v>
      </c>
      <c r="AD5" s="95" t="s">
        <v>44</v>
      </c>
      <c r="AE5" s="95" t="s">
        <v>45</v>
      </c>
      <c r="AF5" s="95"/>
      <c r="AG5" s="96" t="s">
        <v>41</v>
      </c>
      <c r="AH5" s="96" t="s">
        <v>41</v>
      </c>
      <c r="AI5" s="96" t="s">
        <v>41</v>
      </c>
      <c r="AJ5" s="96" t="s">
        <v>41</v>
      </c>
      <c r="AK5" s="97" t="s">
        <v>41</v>
      </c>
      <c r="AL5" s="97" t="s">
        <v>41</v>
      </c>
      <c r="AM5" s="97" t="s">
        <v>41</v>
      </c>
      <c r="AN5" s="27" t="s">
        <v>40</v>
      </c>
      <c r="AO5" s="28" t="s">
        <v>40</v>
      </c>
      <c r="AP5" s="98" t="s">
        <v>40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113"/>
    </row>
    <row r="7" spans="1:52" ht="70.5" customHeight="1">
      <c r="A7" s="99">
        <v>1</v>
      </c>
      <c r="B7" s="533" t="s">
        <v>83</v>
      </c>
      <c r="C7" s="536">
        <v>33</v>
      </c>
      <c r="D7" s="7" t="s">
        <v>84</v>
      </c>
      <c r="E7" s="40">
        <v>1</v>
      </c>
      <c r="F7" s="7" t="s">
        <v>85</v>
      </c>
      <c r="G7" s="7" t="s">
        <v>86</v>
      </c>
      <c r="H7" s="41" t="s">
        <v>87</v>
      </c>
      <c r="I7" s="40"/>
      <c r="J7" s="40">
        <v>1</v>
      </c>
      <c r="K7" s="40"/>
      <c r="L7" s="7" t="s">
        <v>88</v>
      </c>
      <c r="M7" s="40"/>
      <c r="N7" s="661">
        <v>0</v>
      </c>
      <c r="O7" s="661">
        <v>0</v>
      </c>
      <c r="P7" s="661">
        <v>0</v>
      </c>
      <c r="Q7" s="661">
        <f t="shared" ref="Q7:Q16" si="0">N7+O7+P7</f>
        <v>0</v>
      </c>
      <c r="R7" s="44"/>
      <c r="S7" s="44"/>
      <c r="T7" s="44"/>
      <c r="U7" s="44"/>
      <c r="V7" s="40"/>
      <c r="W7" s="40">
        <v>0</v>
      </c>
      <c r="X7" s="662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5">
        <v>0</v>
      </c>
      <c r="AH7" s="45">
        <v>0</v>
      </c>
      <c r="AI7" s="11">
        <v>0</v>
      </c>
      <c r="AJ7" s="45">
        <v>0</v>
      </c>
      <c r="AK7" s="46">
        <f t="shared" ref="AK7:AN16" si="1">R7*Y7</f>
        <v>0</v>
      </c>
      <c r="AL7" s="46">
        <f t="shared" si="1"/>
        <v>0</v>
      </c>
      <c r="AM7" s="46">
        <v>0</v>
      </c>
      <c r="AN7" s="46">
        <v>0</v>
      </c>
      <c r="AO7" s="13">
        <v>0</v>
      </c>
      <c r="AP7" s="506">
        <f t="shared" ref="AP7:AP16" si="2">AO7-Q7</f>
        <v>0</v>
      </c>
      <c r="AQ7" s="2"/>
      <c r="AR7" s="5"/>
      <c r="AS7" s="2"/>
      <c r="AT7" s="5"/>
      <c r="AU7" s="2"/>
      <c r="AV7" s="113"/>
    </row>
    <row r="8" spans="1:52" ht="72" customHeight="1">
      <c r="A8" s="99">
        <v>2</v>
      </c>
      <c r="B8" s="534"/>
      <c r="C8" s="537"/>
      <c r="D8" s="7" t="s">
        <v>89</v>
      </c>
      <c r="E8" s="40">
        <v>1</v>
      </c>
      <c r="F8" s="7" t="s">
        <v>90</v>
      </c>
      <c r="G8" s="7" t="s">
        <v>91</v>
      </c>
      <c r="H8" s="41" t="s">
        <v>87</v>
      </c>
      <c r="I8" s="40"/>
      <c r="J8" s="40">
        <v>1</v>
      </c>
      <c r="K8" s="40"/>
      <c r="L8" s="7" t="s">
        <v>88</v>
      </c>
      <c r="M8" s="40"/>
      <c r="N8" s="661">
        <v>0</v>
      </c>
      <c r="O8" s="661">
        <v>0</v>
      </c>
      <c r="P8" s="661">
        <v>0</v>
      </c>
      <c r="Q8" s="661">
        <f t="shared" si="0"/>
        <v>0</v>
      </c>
      <c r="R8" s="44"/>
      <c r="S8" s="44"/>
      <c r="T8" s="44"/>
      <c r="U8" s="44"/>
      <c r="V8" s="40"/>
      <c r="W8" s="40">
        <v>0</v>
      </c>
      <c r="X8" s="663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5">
        <v>0</v>
      </c>
      <c r="AH8" s="45">
        <v>0</v>
      </c>
      <c r="AI8" s="45">
        <v>0</v>
      </c>
      <c r="AJ8" s="45">
        <v>0</v>
      </c>
      <c r="AK8" s="46">
        <f t="shared" si="1"/>
        <v>0</v>
      </c>
      <c r="AL8" s="46">
        <f t="shared" si="1"/>
        <v>0</v>
      </c>
      <c r="AM8" s="46">
        <v>0</v>
      </c>
      <c r="AN8" s="46">
        <v>0</v>
      </c>
      <c r="AO8" s="13">
        <v>0</v>
      </c>
      <c r="AP8" s="506">
        <f t="shared" si="2"/>
        <v>0</v>
      </c>
      <c r="AQ8" s="2"/>
      <c r="AR8" s="5"/>
      <c r="AS8" s="2"/>
      <c r="AT8" s="5"/>
      <c r="AU8" s="2"/>
      <c r="AV8" s="113"/>
    </row>
    <row r="9" spans="1:52" ht="100.5" customHeight="1">
      <c r="A9" s="99">
        <v>3</v>
      </c>
      <c r="B9" s="534"/>
      <c r="C9" s="537"/>
      <c r="D9" s="664" t="s">
        <v>92</v>
      </c>
      <c r="E9" s="67">
        <v>1</v>
      </c>
      <c r="F9" s="68" t="s">
        <v>93</v>
      </c>
      <c r="G9" s="664" t="s">
        <v>94</v>
      </c>
      <c r="H9" s="41" t="s">
        <v>87</v>
      </c>
      <c r="I9" s="67"/>
      <c r="J9" s="67">
        <v>1</v>
      </c>
      <c r="K9" s="67"/>
      <c r="L9" s="7" t="s">
        <v>88</v>
      </c>
      <c r="M9" s="67"/>
      <c r="N9" s="665">
        <v>720000</v>
      </c>
      <c r="O9" s="665">
        <v>383136</v>
      </c>
      <c r="P9" s="665">
        <v>0</v>
      </c>
      <c r="Q9" s="43">
        <f t="shared" si="0"/>
        <v>1103136</v>
      </c>
      <c r="R9" s="70"/>
      <c r="S9" s="70"/>
      <c r="T9" s="70"/>
      <c r="U9" s="70"/>
      <c r="V9" s="67"/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0</v>
      </c>
      <c r="AE9" s="67">
        <v>0</v>
      </c>
      <c r="AF9" s="67">
        <v>0</v>
      </c>
      <c r="AG9" s="666">
        <v>0</v>
      </c>
      <c r="AH9" s="666">
        <v>0</v>
      </c>
      <c r="AI9" s="666">
        <v>0</v>
      </c>
      <c r="AJ9" s="666">
        <v>0</v>
      </c>
      <c r="AK9" s="46">
        <f t="shared" si="1"/>
        <v>0</v>
      </c>
      <c r="AL9" s="46">
        <f t="shared" si="1"/>
        <v>0</v>
      </c>
      <c r="AM9" s="46">
        <v>0</v>
      </c>
      <c r="AN9" s="46">
        <f>U9*AB9</f>
        <v>0</v>
      </c>
      <c r="AO9" s="13">
        <f t="shared" ref="AO9:AO15" si="3">AK9+AL9+AM9+AN9</f>
        <v>0</v>
      </c>
      <c r="AP9" s="506">
        <f t="shared" si="2"/>
        <v>-1103136</v>
      </c>
      <c r="AQ9" s="2"/>
      <c r="AR9" s="5"/>
      <c r="AS9" s="2"/>
      <c r="AT9" s="5"/>
      <c r="AU9" s="2"/>
      <c r="AV9" s="113"/>
    </row>
    <row r="10" spans="1:52" ht="80.25" customHeight="1">
      <c r="A10" s="99">
        <v>4</v>
      </c>
      <c r="B10" s="534"/>
      <c r="C10" s="537"/>
      <c r="D10" s="664" t="s">
        <v>95</v>
      </c>
      <c r="E10" s="67">
        <v>1</v>
      </c>
      <c r="F10" s="667" t="s">
        <v>876</v>
      </c>
      <c r="G10" s="664" t="s">
        <v>95</v>
      </c>
      <c r="H10" s="41" t="s">
        <v>87</v>
      </c>
      <c r="I10" s="67"/>
      <c r="J10" s="67">
        <v>1</v>
      </c>
      <c r="K10" s="67"/>
      <c r="L10" s="7"/>
      <c r="M10" s="67"/>
      <c r="N10" s="665">
        <v>720000</v>
      </c>
      <c r="O10" s="665">
        <v>500448</v>
      </c>
      <c r="P10" s="665">
        <v>0</v>
      </c>
      <c r="Q10" s="43">
        <f t="shared" si="0"/>
        <v>1220448</v>
      </c>
      <c r="R10" s="70"/>
      <c r="S10" s="70"/>
      <c r="T10" s="70"/>
      <c r="U10" s="70"/>
      <c r="V10" s="67"/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0</v>
      </c>
      <c r="AE10" s="67">
        <v>0</v>
      </c>
      <c r="AF10" s="67">
        <v>0</v>
      </c>
      <c r="AG10" s="666">
        <v>0</v>
      </c>
      <c r="AH10" s="666">
        <v>0</v>
      </c>
      <c r="AI10" s="666">
        <v>0</v>
      </c>
      <c r="AJ10" s="666">
        <v>0</v>
      </c>
      <c r="AK10" s="46">
        <f t="shared" si="1"/>
        <v>0</v>
      </c>
      <c r="AL10" s="46">
        <f t="shared" si="1"/>
        <v>0</v>
      </c>
      <c r="AM10" s="46">
        <v>0</v>
      </c>
      <c r="AN10" s="46">
        <f>U10*AB10</f>
        <v>0</v>
      </c>
      <c r="AO10" s="13">
        <f t="shared" si="3"/>
        <v>0</v>
      </c>
      <c r="AP10" s="506">
        <f t="shared" si="2"/>
        <v>-1220448</v>
      </c>
      <c r="AQ10" s="2"/>
      <c r="AR10" s="5"/>
      <c r="AS10" s="2"/>
      <c r="AT10" s="5"/>
      <c r="AU10" s="2"/>
      <c r="AV10" s="113"/>
    </row>
    <row r="11" spans="1:52" ht="57.75" customHeight="1">
      <c r="A11" s="99">
        <v>5</v>
      </c>
      <c r="B11" s="534"/>
      <c r="C11" s="537"/>
      <c r="D11" s="668" t="s">
        <v>96</v>
      </c>
      <c r="E11" s="374">
        <v>1</v>
      </c>
      <c r="F11" s="669">
        <v>45366</v>
      </c>
      <c r="G11" s="668" t="s">
        <v>96</v>
      </c>
      <c r="H11" s="41" t="s">
        <v>87</v>
      </c>
      <c r="I11" s="374"/>
      <c r="J11" s="374">
        <v>1</v>
      </c>
      <c r="K11" s="374"/>
      <c r="L11" s="50"/>
      <c r="M11" s="374"/>
      <c r="N11" s="665">
        <v>960000</v>
      </c>
      <c r="O11" s="665">
        <v>872000</v>
      </c>
      <c r="P11" s="665">
        <v>350000</v>
      </c>
      <c r="Q11" s="43">
        <f t="shared" si="0"/>
        <v>2182000</v>
      </c>
      <c r="R11" s="374"/>
      <c r="S11" s="374"/>
      <c r="T11" s="374"/>
      <c r="U11" s="374">
        <v>0</v>
      </c>
      <c r="V11" s="374"/>
      <c r="W11" s="374">
        <v>0</v>
      </c>
      <c r="X11" s="374">
        <v>0</v>
      </c>
      <c r="Y11" s="374">
        <v>0</v>
      </c>
      <c r="Z11" s="374">
        <v>0</v>
      </c>
      <c r="AA11" s="374">
        <v>0</v>
      </c>
      <c r="AB11" s="374">
        <v>0</v>
      </c>
      <c r="AC11" s="374">
        <v>0</v>
      </c>
      <c r="AD11" s="374">
        <v>0</v>
      </c>
      <c r="AE11" s="374">
        <v>0</v>
      </c>
      <c r="AF11" s="374">
        <v>0</v>
      </c>
      <c r="AG11" s="374">
        <v>0</v>
      </c>
      <c r="AH11" s="374">
        <v>0</v>
      </c>
      <c r="AI11" s="374">
        <v>0</v>
      </c>
      <c r="AJ11" s="374">
        <v>0</v>
      </c>
      <c r="AK11" s="49">
        <f t="shared" si="1"/>
        <v>0</v>
      </c>
      <c r="AL11" s="49">
        <f t="shared" si="1"/>
        <v>0</v>
      </c>
      <c r="AM11" s="49">
        <v>0</v>
      </c>
      <c r="AN11" s="49">
        <f t="shared" si="1"/>
        <v>0</v>
      </c>
      <c r="AO11" s="50">
        <f t="shared" si="3"/>
        <v>0</v>
      </c>
      <c r="AP11" s="670">
        <f t="shared" si="2"/>
        <v>-2182000</v>
      </c>
      <c r="AQ11" s="2"/>
      <c r="AR11" s="5"/>
      <c r="AS11" s="2"/>
      <c r="AT11" s="5"/>
      <c r="AU11" s="2"/>
      <c r="AV11" s="113"/>
    </row>
    <row r="12" spans="1:52" ht="63" customHeight="1">
      <c r="A12" s="99">
        <v>6</v>
      </c>
      <c r="B12" s="534"/>
      <c r="C12" s="537"/>
      <c r="D12" s="68" t="s">
        <v>97</v>
      </c>
      <c r="E12" s="67">
        <v>1</v>
      </c>
      <c r="F12" s="68" t="s">
        <v>877</v>
      </c>
      <c r="G12" s="68" t="s">
        <v>98</v>
      </c>
      <c r="H12" s="71" t="s">
        <v>87</v>
      </c>
      <c r="I12" s="67"/>
      <c r="J12" s="67">
        <v>1</v>
      </c>
      <c r="K12" s="67"/>
      <c r="L12" s="68" t="s">
        <v>88</v>
      </c>
      <c r="M12" s="67"/>
      <c r="N12" s="665">
        <v>594000</v>
      </c>
      <c r="O12" s="665">
        <v>112500</v>
      </c>
      <c r="P12" s="665">
        <v>0</v>
      </c>
      <c r="Q12" s="72">
        <f t="shared" si="0"/>
        <v>706500</v>
      </c>
      <c r="R12" s="70">
        <v>0</v>
      </c>
      <c r="S12" s="70">
        <v>0</v>
      </c>
      <c r="T12" s="70">
        <v>0</v>
      </c>
      <c r="U12" s="70">
        <v>0</v>
      </c>
      <c r="V12" s="67"/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  <c r="AC12" s="67">
        <v>0</v>
      </c>
      <c r="AD12" s="67">
        <v>0</v>
      </c>
      <c r="AE12" s="67">
        <v>0</v>
      </c>
      <c r="AF12" s="67">
        <v>0</v>
      </c>
      <c r="AG12" s="666">
        <v>0</v>
      </c>
      <c r="AH12" s="666">
        <v>0</v>
      </c>
      <c r="AI12" s="666">
        <v>0</v>
      </c>
      <c r="AJ12" s="666">
        <v>0</v>
      </c>
      <c r="AK12" s="73">
        <f t="shared" si="1"/>
        <v>0</v>
      </c>
      <c r="AL12" s="73">
        <f t="shared" si="1"/>
        <v>0</v>
      </c>
      <c r="AM12" s="73">
        <f t="shared" si="1"/>
        <v>0</v>
      </c>
      <c r="AN12" s="73">
        <f t="shared" si="1"/>
        <v>0</v>
      </c>
      <c r="AO12" s="74">
        <f t="shared" si="3"/>
        <v>0</v>
      </c>
      <c r="AP12" s="671">
        <f t="shared" si="2"/>
        <v>-706500</v>
      </c>
      <c r="AQ12" s="2"/>
      <c r="AR12" s="5"/>
      <c r="AS12" s="2"/>
      <c r="AT12" s="5"/>
      <c r="AU12" s="2"/>
      <c r="AV12" s="113"/>
    </row>
    <row r="13" spans="1:52" ht="105.75" customHeight="1">
      <c r="A13" s="99">
        <v>7</v>
      </c>
      <c r="B13" s="534"/>
      <c r="C13" s="537"/>
      <c r="D13" s="68" t="s">
        <v>99</v>
      </c>
      <c r="E13" s="67">
        <v>1</v>
      </c>
      <c r="F13" s="68" t="s">
        <v>878</v>
      </c>
      <c r="G13" s="68" t="s">
        <v>99</v>
      </c>
      <c r="H13" s="71" t="s">
        <v>87</v>
      </c>
      <c r="I13" s="67"/>
      <c r="J13" s="67">
        <v>1</v>
      </c>
      <c r="K13" s="67"/>
      <c r="L13" s="68"/>
      <c r="M13" s="67"/>
      <c r="N13" s="665">
        <v>900000</v>
      </c>
      <c r="O13" s="665">
        <v>861120</v>
      </c>
      <c r="P13" s="665">
        <f>120000+53750+90000+45000</f>
        <v>308750</v>
      </c>
      <c r="Q13" s="72">
        <f t="shared" si="0"/>
        <v>2069870</v>
      </c>
      <c r="R13" s="70">
        <v>0</v>
      </c>
      <c r="S13" s="70">
        <v>0</v>
      </c>
      <c r="T13" s="70">
        <v>0</v>
      </c>
      <c r="U13" s="70">
        <v>0</v>
      </c>
      <c r="V13" s="67"/>
      <c r="W13" s="67">
        <v>0</v>
      </c>
      <c r="X13" s="67"/>
      <c r="Y13" s="67">
        <v>0</v>
      </c>
      <c r="Z13" s="67">
        <v>1800</v>
      </c>
      <c r="AA13" s="67">
        <v>120</v>
      </c>
      <c r="AB13" s="67">
        <v>1300</v>
      </c>
      <c r="AC13" s="67">
        <v>0</v>
      </c>
      <c r="AD13" s="67">
        <v>0</v>
      </c>
      <c r="AE13" s="67">
        <v>0</v>
      </c>
      <c r="AF13" s="67">
        <v>0</v>
      </c>
      <c r="AG13" s="666">
        <v>0</v>
      </c>
      <c r="AH13" s="666">
        <v>0</v>
      </c>
      <c r="AI13" s="666">
        <v>0</v>
      </c>
      <c r="AJ13" s="666">
        <v>0</v>
      </c>
      <c r="AK13" s="73">
        <f t="shared" si="1"/>
        <v>0</v>
      </c>
      <c r="AL13" s="73">
        <f t="shared" si="1"/>
        <v>0</v>
      </c>
      <c r="AM13" s="73">
        <f t="shared" si="1"/>
        <v>0</v>
      </c>
      <c r="AN13" s="73">
        <f t="shared" si="1"/>
        <v>0</v>
      </c>
      <c r="AO13" s="74">
        <f t="shared" si="3"/>
        <v>0</v>
      </c>
      <c r="AP13" s="671">
        <f t="shared" si="2"/>
        <v>-2069870</v>
      </c>
      <c r="AQ13" s="2"/>
      <c r="AR13" s="5"/>
      <c r="AS13" s="2"/>
      <c r="AT13" s="5"/>
      <c r="AU13" s="2"/>
      <c r="AV13" s="113"/>
    </row>
    <row r="14" spans="1:52" ht="72" customHeight="1">
      <c r="A14" s="99">
        <v>8</v>
      </c>
      <c r="B14" s="534"/>
      <c r="C14" s="537"/>
      <c r="D14" s="68" t="s">
        <v>100</v>
      </c>
      <c r="E14" s="67">
        <v>1</v>
      </c>
      <c r="F14" s="68" t="s">
        <v>715</v>
      </c>
      <c r="G14" s="68" t="s">
        <v>100</v>
      </c>
      <c r="H14" s="71" t="s">
        <v>87</v>
      </c>
      <c r="I14" s="67"/>
      <c r="J14" s="67">
        <v>1</v>
      </c>
      <c r="K14" s="67"/>
      <c r="L14" s="68"/>
      <c r="M14" s="67"/>
      <c r="N14" s="665">
        <v>936000</v>
      </c>
      <c r="O14" s="665">
        <v>141440</v>
      </c>
      <c r="P14" s="665">
        <v>0</v>
      </c>
      <c r="Q14" s="72">
        <f t="shared" si="0"/>
        <v>1077440</v>
      </c>
      <c r="R14" s="70">
        <v>0</v>
      </c>
      <c r="S14" s="70">
        <v>0</v>
      </c>
      <c r="T14" s="70">
        <v>0</v>
      </c>
      <c r="U14" s="70">
        <v>0</v>
      </c>
      <c r="V14" s="67"/>
      <c r="W14" s="67">
        <v>0</v>
      </c>
      <c r="X14" s="67"/>
      <c r="Y14" s="67">
        <v>0</v>
      </c>
      <c r="Z14" s="67">
        <v>0</v>
      </c>
      <c r="AA14" s="67">
        <v>0</v>
      </c>
      <c r="AB14" s="67">
        <v>550</v>
      </c>
      <c r="AC14" s="67">
        <v>0</v>
      </c>
      <c r="AD14" s="67">
        <v>0</v>
      </c>
      <c r="AE14" s="67">
        <v>0</v>
      </c>
      <c r="AF14" s="67">
        <v>0</v>
      </c>
      <c r="AG14" s="666">
        <v>0</v>
      </c>
      <c r="AH14" s="666">
        <v>0</v>
      </c>
      <c r="AI14" s="666">
        <v>0</v>
      </c>
      <c r="AJ14" s="666">
        <v>0</v>
      </c>
      <c r="AK14" s="73">
        <f t="shared" si="1"/>
        <v>0</v>
      </c>
      <c r="AL14" s="73">
        <f t="shared" si="1"/>
        <v>0</v>
      </c>
      <c r="AM14" s="73">
        <f t="shared" si="1"/>
        <v>0</v>
      </c>
      <c r="AN14" s="73">
        <f t="shared" si="1"/>
        <v>0</v>
      </c>
      <c r="AO14" s="74">
        <f t="shared" si="3"/>
        <v>0</v>
      </c>
      <c r="AP14" s="671">
        <f t="shared" si="2"/>
        <v>-1077440</v>
      </c>
      <c r="AQ14" s="2"/>
      <c r="AR14" s="5"/>
      <c r="AS14" s="2"/>
      <c r="AT14" s="5"/>
      <c r="AU14" s="2"/>
      <c r="AV14" s="113"/>
    </row>
    <row r="15" spans="1:52" ht="76.5" customHeight="1">
      <c r="A15" s="99">
        <v>9</v>
      </c>
      <c r="B15" s="534"/>
      <c r="C15" s="537"/>
      <c r="D15" s="68" t="s">
        <v>101</v>
      </c>
      <c r="E15" s="67">
        <v>1</v>
      </c>
      <c r="F15" s="667" t="s">
        <v>879</v>
      </c>
      <c r="G15" s="68" t="s">
        <v>101</v>
      </c>
      <c r="H15" s="71" t="s">
        <v>87</v>
      </c>
      <c r="I15" s="67"/>
      <c r="J15" s="67">
        <v>1</v>
      </c>
      <c r="K15" s="67"/>
      <c r="L15" s="68"/>
      <c r="M15" s="67"/>
      <c r="N15" s="665">
        <v>702000</v>
      </c>
      <c r="O15" s="665">
        <v>905216</v>
      </c>
      <c r="P15" s="665">
        <v>280000</v>
      </c>
      <c r="Q15" s="72">
        <f t="shared" si="0"/>
        <v>1887216</v>
      </c>
      <c r="R15" s="70">
        <v>0</v>
      </c>
      <c r="S15" s="70">
        <v>0</v>
      </c>
      <c r="T15" s="70">
        <v>0</v>
      </c>
      <c r="U15" s="70">
        <v>0</v>
      </c>
      <c r="V15" s="67"/>
      <c r="W15" s="67">
        <v>0</v>
      </c>
      <c r="X15" s="67"/>
      <c r="Y15" s="67">
        <v>0</v>
      </c>
      <c r="Z15" s="67">
        <v>0</v>
      </c>
      <c r="AA15" s="67">
        <v>0</v>
      </c>
      <c r="AB15" s="67">
        <v>2600</v>
      </c>
      <c r="AC15" s="67">
        <v>0</v>
      </c>
      <c r="AD15" s="67">
        <v>0</v>
      </c>
      <c r="AE15" s="67">
        <v>0</v>
      </c>
      <c r="AF15" s="67">
        <v>0</v>
      </c>
      <c r="AG15" s="666">
        <v>0</v>
      </c>
      <c r="AH15" s="666">
        <v>0</v>
      </c>
      <c r="AI15" s="666">
        <v>0</v>
      </c>
      <c r="AJ15" s="666">
        <v>0</v>
      </c>
      <c r="AK15" s="73">
        <f t="shared" si="1"/>
        <v>0</v>
      </c>
      <c r="AL15" s="73">
        <f t="shared" si="1"/>
        <v>0</v>
      </c>
      <c r="AM15" s="73">
        <f t="shared" si="1"/>
        <v>0</v>
      </c>
      <c r="AN15" s="73">
        <f t="shared" si="1"/>
        <v>0</v>
      </c>
      <c r="AO15" s="74">
        <f t="shared" si="3"/>
        <v>0</v>
      </c>
      <c r="AP15" s="671">
        <f t="shared" si="2"/>
        <v>-1887216</v>
      </c>
      <c r="AQ15" s="2"/>
      <c r="AR15" s="5"/>
      <c r="AS15" s="2"/>
      <c r="AT15" s="5"/>
      <c r="AU15" s="2"/>
      <c r="AV15" s="113"/>
    </row>
    <row r="16" spans="1:52" ht="99" customHeight="1">
      <c r="A16" s="99">
        <v>10</v>
      </c>
      <c r="B16" s="534"/>
      <c r="C16" s="537"/>
      <c r="D16" s="7" t="s">
        <v>102</v>
      </c>
      <c r="E16" s="40">
        <v>1</v>
      </c>
      <c r="F16" s="75" t="s">
        <v>880</v>
      </c>
      <c r="G16" s="7" t="s">
        <v>102</v>
      </c>
      <c r="H16" s="41" t="s">
        <v>87</v>
      </c>
      <c r="I16" s="40"/>
      <c r="J16" s="40">
        <v>1</v>
      </c>
      <c r="K16" s="40"/>
      <c r="L16" s="7"/>
      <c r="M16" s="40"/>
      <c r="N16" s="661">
        <v>900000</v>
      </c>
      <c r="O16" s="661">
        <v>972758</v>
      </c>
      <c r="P16" s="661">
        <v>776750</v>
      </c>
      <c r="Q16" s="43">
        <f t="shared" si="0"/>
        <v>2649508</v>
      </c>
      <c r="R16" s="70">
        <v>0</v>
      </c>
      <c r="S16" s="70">
        <v>0</v>
      </c>
      <c r="T16" s="70">
        <v>0</v>
      </c>
      <c r="U16" s="70">
        <v>0</v>
      </c>
      <c r="V16" s="40"/>
      <c r="W16" s="40">
        <v>0</v>
      </c>
      <c r="X16" s="662"/>
      <c r="Y16" s="40">
        <v>0</v>
      </c>
      <c r="Z16" s="40">
        <v>1890</v>
      </c>
      <c r="AA16" s="40">
        <v>110</v>
      </c>
      <c r="AB16" s="40">
        <v>1300</v>
      </c>
      <c r="AC16" s="40">
        <v>0</v>
      </c>
      <c r="AD16" s="40">
        <v>0</v>
      </c>
      <c r="AE16" s="40">
        <v>0</v>
      </c>
      <c r="AF16" s="40">
        <v>0</v>
      </c>
      <c r="AG16" s="45">
        <v>0</v>
      </c>
      <c r="AH16" s="45">
        <v>0</v>
      </c>
      <c r="AI16" s="11">
        <v>0</v>
      </c>
      <c r="AJ16" s="45">
        <v>0</v>
      </c>
      <c r="AK16" s="46">
        <f t="shared" si="1"/>
        <v>0</v>
      </c>
      <c r="AL16" s="46">
        <f t="shared" si="1"/>
        <v>0</v>
      </c>
      <c r="AM16" s="46">
        <v>0</v>
      </c>
      <c r="AN16" s="46">
        <v>0</v>
      </c>
      <c r="AO16" s="13">
        <v>0</v>
      </c>
      <c r="AP16" s="506">
        <f t="shared" si="2"/>
        <v>-2649508</v>
      </c>
      <c r="AQ16" s="1"/>
      <c r="AR16" s="1"/>
      <c r="AS16" s="1"/>
      <c r="AT16" s="1"/>
      <c r="AU16" s="1"/>
      <c r="AV16" s="1"/>
    </row>
    <row r="17" spans="1:48" s="456" customFormat="1" ht="95.25" customHeight="1" thickBot="1">
      <c r="A17" s="451">
        <v>11</v>
      </c>
      <c r="B17" s="535"/>
      <c r="C17" s="538"/>
      <c r="D17" s="91" t="s">
        <v>881</v>
      </c>
      <c r="E17" s="403">
        <v>1</v>
      </c>
      <c r="F17" s="403" t="s">
        <v>882</v>
      </c>
      <c r="G17" s="91" t="s">
        <v>883</v>
      </c>
      <c r="H17" s="452" t="s">
        <v>87</v>
      </c>
      <c r="I17" s="403"/>
      <c r="J17" s="403">
        <v>1</v>
      </c>
      <c r="K17" s="403"/>
      <c r="L17" s="403"/>
      <c r="M17" s="403"/>
      <c r="N17" s="672">
        <v>1104000</v>
      </c>
      <c r="O17" s="672">
        <v>294400</v>
      </c>
      <c r="P17" s="672">
        <v>29000</v>
      </c>
      <c r="Q17" s="673">
        <f>N17+O17+P17</f>
        <v>1427400</v>
      </c>
      <c r="R17" s="320">
        <v>0</v>
      </c>
      <c r="S17" s="320">
        <v>0</v>
      </c>
      <c r="T17" s="320">
        <v>0</v>
      </c>
      <c r="U17" s="320">
        <v>0</v>
      </c>
      <c r="V17" s="403"/>
      <c r="W17" s="317">
        <v>0</v>
      </c>
      <c r="X17" s="674"/>
      <c r="Y17" s="317">
        <v>0</v>
      </c>
      <c r="Z17" s="403"/>
      <c r="AA17" s="403"/>
      <c r="AB17" s="403"/>
      <c r="AC17" s="403"/>
      <c r="AD17" s="403"/>
      <c r="AE17" s="403"/>
      <c r="AF17" s="403"/>
      <c r="AG17" s="454"/>
      <c r="AH17" s="454"/>
      <c r="AI17" s="454"/>
      <c r="AJ17" s="454"/>
      <c r="AK17" s="455">
        <f>R17*Y17</f>
        <v>0</v>
      </c>
      <c r="AL17" s="455">
        <f>S17*Z17</f>
        <v>0</v>
      </c>
      <c r="AM17" s="455">
        <f>T17*AA17</f>
        <v>0</v>
      </c>
      <c r="AN17" s="455">
        <f>U17*AB17</f>
        <v>0</v>
      </c>
      <c r="AO17" s="28">
        <f>AK17+AL17+AM17+AN17</f>
        <v>0</v>
      </c>
      <c r="AP17" s="29">
        <f>AO17-Q17</f>
        <v>-1427400</v>
      </c>
      <c r="AQ17" s="443"/>
      <c r="AR17" s="443"/>
      <c r="AS17" s="443"/>
      <c r="AT17" s="443"/>
      <c r="AU17" s="443"/>
      <c r="AV17" s="443"/>
    </row>
    <row r="18" spans="1:48" ht="95.25" customHeight="1">
      <c r="A18" s="99">
        <v>12</v>
      </c>
      <c r="B18" s="539" t="s">
        <v>716</v>
      </c>
      <c r="C18" s="540">
        <v>2</v>
      </c>
      <c r="D18" s="7" t="s">
        <v>717</v>
      </c>
      <c r="E18" s="40">
        <v>1</v>
      </c>
      <c r="F18" s="7" t="s">
        <v>718</v>
      </c>
      <c r="G18" s="7" t="s">
        <v>719</v>
      </c>
      <c r="H18" s="41" t="s">
        <v>61</v>
      </c>
      <c r="I18" s="40" t="s">
        <v>132</v>
      </c>
      <c r="J18" s="40">
        <v>0</v>
      </c>
      <c r="K18" s="40">
        <v>0</v>
      </c>
      <c r="L18" s="40" t="s">
        <v>132</v>
      </c>
      <c r="M18" s="40">
        <v>0</v>
      </c>
      <c r="N18" s="42">
        <v>0</v>
      </c>
      <c r="O18" s="42">
        <v>0</v>
      </c>
      <c r="P18" s="42">
        <v>0</v>
      </c>
      <c r="Q18" s="43">
        <f>N18+O18+P18</f>
        <v>0</v>
      </c>
      <c r="R18" s="44">
        <v>0</v>
      </c>
      <c r="S18" s="44">
        <v>0</v>
      </c>
      <c r="T18" s="44">
        <v>0</v>
      </c>
      <c r="U18" s="44" t="s">
        <v>720</v>
      </c>
      <c r="V18" s="40">
        <v>294</v>
      </c>
      <c r="W18" s="40">
        <v>0</v>
      </c>
      <c r="X18" s="40"/>
      <c r="Y18" s="40">
        <v>0</v>
      </c>
      <c r="Z18" s="40">
        <v>0</v>
      </c>
      <c r="AA18" s="40">
        <v>0</v>
      </c>
      <c r="AB18" s="40" t="s">
        <v>884</v>
      </c>
      <c r="AC18" s="40">
        <v>0</v>
      </c>
      <c r="AD18" s="40">
        <v>0</v>
      </c>
      <c r="AE18" s="40">
        <v>0</v>
      </c>
      <c r="AF18" s="7" t="s">
        <v>721</v>
      </c>
      <c r="AG18" s="45">
        <v>0</v>
      </c>
      <c r="AH18" s="45">
        <v>0</v>
      </c>
      <c r="AI18" s="45">
        <v>0</v>
      </c>
      <c r="AJ18" s="45">
        <v>170000</v>
      </c>
      <c r="AK18" s="46">
        <f>R18*Y18</f>
        <v>0</v>
      </c>
      <c r="AL18" s="46">
        <f t="shared" ref="AL18:AN27" si="4">S18*Z18</f>
        <v>0</v>
      </c>
      <c r="AM18" s="46">
        <f t="shared" si="4"/>
        <v>0</v>
      </c>
      <c r="AN18" s="46">
        <v>170000</v>
      </c>
      <c r="AO18" s="13">
        <f>AK18+AL18+AM18+AN18</f>
        <v>170000</v>
      </c>
      <c r="AP18" s="62">
        <v>170000</v>
      </c>
      <c r="AQ18" s="1"/>
      <c r="AR18" s="1"/>
      <c r="AS18" s="1"/>
      <c r="AT18" s="1"/>
      <c r="AU18" s="1"/>
      <c r="AV18" s="1"/>
    </row>
    <row r="19" spans="1:48" s="456" customFormat="1" ht="95.25" customHeight="1" thickBot="1">
      <c r="A19" s="459">
        <v>13</v>
      </c>
      <c r="B19" s="538"/>
      <c r="C19" s="541"/>
      <c r="D19" s="19" t="s">
        <v>618</v>
      </c>
      <c r="E19" s="317">
        <v>1</v>
      </c>
      <c r="F19" s="19" t="s">
        <v>718</v>
      </c>
      <c r="G19" s="317" t="s">
        <v>722</v>
      </c>
      <c r="H19" s="398" t="s">
        <v>61</v>
      </c>
      <c r="I19" s="317">
        <v>0</v>
      </c>
      <c r="J19" s="317">
        <v>0</v>
      </c>
      <c r="K19" s="317">
        <v>0</v>
      </c>
      <c r="L19" s="317">
        <v>0</v>
      </c>
      <c r="M19" s="317" t="s">
        <v>132</v>
      </c>
      <c r="N19" s="413">
        <v>0</v>
      </c>
      <c r="O19" s="413">
        <v>0</v>
      </c>
      <c r="P19" s="413">
        <v>0</v>
      </c>
      <c r="Q19" s="319">
        <f t="shared" ref="Q19:Q26" si="5">N19+O19+P19</f>
        <v>0</v>
      </c>
      <c r="R19" s="320">
        <v>0</v>
      </c>
      <c r="S19" s="320">
        <v>0</v>
      </c>
      <c r="T19" s="320">
        <v>0</v>
      </c>
      <c r="U19" s="320">
        <v>0</v>
      </c>
      <c r="V19" s="317">
        <v>0</v>
      </c>
      <c r="W19" s="317">
        <v>0</v>
      </c>
      <c r="X19" s="317"/>
      <c r="Y19" s="317">
        <v>0</v>
      </c>
      <c r="Z19" s="317">
        <v>0</v>
      </c>
      <c r="AA19" s="317">
        <v>0</v>
      </c>
      <c r="AB19" s="317">
        <v>0</v>
      </c>
      <c r="AC19" s="317">
        <v>0</v>
      </c>
      <c r="AD19" s="317">
        <v>0</v>
      </c>
      <c r="AE19" s="317">
        <v>0</v>
      </c>
      <c r="AF19" s="19" t="s">
        <v>723</v>
      </c>
      <c r="AG19" s="404">
        <v>0</v>
      </c>
      <c r="AH19" s="404">
        <v>0</v>
      </c>
      <c r="AI19" s="404">
        <v>0</v>
      </c>
      <c r="AJ19" s="404">
        <v>0</v>
      </c>
      <c r="AK19" s="321">
        <f t="shared" ref="AK19" si="6">R19*Y19</f>
        <v>0</v>
      </c>
      <c r="AL19" s="321">
        <f t="shared" si="4"/>
        <v>0</v>
      </c>
      <c r="AM19" s="321">
        <f t="shared" si="4"/>
        <v>0</v>
      </c>
      <c r="AN19" s="321">
        <f t="shared" si="4"/>
        <v>0</v>
      </c>
      <c r="AO19" s="28">
        <f t="shared" ref="AO19" si="7">AK19+AL19+AM19+AN19</f>
        <v>0</v>
      </c>
      <c r="AP19" s="98">
        <v>0</v>
      </c>
      <c r="AQ19" s="443"/>
      <c r="AR19" s="443"/>
      <c r="AS19" s="443"/>
      <c r="AT19" s="443"/>
      <c r="AU19" s="443"/>
      <c r="AV19" s="443"/>
    </row>
    <row r="20" spans="1:48" ht="153.75" customHeight="1">
      <c r="A20" s="99">
        <v>14</v>
      </c>
      <c r="B20" s="539" t="s">
        <v>58</v>
      </c>
      <c r="C20" s="540">
        <v>10</v>
      </c>
      <c r="D20" s="675" t="s">
        <v>59</v>
      </c>
      <c r="E20" s="676">
        <v>1</v>
      </c>
      <c r="F20" s="677">
        <v>43656</v>
      </c>
      <c r="G20" s="678" t="s">
        <v>60</v>
      </c>
      <c r="H20" s="679" t="s">
        <v>61</v>
      </c>
      <c r="I20" s="680">
        <v>0</v>
      </c>
      <c r="J20" s="680">
        <v>0</v>
      </c>
      <c r="K20" s="680">
        <v>0</v>
      </c>
      <c r="L20" s="675" t="s">
        <v>885</v>
      </c>
      <c r="M20" s="676"/>
      <c r="N20" s="681">
        <v>180000</v>
      </c>
      <c r="O20" s="681">
        <v>320000</v>
      </c>
      <c r="P20" s="681">
        <v>0</v>
      </c>
      <c r="Q20" s="682">
        <f t="shared" si="5"/>
        <v>500000</v>
      </c>
      <c r="R20" s="683">
        <v>0</v>
      </c>
      <c r="S20" s="683">
        <v>0</v>
      </c>
      <c r="T20" s="683">
        <v>0</v>
      </c>
      <c r="U20" s="683">
        <v>0</v>
      </c>
      <c r="V20" s="676">
        <v>10695</v>
      </c>
      <c r="W20" s="676">
        <v>0</v>
      </c>
      <c r="X20" s="676"/>
      <c r="Y20" s="676">
        <v>0</v>
      </c>
      <c r="Z20" s="676">
        <v>0</v>
      </c>
      <c r="AA20" s="676">
        <v>0</v>
      </c>
      <c r="AB20" s="676"/>
      <c r="AC20" s="676">
        <v>0</v>
      </c>
      <c r="AD20" s="676">
        <v>0</v>
      </c>
      <c r="AE20" s="676">
        <v>0</v>
      </c>
      <c r="AF20" s="683">
        <v>0</v>
      </c>
      <c r="AG20" s="684">
        <v>0</v>
      </c>
      <c r="AH20" s="684">
        <v>0</v>
      </c>
      <c r="AI20" s="684">
        <v>0</v>
      </c>
      <c r="AJ20" s="684">
        <v>0</v>
      </c>
      <c r="AK20" s="685">
        <f>R20*Y20</f>
        <v>0</v>
      </c>
      <c r="AL20" s="685">
        <f t="shared" si="4"/>
        <v>0</v>
      </c>
      <c r="AM20" s="685">
        <v>0</v>
      </c>
      <c r="AN20" s="685">
        <f t="shared" si="4"/>
        <v>0</v>
      </c>
      <c r="AO20" s="686">
        <f>AK20+AL20+AM20+AN20</f>
        <v>0</v>
      </c>
      <c r="AP20" s="687">
        <f>AO20-Q20</f>
        <v>-500000</v>
      </c>
      <c r="AQ20" s="688" t="s">
        <v>75</v>
      </c>
      <c r="AR20" s="1"/>
      <c r="AS20" s="1"/>
      <c r="AT20" s="1"/>
      <c r="AU20" s="1"/>
      <c r="AV20" s="1"/>
    </row>
    <row r="21" spans="1:48" ht="117.75" customHeight="1">
      <c r="A21" s="99">
        <v>15</v>
      </c>
      <c r="B21" s="537"/>
      <c r="C21" s="542"/>
      <c r="D21" s="675" t="s">
        <v>62</v>
      </c>
      <c r="E21" s="676">
        <v>2</v>
      </c>
      <c r="F21" s="677">
        <v>43738</v>
      </c>
      <c r="G21" s="689" t="s">
        <v>63</v>
      </c>
      <c r="H21" s="679" t="s">
        <v>61</v>
      </c>
      <c r="I21" s="680">
        <v>0</v>
      </c>
      <c r="J21" s="680">
        <v>0</v>
      </c>
      <c r="K21" s="680">
        <v>0</v>
      </c>
      <c r="L21" s="675" t="s">
        <v>886</v>
      </c>
      <c r="M21" s="676"/>
      <c r="N21" s="681">
        <v>350000</v>
      </c>
      <c r="O21" s="681">
        <v>570000</v>
      </c>
      <c r="P21" s="681">
        <v>0</v>
      </c>
      <c r="Q21" s="682">
        <f t="shared" si="5"/>
        <v>920000</v>
      </c>
      <c r="R21" s="683">
        <v>0</v>
      </c>
      <c r="S21" s="683">
        <v>0</v>
      </c>
      <c r="T21" s="683">
        <v>0</v>
      </c>
      <c r="U21" s="683">
        <v>0</v>
      </c>
      <c r="V21" s="676"/>
      <c r="W21" s="676">
        <v>0</v>
      </c>
      <c r="X21" s="676"/>
      <c r="Y21" s="676">
        <v>0</v>
      </c>
      <c r="Z21" s="676">
        <v>0</v>
      </c>
      <c r="AA21" s="676">
        <v>0</v>
      </c>
      <c r="AB21" s="676"/>
      <c r="AC21" s="676">
        <v>0</v>
      </c>
      <c r="AD21" s="676">
        <v>0</v>
      </c>
      <c r="AE21" s="676">
        <v>0</v>
      </c>
      <c r="AF21" s="683">
        <v>0</v>
      </c>
      <c r="AG21" s="684">
        <v>0</v>
      </c>
      <c r="AH21" s="684">
        <v>0</v>
      </c>
      <c r="AI21" s="684">
        <v>0</v>
      </c>
      <c r="AJ21" s="684">
        <v>0</v>
      </c>
      <c r="AK21" s="685">
        <f t="shared" ref="AK21:AK26" si="8">R21*Y21</f>
        <v>0</v>
      </c>
      <c r="AL21" s="685">
        <f t="shared" si="4"/>
        <v>0</v>
      </c>
      <c r="AM21" s="685">
        <f t="shared" si="4"/>
        <v>0</v>
      </c>
      <c r="AN21" s="685">
        <f t="shared" si="4"/>
        <v>0</v>
      </c>
      <c r="AO21" s="686">
        <f t="shared" ref="AO21:AO26" si="9">AK21+AL21+AM21+AN21</f>
        <v>0</v>
      </c>
      <c r="AP21" s="687">
        <f t="shared" ref="AP21:AP26" si="10">AO21-Q21</f>
        <v>-920000</v>
      </c>
      <c r="AQ21" s="690"/>
      <c r="AR21" s="1"/>
      <c r="AS21" s="1"/>
      <c r="AT21" s="1"/>
      <c r="AU21" s="1"/>
      <c r="AV21" s="1"/>
    </row>
    <row r="22" spans="1:48" ht="150.75" customHeight="1">
      <c r="A22" s="99">
        <v>16</v>
      </c>
      <c r="B22" s="537"/>
      <c r="C22" s="542"/>
      <c r="D22" s="675" t="s">
        <v>64</v>
      </c>
      <c r="E22" s="676">
        <v>1</v>
      </c>
      <c r="F22" s="680" t="s">
        <v>65</v>
      </c>
      <c r="G22" s="691" t="s">
        <v>66</v>
      </c>
      <c r="H22" s="679" t="s">
        <v>61</v>
      </c>
      <c r="I22" s="680">
        <v>0</v>
      </c>
      <c r="J22" s="680">
        <v>0</v>
      </c>
      <c r="K22" s="680">
        <v>0</v>
      </c>
      <c r="L22" s="675" t="s">
        <v>887</v>
      </c>
      <c r="M22" s="676"/>
      <c r="N22" s="681">
        <v>70000</v>
      </c>
      <c r="O22" s="681">
        <v>180000</v>
      </c>
      <c r="P22" s="681">
        <v>0</v>
      </c>
      <c r="Q22" s="682">
        <f t="shared" si="5"/>
        <v>250000</v>
      </c>
      <c r="R22" s="683">
        <v>0</v>
      </c>
      <c r="S22" s="683">
        <v>0</v>
      </c>
      <c r="T22" s="683">
        <v>0</v>
      </c>
      <c r="U22" s="683">
        <v>0</v>
      </c>
      <c r="V22" s="676"/>
      <c r="W22" s="676"/>
      <c r="X22" s="676"/>
      <c r="Y22" s="676">
        <v>0</v>
      </c>
      <c r="Z22" s="676">
        <v>0</v>
      </c>
      <c r="AA22" s="676">
        <v>0</v>
      </c>
      <c r="AB22" s="676">
        <v>8</v>
      </c>
      <c r="AC22" s="676">
        <v>0</v>
      </c>
      <c r="AD22" s="676">
        <v>0</v>
      </c>
      <c r="AE22" s="676">
        <v>0</v>
      </c>
      <c r="AF22" s="683">
        <v>0</v>
      </c>
      <c r="AG22" s="684">
        <v>0</v>
      </c>
      <c r="AH22" s="684">
        <v>0</v>
      </c>
      <c r="AI22" s="684">
        <v>0</v>
      </c>
      <c r="AJ22" s="684">
        <v>0</v>
      </c>
      <c r="AK22" s="685">
        <f t="shared" si="8"/>
        <v>0</v>
      </c>
      <c r="AL22" s="685">
        <f t="shared" si="4"/>
        <v>0</v>
      </c>
      <c r="AM22" s="685">
        <f t="shared" si="4"/>
        <v>0</v>
      </c>
      <c r="AN22" s="685">
        <f t="shared" si="4"/>
        <v>0</v>
      </c>
      <c r="AO22" s="686">
        <f t="shared" si="9"/>
        <v>0</v>
      </c>
      <c r="AP22" s="687">
        <f t="shared" si="10"/>
        <v>-250000</v>
      </c>
      <c r="AQ22" s="690" t="s">
        <v>76</v>
      </c>
      <c r="AR22" s="1"/>
      <c r="AS22" s="1"/>
      <c r="AT22" s="1"/>
      <c r="AU22" s="1"/>
      <c r="AV22" s="1"/>
    </row>
    <row r="23" spans="1:48" ht="122.25" customHeight="1">
      <c r="A23" s="99">
        <v>17</v>
      </c>
      <c r="B23" s="537"/>
      <c r="C23" s="542"/>
      <c r="D23" s="675" t="s">
        <v>77</v>
      </c>
      <c r="E23" s="676">
        <v>1</v>
      </c>
      <c r="F23" s="680" t="s">
        <v>67</v>
      </c>
      <c r="G23" s="691" t="s">
        <v>68</v>
      </c>
      <c r="H23" s="679" t="s">
        <v>61</v>
      </c>
      <c r="I23" s="680">
        <v>0</v>
      </c>
      <c r="J23" s="680">
        <v>0</v>
      </c>
      <c r="K23" s="680">
        <v>0</v>
      </c>
      <c r="L23" s="675" t="s">
        <v>887</v>
      </c>
      <c r="M23" s="676"/>
      <c r="N23" s="681">
        <v>70000</v>
      </c>
      <c r="O23" s="681">
        <v>550000</v>
      </c>
      <c r="P23" s="681">
        <v>0</v>
      </c>
      <c r="Q23" s="682">
        <f t="shared" si="5"/>
        <v>620000</v>
      </c>
      <c r="R23" s="683">
        <v>0</v>
      </c>
      <c r="S23" s="683">
        <v>0</v>
      </c>
      <c r="T23" s="683">
        <v>0</v>
      </c>
      <c r="U23" s="683">
        <v>0</v>
      </c>
      <c r="V23" s="676"/>
      <c r="W23" s="676">
        <v>0</v>
      </c>
      <c r="X23" s="676"/>
      <c r="Y23" s="676">
        <v>0</v>
      </c>
      <c r="Z23" s="676">
        <v>0</v>
      </c>
      <c r="AA23" s="676">
        <v>0</v>
      </c>
      <c r="AB23" s="676"/>
      <c r="AC23" s="676">
        <v>0</v>
      </c>
      <c r="AD23" s="676">
        <v>0</v>
      </c>
      <c r="AE23" s="676">
        <v>0</v>
      </c>
      <c r="AF23" s="683">
        <v>0</v>
      </c>
      <c r="AG23" s="684">
        <v>0</v>
      </c>
      <c r="AH23" s="684">
        <v>0</v>
      </c>
      <c r="AI23" s="684">
        <v>0</v>
      </c>
      <c r="AJ23" s="684">
        <v>949000</v>
      </c>
      <c r="AK23" s="685">
        <f t="shared" si="8"/>
        <v>0</v>
      </c>
      <c r="AL23" s="685">
        <f t="shared" si="4"/>
        <v>0</v>
      </c>
      <c r="AM23" s="685">
        <f t="shared" si="4"/>
        <v>0</v>
      </c>
      <c r="AN23" s="685">
        <f t="shared" si="4"/>
        <v>0</v>
      </c>
      <c r="AO23" s="686">
        <f t="shared" si="9"/>
        <v>0</v>
      </c>
      <c r="AP23" s="687">
        <v>300000</v>
      </c>
      <c r="AQ23" s="690" t="s">
        <v>78</v>
      </c>
      <c r="AR23" s="1"/>
      <c r="AS23" s="1"/>
      <c r="AT23" s="1"/>
      <c r="AU23" s="1"/>
      <c r="AV23" s="1"/>
    </row>
    <row r="24" spans="1:48" ht="95.25" customHeight="1">
      <c r="A24" s="99">
        <v>18</v>
      </c>
      <c r="B24" s="537"/>
      <c r="C24" s="542"/>
      <c r="D24" s="675" t="s">
        <v>79</v>
      </c>
      <c r="E24" s="676">
        <v>1</v>
      </c>
      <c r="F24" s="680" t="s">
        <v>69</v>
      </c>
      <c r="G24" s="691" t="s">
        <v>70</v>
      </c>
      <c r="H24" s="679" t="s">
        <v>61</v>
      </c>
      <c r="I24" s="680">
        <v>0</v>
      </c>
      <c r="J24" s="680">
        <v>0</v>
      </c>
      <c r="K24" s="680">
        <v>0</v>
      </c>
      <c r="L24" s="675" t="s">
        <v>886</v>
      </c>
      <c r="M24" s="676"/>
      <c r="N24" s="681">
        <v>70000</v>
      </c>
      <c r="O24" s="681">
        <v>450000</v>
      </c>
      <c r="P24" s="681">
        <v>0</v>
      </c>
      <c r="Q24" s="682">
        <f t="shared" si="5"/>
        <v>520000</v>
      </c>
      <c r="R24" s="683">
        <v>0</v>
      </c>
      <c r="S24" s="683">
        <v>0</v>
      </c>
      <c r="T24" s="683">
        <v>0</v>
      </c>
      <c r="U24" s="683">
        <v>0</v>
      </c>
      <c r="V24" s="676"/>
      <c r="W24" s="676">
        <v>0</v>
      </c>
      <c r="X24" s="676"/>
      <c r="Y24" s="676">
        <v>0</v>
      </c>
      <c r="Z24" s="676">
        <v>0</v>
      </c>
      <c r="AA24" s="676">
        <v>0</v>
      </c>
      <c r="AB24" s="676"/>
      <c r="AC24" s="676">
        <v>0</v>
      </c>
      <c r="AD24" s="676">
        <v>0</v>
      </c>
      <c r="AE24" s="676">
        <v>0</v>
      </c>
      <c r="AF24" s="683">
        <v>0</v>
      </c>
      <c r="AG24" s="684">
        <v>0</v>
      </c>
      <c r="AH24" s="684">
        <v>0</v>
      </c>
      <c r="AI24" s="684">
        <v>0</v>
      </c>
      <c r="AJ24" s="684">
        <v>0</v>
      </c>
      <c r="AK24" s="685">
        <f t="shared" si="8"/>
        <v>0</v>
      </c>
      <c r="AL24" s="685">
        <f t="shared" si="4"/>
        <v>0</v>
      </c>
      <c r="AM24" s="685">
        <f t="shared" si="4"/>
        <v>0</v>
      </c>
      <c r="AN24" s="685">
        <v>90000</v>
      </c>
      <c r="AO24" s="686">
        <f t="shared" si="9"/>
        <v>90000</v>
      </c>
      <c r="AP24" s="687">
        <f t="shared" si="10"/>
        <v>-430000</v>
      </c>
      <c r="AQ24" s="690"/>
      <c r="AR24" s="1"/>
      <c r="AS24" s="1"/>
      <c r="AT24" s="1"/>
      <c r="AU24" s="1"/>
      <c r="AV24" s="1"/>
    </row>
    <row r="25" spans="1:48" ht="116.25" customHeight="1">
      <c r="A25" s="99">
        <v>19</v>
      </c>
      <c r="B25" s="537"/>
      <c r="C25" s="542"/>
      <c r="D25" s="675" t="s">
        <v>51</v>
      </c>
      <c r="E25" s="676">
        <v>1</v>
      </c>
      <c r="F25" s="680" t="s">
        <v>71</v>
      </c>
      <c r="G25" s="678" t="s">
        <v>72</v>
      </c>
      <c r="H25" s="679" t="s">
        <v>61</v>
      </c>
      <c r="I25" s="680">
        <v>0</v>
      </c>
      <c r="J25" s="680">
        <v>0</v>
      </c>
      <c r="K25" s="680">
        <v>0</v>
      </c>
      <c r="L25" s="675" t="s">
        <v>886</v>
      </c>
      <c r="M25" s="676"/>
      <c r="N25" s="681">
        <v>220000</v>
      </c>
      <c r="O25" s="681">
        <v>580000</v>
      </c>
      <c r="P25" s="681">
        <v>0</v>
      </c>
      <c r="Q25" s="682">
        <f t="shared" si="5"/>
        <v>800000</v>
      </c>
      <c r="R25" s="683">
        <v>0</v>
      </c>
      <c r="S25" s="683">
        <v>0</v>
      </c>
      <c r="T25" s="683">
        <v>0</v>
      </c>
      <c r="U25" s="683">
        <v>0</v>
      </c>
      <c r="V25" s="676"/>
      <c r="W25" s="676"/>
      <c r="X25" s="676"/>
      <c r="Y25" s="676">
        <v>0</v>
      </c>
      <c r="Z25" s="676">
        <v>0</v>
      </c>
      <c r="AA25" s="676">
        <v>400</v>
      </c>
      <c r="AB25" s="676"/>
      <c r="AC25" s="676">
        <v>0</v>
      </c>
      <c r="AD25" s="676">
        <v>0</v>
      </c>
      <c r="AE25" s="676">
        <v>0</v>
      </c>
      <c r="AF25" s="683">
        <v>0</v>
      </c>
      <c r="AG25" s="684">
        <v>0</v>
      </c>
      <c r="AH25" s="684">
        <v>0</v>
      </c>
      <c r="AI25" s="684">
        <v>0</v>
      </c>
      <c r="AJ25" s="684">
        <v>0</v>
      </c>
      <c r="AK25" s="685">
        <f t="shared" si="8"/>
        <v>0</v>
      </c>
      <c r="AL25" s="685">
        <f t="shared" si="4"/>
        <v>0</v>
      </c>
      <c r="AM25" s="685">
        <f t="shared" si="4"/>
        <v>0</v>
      </c>
      <c r="AN25" s="685">
        <f t="shared" si="4"/>
        <v>0</v>
      </c>
      <c r="AO25" s="686">
        <f t="shared" si="9"/>
        <v>0</v>
      </c>
      <c r="AP25" s="687">
        <f t="shared" si="10"/>
        <v>-800000</v>
      </c>
      <c r="AQ25" s="690" t="s">
        <v>80</v>
      </c>
      <c r="AR25" s="1"/>
      <c r="AS25" s="1"/>
      <c r="AT25" s="1"/>
      <c r="AU25" s="1"/>
      <c r="AV25" s="1"/>
    </row>
    <row r="26" spans="1:48" s="456" customFormat="1" ht="149.25" customHeight="1" thickBot="1">
      <c r="A26" s="459">
        <v>20</v>
      </c>
      <c r="B26" s="538"/>
      <c r="C26" s="541"/>
      <c r="D26" s="692" t="s">
        <v>49</v>
      </c>
      <c r="E26" s="693">
        <v>1</v>
      </c>
      <c r="F26" s="694" t="s">
        <v>73</v>
      </c>
      <c r="G26" s="695" t="s">
        <v>74</v>
      </c>
      <c r="H26" s="696" t="s">
        <v>61</v>
      </c>
      <c r="I26" s="694">
        <v>0</v>
      </c>
      <c r="J26" s="694">
        <v>0</v>
      </c>
      <c r="K26" s="694">
        <v>0</v>
      </c>
      <c r="L26" s="692" t="s">
        <v>887</v>
      </c>
      <c r="M26" s="693"/>
      <c r="N26" s="697">
        <v>650000</v>
      </c>
      <c r="O26" s="697">
        <v>890000</v>
      </c>
      <c r="P26" s="697">
        <v>0</v>
      </c>
      <c r="Q26" s="698">
        <f t="shared" si="5"/>
        <v>1540000</v>
      </c>
      <c r="R26" s="699">
        <v>0</v>
      </c>
      <c r="S26" s="699">
        <v>0</v>
      </c>
      <c r="T26" s="699">
        <v>0</v>
      </c>
      <c r="U26" s="699">
        <v>0</v>
      </c>
      <c r="V26" s="693"/>
      <c r="W26" s="693">
        <v>0</v>
      </c>
      <c r="X26" s="693"/>
      <c r="Y26" s="693">
        <v>0</v>
      </c>
      <c r="Z26" s="693">
        <v>0</v>
      </c>
      <c r="AA26" s="693">
        <v>0</v>
      </c>
      <c r="AB26" s="693"/>
      <c r="AC26" s="693">
        <v>0</v>
      </c>
      <c r="AD26" s="693">
        <v>0</v>
      </c>
      <c r="AE26" s="693">
        <v>0</v>
      </c>
      <c r="AF26" s="699">
        <v>0</v>
      </c>
      <c r="AG26" s="700">
        <v>0</v>
      </c>
      <c r="AH26" s="700">
        <v>0</v>
      </c>
      <c r="AI26" s="700">
        <v>0</v>
      </c>
      <c r="AJ26" s="700">
        <v>264000</v>
      </c>
      <c r="AK26" s="701">
        <f t="shared" si="8"/>
        <v>0</v>
      </c>
      <c r="AL26" s="701">
        <f t="shared" si="4"/>
        <v>0</v>
      </c>
      <c r="AM26" s="701">
        <f t="shared" si="4"/>
        <v>0</v>
      </c>
      <c r="AN26" s="701">
        <v>2130000</v>
      </c>
      <c r="AO26" s="702">
        <f t="shared" si="9"/>
        <v>2130000</v>
      </c>
      <c r="AP26" s="703">
        <f t="shared" si="10"/>
        <v>590000</v>
      </c>
      <c r="AQ26" s="704" t="s">
        <v>81</v>
      </c>
      <c r="AR26" s="443"/>
      <c r="AS26" s="443"/>
      <c r="AT26" s="443"/>
      <c r="AU26" s="443"/>
      <c r="AV26" s="443"/>
    </row>
    <row r="27" spans="1:48" s="463" customFormat="1" ht="95.25" customHeight="1" thickBot="1">
      <c r="A27" s="460">
        <v>21</v>
      </c>
      <c r="B27" s="461" t="s">
        <v>724</v>
      </c>
      <c r="C27" s="232">
        <v>6</v>
      </c>
      <c r="D27" s="186" t="s">
        <v>150</v>
      </c>
      <c r="E27" s="185">
        <v>1</v>
      </c>
      <c r="F27" s="186" t="s">
        <v>888</v>
      </c>
      <c r="G27" s="185" t="s">
        <v>725</v>
      </c>
      <c r="H27" s="187" t="s">
        <v>726</v>
      </c>
      <c r="I27" s="185"/>
      <c r="J27" s="185"/>
      <c r="K27" s="185"/>
      <c r="L27" s="705" t="s">
        <v>138</v>
      </c>
      <c r="M27" s="185"/>
      <c r="N27" s="188">
        <v>960</v>
      </c>
      <c r="O27" s="188">
        <v>430</v>
      </c>
      <c r="P27" s="188">
        <v>833.7</v>
      </c>
      <c r="Q27" s="189">
        <f>N27+O27+P27</f>
        <v>2223.6999999999998</v>
      </c>
      <c r="R27" s="190"/>
      <c r="S27" s="190"/>
      <c r="T27" s="190"/>
      <c r="U27" s="190">
        <v>10000</v>
      </c>
      <c r="V27" s="185">
        <v>1143</v>
      </c>
      <c r="W27" s="185">
        <v>13</v>
      </c>
      <c r="X27" s="185"/>
      <c r="Y27" s="185"/>
      <c r="Z27" s="185"/>
      <c r="AA27" s="185">
        <v>3</v>
      </c>
      <c r="AB27" s="185">
        <v>10</v>
      </c>
      <c r="AC27" s="185"/>
      <c r="AD27" s="185"/>
      <c r="AE27" s="185"/>
      <c r="AF27" s="185"/>
      <c r="AG27" s="191"/>
      <c r="AH27" s="191"/>
      <c r="AI27" s="191"/>
      <c r="AJ27" s="191">
        <v>260.39999999999998</v>
      </c>
      <c r="AK27" s="192">
        <f>R27*Y27</f>
        <v>0</v>
      </c>
      <c r="AL27" s="192">
        <f t="shared" si="4"/>
        <v>0</v>
      </c>
      <c r="AM27" s="192">
        <f t="shared" si="4"/>
        <v>0</v>
      </c>
      <c r="AN27" s="192">
        <v>100</v>
      </c>
      <c r="AO27" s="193">
        <f>AK27+AL27+AM27+AN27</f>
        <v>100</v>
      </c>
      <c r="AP27" s="194">
        <f>AO27-Q27</f>
        <v>-2123.6999999999998</v>
      </c>
      <c r="AQ27" s="706"/>
      <c r="AR27" s="462"/>
      <c r="AS27" s="462"/>
      <c r="AT27" s="462"/>
      <c r="AU27" s="462"/>
      <c r="AV27" s="462"/>
    </row>
    <row r="28" spans="1:48" ht="95.25" customHeight="1">
      <c r="A28" s="99">
        <v>22</v>
      </c>
      <c r="B28" s="539" t="s">
        <v>103</v>
      </c>
      <c r="C28" s="540">
        <v>30</v>
      </c>
      <c r="D28" s="707" t="s">
        <v>49</v>
      </c>
      <c r="E28" s="708">
        <v>1</v>
      </c>
      <c r="F28" s="709">
        <v>44699</v>
      </c>
      <c r="G28" s="710" t="s">
        <v>104</v>
      </c>
      <c r="H28" s="408"/>
      <c r="I28" s="32"/>
      <c r="J28" s="711">
        <v>1</v>
      </c>
      <c r="K28" s="712"/>
      <c r="L28" s="713" t="s">
        <v>105</v>
      </c>
      <c r="M28" s="31" t="s">
        <v>889</v>
      </c>
      <c r="N28" s="714"/>
      <c r="O28" s="715">
        <v>1911000</v>
      </c>
      <c r="P28" s="714">
        <v>1375200</v>
      </c>
      <c r="Q28" s="716">
        <v>3286200</v>
      </c>
      <c r="R28" s="35">
        <v>9</v>
      </c>
      <c r="S28" s="35">
        <v>490</v>
      </c>
      <c r="T28" s="35">
        <v>3950</v>
      </c>
      <c r="U28" s="35">
        <v>15000</v>
      </c>
      <c r="V28" s="32">
        <v>77756</v>
      </c>
      <c r="W28" s="32"/>
      <c r="X28" s="32"/>
      <c r="Y28" s="32"/>
      <c r="Z28" s="32"/>
      <c r="AA28" s="32"/>
      <c r="AB28" s="32">
        <v>483.79746835443041</v>
      </c>
      <c r="AC28" s="32"/>
      <c r="AD28" s="32"/>
      <c r="AE28" s="32"/>
      <c r="AF28" s="32"/>
      <c r="AG28" s="36"/>
      <c r="AH28" s="36"/>
      <c r="AI28" s="36"/>
      <c r="AJ28" s="36"/>
      <c r="AK28" s="717">
        <v>0</v>
      </c>
      <c r="AL28" s="717">
        <v>0</v>
      </c>
      <c r="AM28" s="38">
        <v>0</v>
      </c>
      <c r="AN28" s="717">
        <v>7256962.0253164563</v>
      </c>
      <c r="AO28" s="718">
        <v>7256962.0253164563</v>
      </c>
      <c r="AP28" s="719">
        <v>3970762.0253164563</v>
      </c>
      <c r="AQ28" s="720"/>
      <c r="AR28" s="1"/>
      <c r="AS28" s="1"/>
      <c r="AT28" s="1"/>
      <c r="AU28" s="1"/>
      <c r="AV28" s="1"/>
    </row>
    <row r="29" spans="1:48" ht="95.25" customHeight="1">
      <c r="A29" s="99">
        <v>23</v>
      </c>
      <c r="B29" s="537"/>
      <c r="C29" s="542"/>
      <c r="D29" s="721" t="s">
        <v>49</v>
      </c>
      <c r="E29" s="722">
        <v>1</v>
      </c>
      <c r="F29" s="723" t="s">
        <v>106</v>
      </c>
      <c r="G29" s="724" t="s">
        <v>107</v>
      </c>
      <c r="H29" s="41" t="s">
        <v>61</v>
      </c>
      <c r="I29" s="40"/>
      <c r="J29" s="725">
        <v>1</v>
      </c>
      <c r="K29" s="726"/>
      <c r="L29" s="727" t="s">
        <v>108</v>
      </c>
      <c r="M29" s="7" t="s">
        <v>890</v>
      </c>
      <c r="N29" s="43">
        <v>243500</v>
      </c>
      <c r="O29" s="728">
        <v>1579050</v>
      </c>
      <c r="P29" s="43">
        <v>101000</v>
      </c>
      <c r="Q29" s="682">
        <v>1923550</v>
      </c>
      <c r="R29" s="44">
        <v>7.5</v>
      </c>
      <c r="S29" s="44">
        <v>495</v>
      </c>
      <c r="T29" s="44">
        <v>2340</v>
      </c>
      <c r="U29" s="44">
        <v>15000</v>
      </c>
      <c r="V29" s="40"/>
      <c r="W29" s="40"/>
      <c r="X29" s="40"/>
      <c r="Y29" s="40"/>
      <c r="Z29" s="40"/>
      <c r="AA29" s="40"/>
      <c r="AB29" s="40">
        <v>674.80769230769226</v>
      </c>
      <c r="AC29" s="40"/>
      <c r="AD29" s="40"/>
      <c r="AE29" s="40"/>
      <c r="AF29" s="40"/>
      <c r="AG29" s="45"/>
      <c r="AH29" s="45"/>
      <c r="AI29" s="45"/>
      <c r="AJ29" s="45"/>
      <c r="AK29" s="685">
        <v>0</v>
      </c>
      <c r="AL29" s="685">
        <v>0</v>
      </c>
      <c r="AM29" s="46">
        <v>0</v>
      </c>
      <c r="AN29" s="685">
        <v>10122115.384615384</v>
      </c>
      <c r="AO29" s="686">
        <v>10122115.384615384</v>
      </c>
      <c r="AP29" s="687">
        <v>8198565.384615384</v>
      </c>
      <c r="AQ29" s="729"/>
      <c r="AR29" s="1"/>
      <c r="AS29" s="1"/>
      <c r="AT29" s="1"/>
      <c r="AU29" s="1"/>
      <c r="AV29" s="1"/>
    </row>
    <row r="30" spans="1:48" ht="95.25" customHeight="1">
      <c r="A30" s="99">
        <v>24</v>
      </c>
      <c r="B30" s="537"/>
      <c r="C30" s="542"/>
      <c r="D30" s="721" t="s">
        <v>49</v>
      </c>
      <c r="E30" s="722">
        <v>1</v>
      </c>
      <c r="F30" s="723" t="s">
        <v>106</v>
      </c>
      <c r="G30" s="724" t="s">
        <v>107</v>
      </c>
      <c r="H30" s="41" t="s">
        <v>61</v>
      </c>
      <c r="I30" s="40"/>
      <c r="J30" s="725">
        <v>1</v>
      </c>
      <c r="K30" s="726"/>
      <c r="L30" s="727" t="s">
        <v>108</v>
      </c>
      <c r="M30" s="7" t="s">
        <v>891</v>
      </c>
      <c r="N30" s="43"/>
      <c r="O30" s="728">
        <v>1590000</v>
      </c>
      <c r="P30" s="43">
        <v>74483</v>
      </c>
      <c r="Q30" s="682">
        <v>1664483</v>
      </c>
      <c r="R30" s="44">
        <v>7.5</v>
      </c>
      <c r="S30" s="44">
        <v>530</v>
      </c>
      <c r="T30" s="44">
        <v>3500</v>
      </c>
      <c r="U30" s="44">
        <v>15000</v>
      </c>
      <c r="V30" s="40"/>
      <c r="W30" s="40"/>
      <c r="X30" s="40"/>
      <c r="Y30" s="40"/>
      <c r="Z30" s="40"/>
      <c r="AA30" s="40"/>
      <c r="AB30" s="40">
        <v>454.28571428571428</v>
      </c>
      <c r="AC30" s="40"/>
      <c r="AD30" s="40"/>
      <c r="AE30" s="40"/>
      <c r="AF30" s="40"/>
      <c r="AG30" s="45"/>
      <c r="AH30" s="45"/>
      <c r="AI30" s="45"/>
      <c r="AJ30" s="45"/>
      <c r="AK30" s="685">
        <v>0</v>
      </c>
      <c r="AL30" s="685">
        <v>0</v>
      </c>
      <c r="AM30" s="46">
        <v>0</v>
      </c>
      <c r="AN30" s="685">
        <v>6814285.7142857146</v>
      </c>
      <c r="AO30" s="686">
        <v>6814285.7142857146</v>
      </c>
      <c r="AP30" s="687">
        <v>5149802.7142857146</v>
      </c>
      <c r="AQ30" s="729"/>
      <c r="AR30" s="1"/>
      <c r="AS30" s="1"/>
      <c r="AT30" s="1"/>
      <c r="AU30" s="1"/>
      <c r="AV30" s="1"/>
    </row>
    <row r="31" spans="1:48" ht="95.25" customHeight="1">
      <c r="A31" s="99">
        <v>25</v>
      </c>
      <c r="B31" s="537"/>
      <c r="C31" s="542"/>
      <c r="D31" s="730" t="s">
        <v>109</v>
      </c>
      <c r="E31" s="722">
        <v>1</v>
      </c>
      <c r="F31" s="723"/>
      <c r="G31" s="721" t="s">
        <v>110</v>
      </c>
      <c r="H31" s="41"/>
      <c r="I31" s="40"/>
      <c r="J31" s="725">
        <v>1</v>
      </c>
      <c r="K31" s="726"/>
      <c r="L31" s="727" t="s">
        <v>111</v>
      </c>
      <c r="M31" s="7" t="s">
        <v>890</v>
      </c>
      <c r="N31" s="43">
        <v>200000</v>
      </c>
      <c r="O31" s="728">
        <v>752400</v>
      </c>
      <c r="P31" s="43">
        <v>81200</v>
      </c>
      <c r="Q31" s="682">
        <v>1033600</v>
      </c>
      <c r="R31" s="44">
        <v>7.5</v>
      </c>
      <c r="S31" s="44">
        <v>495</v>
      </c>
      <c r="T31" s="44">
        <v>1380</v>
      </c>
      <c r="U31" s="44">
        <v>15000</v>
      </c>
      <c r="V31" s="40"/>
      <c r="W31" s="40"/>
      <c r="X31" s="40"/>
      <c r="Y31" s="40"/>
      <c r="Z31" s="40"/>
      <c r="AA31" s="40"/>
      <c r="AB31" s="40">
        <v>545.21739130434787</v>
      </c>
      <c r="AC31" s="40"/>
      <c r="AD31" s="40"/>
      <c r="AE31" s="40"/>
      <c r="AF31" s="40"/>
      <c r="AG31" s="45"/>
      <c r="AH31" s="45"/>
      <c r="AI31" s="45"/>
      <c r="AJ31" s="45"/>
      <c r="AK31" s="685">
        <v>0</v>
      </c>
      <c r="AL31" s="685">
        <v>0</v>
      </c>
      <c r="AM31" s="46">
        <v>0</v>
      </c>
      <c r="AN31" s="685">
        <v>8178260.8695652178</v>
      </c>
      <c r="AO31" s="686">
        <v>8178260.8695652178</v>
      </c>
      <c r="AP31" s="687">
        <v>7144660.8695652178</v>
      </c>
      <c r="AQ31" s="729"/>
      <c r="AR31" s="1"/>
      <c r="AS31" s="1"/>
      <c r="AT31" s="1"/>
      <c r="AU31" s="1"/>
      <c r="AV31" s="1"/>
    </row>
    <row r="32" spans="1:48" ht="95.25" customHeight="1">
      <c r="A32" s="99">
        <v>26</v>
      </c>
      <c r="B32" s="537"/>
      <c r="C32" s="542"/>
      <c r="D32" s="731" t="s">
        <v>112</v>
      </c>
      <c r="E32" s="732">
        <v>1</v>
      </c>
      <c r="F32" s="77">
        <v>44666</v>
      </c>
      <c r="G32" s="78" t="s">
        <v>892</v>
      </c>
      <c r="H32" s="56"/>
      <c r="I32" s="732">
        <v>1</v>
      </c>
      <c r="J32" s="733"/>
      <c r="K32" s="54"/>
      <c r="L32" s="734" t="s">
        <v>893</v>
      </c>
      <c r="M32" s="54"/>
      <c r="N32" s="42">
        <v>0</v>
      </c>
      <c r="O32" s="735">
        <v>0</v>
      </c>
      <c r="P32" s="42">
        <v>0</v>
      </c>
      <c r="Q32" s="682">
        <v>0</v>
      </c>
      <c r="R32" s="59"/>
      <c r="S32" s="59"/>
      <c r="T32" s="44"/>
      <c r="U32" s="44"/>
      <c r="V32" s="40"/>
      <c r="W32" s="54"/>
      <c r="X32" s="54"/>
      <c r="Y32" s="54"/>
      <c r="Z32" s="54"/>
      <c r="AA32" s="54"/>
      <c r="AB32" s="40"/>
      <c r="AC32" s="54"/>
      <c r="AD32" s="54"/>
      <c r="AE32" s="54"/>
      <c r="AF32" s="54"/>
      <c r="AG32" s="60"/>
      <c r="AH32" s="60"/>
      <c r="AI32" s="60"/>
      <c r="AJ32" s="60"/>
      <c r="AK32" s="685">
        <v>0</v>
      </c>
      <c r="AL32" s="685">
        <v>0</v>
      </c>
      <c r="AM32" s="46">
        <v>0</v>
      </c>
      <c r="AN32" s="685">
        <v>150000</v>
      </c>
      <c r="AO32" s="686">
        <v>150000</v>
      </c>
      <c r="AP32" s="687">
        <v>150000</v>
      </c>
      <c r="AQ32" s="736" t="s">
        <v>113</v>
      </c>
      <c r="AR32" s="1"/>
      <c r="AS32" s="1"/>
      <c r="AT32" s="1"/>
      <c r="AU32" s="1"/>
      <c r="AV32" s="1"/>
    </row>
    <row r="33" spans="1:48" ht="95.25" customHeight="1">
      <c r="A33" s="99">
        <v>27</v>
      </c>
      <c r="B33" s="537"/>
      <c r="C33" s="542"/>
      <c r="D33" s="731" t="s">
        <v>114</v>
      </c>
      <c r="E33" s="732">
        <v>1</v>
      </c>
      <c r="F33" s="77">
        <v>44666</v>
      </c>
      <c r="G33" s="737" t="s">
        <v>115</v>
      </c>
      <c r="H33" s="56"/>
      <c r="I33" s="54">
        <v>1</v>
      </c>
      <c r="J33" s="733"/>
      <c r="K33" s="54"/>
      <c r="L33" s="721" t="s">
        <v>893</v>
      </c>
      <c r="M33" s="54"/>
      <c r="N33" s="42">
        <v>0</v>
      </c>
      <c r="O33" s="738">
        <v>0</v>
      </c>
      <c r="P33" s="42">
        <v>0</v>
      </c>
      <c r="Q33" s="682">
        <v>0</v>
      </c>
      <c r="R33" s="59"/>
      <c r="S33" s="59"/>
      <c r="T33" s="44"/>
      <c r="U33" s="44"/>
      <c r="V33" s="40"/>
      <c r="W33" s="54"/>
      <c r="X33" s="54"/>
      <c r="Y33" s="54"/>
      <c r="Z33" s="54"/>
      <c r="AA33" s="54"/>
      <c r="AB33" s="40"/>
      <c r="AC33" s="54"/>
      <c r="AD33" s="54"/>
      <c r="AE33" s="54"/>
      <c r="AF33" s="54"/>
      <c r="AG33" s="60"/>
      <c r="AH33" s="60"/>
      <c r="AI33" s="60"/>
      <c r="AJ33" s="60"/>
      <c r="AK33" s="685">
        <v>0</v>
      </c>
      <c r="AL33" s="685">
        <v>0</v>
      </c>
      <c r="AM33" s="46">
        <v>0</v>
      </c>
      <c r="AN33" s="685">
        <v>0</v>
      </c>
      <c r="AO33" s="686">
        <v>0</v>
      </c>
      <c r="AP33" s="687">
        <v>0</v>
      </c>
      <c r="AQ33" s="729"/>
      <c r="AR33" s="1"/>
      <c r="AS33" s="1"/>
      <c r="AT33" s="1"/>
      <c r="AU33" s="1"/>
      <c r="AV33" s="1"/>
    </row>
    <row r="34" spans="1:48" ht="95.25" customHeight="1">
      <c r="A34" s="99">
        <v>28</v>
      </c>
      <c r="B34" s="537"/>
      <c r="C34" s="542"/>
      <c r="D34" s="731" t="s">
        <v>116</v>
      </c>
      <c r="E34" s="732">
        <v>1</v>
      </c>
      <c r="F34" s="77">
        <v>44666</v>
      </c>
      <c r="G34" s="79" t="s">
        <v>117</v>
      </c>
      <c r="H34" s="56"/>
      <c r="I34" s="54">
        <v>1</v>
      </c>
      <c r="J34" s="733"/>
      <c r="K34" s="54"/>
      <c r="L34" s="721" t="s">
        <v>894</v>
      </c>
      <c r="M34" s="54"/>
      <c r="N34" s="42">
        <v>0</v>
      </c>
      <c r="O34" s="42">
        <v>0</v>
      </c>
      <c r="P34" s="42">
        <v>0</v>
      </c>
      <c r="Q34" s="682">
        <v>0</v>
      </c>
      <c r="R34" s="59"/>
      <c r="S34" s="59"/>
      <c r="T34" s="44"/>
      <c r="U34" s="44"/>
      <c r="V34" s="40"/>
      <c r="W34" s="54"/>
      <c r="X34" s="54"/>
      <c r="Y34" s="54"/>
      <c r="Z34" s="54"/>
      <c r="AA34" s="54"/>
      <c r="AB34" s="40"/>
      <c r="AC34" s="54"/>
      <c r="AD34" s="54"/>
      <c r="AE34" s="54"/>
      <c r="AF34" s="54"/>
      <c r="AG34" s="60"/>
      <c r="AH34" s="60"/>
      <c r="AI34" s="60"/>
      <c r="AJ34" s="60"/>
      <c r="AK34" s="685">
        <v>0</v>
      </c>
      <c r="AL34" s="685">
        <v>0</v>
      </c>
      <c r="AM34" s="46">
        <v>0</v>
      </c>
      <c r="AN34" s="685">
        <v>0</v>
      </c>
      <c r="AO34" s="686">
        <v>0</v>
      </c>
      <c r="AP34" s="687">
        <v>0</v>
      </c>
      <c r="AQ34" s="729"/>
      <c r="AR34" s="1"/>
      <c r="AS34" s="1"/>
      <c r="AT34" s="1"/>
      <c r="AU34" s="1"/>
      <c r="AV34" s="1"/>
    </row>
    <row r="35" spans="1:48" s="456" customFormat="1" ht="95.25" customHeight="1" thickBot="1">
      <c r="A35" s="459">
        <v>29</v>
      </c>
      <c r="B35" s="538"/>
      <c r="C35" s="541"/>
      <c r="D35" s="739" t="s">
        <v>118</v>
      </c>
      <c r="E35" s="403">
        <v>1</v>
      </c>
      <c r="F35" s="464">
        <v>44666</v>
      </c>
      <c r="G35" s="740" t="s">
        <v>117</v>
      </c>
      <c r="H35" s="452"/>
      <c r="I35" s="403">
        <v>1</v>
      </c>
      <c r="J35" s="741"/>
      <c r="K35" s="403"/>
      <c r="L35" s="742" t="s">
        <v>893</v>
      </c>
      <c r="M35" s="403"/>
      <c r="N35" s="413">
        <v>0</v>
      </c>
      <c r="O35" s="413">
        <v>0</v>
      </c>
      <c r="P35" s="413">
        <v>0</v>
      </c>
      <c r="Q35" s="698">
        <v>0</v>
      </c>
      <c r="R35" s="453"/>
      <c r="S35" s="453"/>
      <c r="T35" s="320"/>
      <c r="U35" s="320"/>
      <c r="V35" s="317"/>
      <c r="W35" s="403"/>
      <c r="X35" s="403"/>
      <c r="Y35" s="403"/>
      <c r="Z35" s="403"/>
      <c r="AA35" s="403"/>
      <c r="AB35" s="317"/>
      <c r="AC35" s="403"/>
      <c r="AD35" s="403"/>
      <c r="AE35" s="403"/>
      <c r="AF35" s="403"/>
      <c r="AG35" s="454"/>
      <c r="AH35" s="454"/>
      <c r="AI35" s="454"/>
      <c r="AJ35" s="454"/>
      <c r="AK35" s="701">
        <v>0</v>
      </c>
      <c r="AL35" s="701">
        <v>0</v>
      </c>
      <c r="AM35" s="321">
        <v>0</v>
      </c>
      <c r="AN35" s="701">
        <v>0</v>
      </c>
      <c r="AO35" s="702">
        <v>0</v>
      </c>
      <c r="AP35" s="703">
        <v>0</v>
      </c>
      <c r="AQ35" s="743"/>
      <c r="AR35" s="443"/>
      <c r="AS35" s="443"/>
      <c r="AT35" s="443"/>
      <c r="AU35" s="443"/>
      <c r="AV35" s="443"/>
    </row>
    <row r="36" spans="1:48" ht="95.25" customHeight="1">
      <c r="A36" s="465"/>
      <c r="B36" s="539" t="s">
        <v>46</v>
      </c>
      <c r="C36" s="540">
        <v>22</v>
      </c>
      <c r="D36" s="466" t="s">
        <v>47</v>
      </c>
      <c r="E36" s="457">
        <v>1</v>
      </c>
      <c r="F36" s="457"/>
      <c r="G36" s="457" t="s">
        <v>48</v>
      </c>
      <c r="H36" s="467"/>
      <c r="I36" s="457"/>
      <c r="J36" s="457"/>
      <c r="K36" s="457"/>
      <c r="L36" s="457"/>
      <c r="M36" s="457"/>
      <c r="N36" s="468">
        <v>0</v>
      </c>
      <c r="O36" s="468">
        <v>0</v>
      </c>
      <c r="P36" s="468"/>
      <c r="Q36" s="744" t="s">
        <v>895</v>
      </c>
      <c r="R36" s="469"/>
      <c r="S36" s="469"/>
      <c r="T36" s="469"/>
      <c r="U36" s="469"/>
      <c r="V36" s="457"/>
      <c r="W36" s="457"/>
      <c r="X36" s="457"/>
      <c r="Y36" s="457"/>
      <c r="Z36" s="457"/>
      <c r="AA36" s="457"/>
      <c r="AB36" s="457"/>
      <c r="AC36" s="457"/>
      <c r="AD36" s="457"/>
      <c r="AE36" s="457"/>
      <c r="AF36" s="457"/>
      <c r="AG36" s="458"/>
      <c r="AH36" s="458"/>
      <c r="AI36" s="458"/>
      <c r="AJ36" s="458"/>
      <c r="AK36" s="470">
        <f>R36*Y36</f>
        <v>0</v>
      </c>
      <c r="AL36" s="470">
        <f t="shared" ref="AL36:AN41" si="11">S36*Z36</f>
        <v>0</v>
      </c>
      <c r="AM36" s="470">
        <f t="shared" si="11"/>
        <v>0</v>
      </c>
      <c r="AN36" s="470">
        <f t="shared" si="11"/>
        <v>0</v>
      </c>
      <c r="AO36" s="471">
        <f>AK36+AL36+AM36+AN36</f>
        <v>0</v>
      </c>
      <c r="AP36" s="507">
        <v>0</v>
      </c>
      <c r="AQ36" s="1"/>
      <c r="AR36" s="1"/>
      <c r="AS36" s="1"/>
      <c r="AT36" s="1"/>
      <c r="AU36" s="1"/>
      <c r="AV36" s="1"/>
    </row>
    <row r="37" spans="1:48" ht="95.25" customHeight="1">
      <c r="A37" s="465"/>
      <c r="B37" s="537"/>
      <c r="C37" s="542"/>
      <c r="D37" s="55" t="s">
        <v>49</v>
      </c>
      <c r="E37" s="54">
        <v>1</v>
      </c>
      <c r="F37" s="54"/>
      <c r="G37" s="54" t="s">
        <v>50</v>
      </c>
      <c r="H37" s="56"/>
      <c r="I37" s="54"/>
      <c r="J37" s="54"/>
      <c r="K37" s="54"/>
      <c r="L37" s="54"/>
      <c r="M37" s="54"/>
      <c r="N37" s="57"/>
      <c r="O37" s="57">
        <v>2774650</v>
      </c>
      <c r="P37" s="57">
        <v>4177500</v>
      </c>
      <c r="Q37" s="58">
        <v>6952150</v>
      </c>
      <c r="R37" s="59"/>
      <c r="S37" s="59"/>
      <c r="T37" s="59"/>
      <c r="U37" s="59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60"/>
      <c r="AH37" s="60"/>
      <c r="AI37" s="60"/>
      <c r="AJ37" s="60"/>
      <c r="AK37" s="61"/>
      <c r="AL37" s="61"/>
      <c r="AM37" s="61"/>
      <c r="AN37" s="61"/>
      <c r="AO37" s="13"/>
      <c r="AP37" s="62">
        <v>6121950</v>
      </c>
      <c r="AQ37" s="1"/>
      <c r="AR37" s="1"/>
      <c r="AS37" s="1"/>
      <c r="AT37" s="1"/>
      <c r="AU37" s="1"/>
      <c r="AV37" s="1"/>
    </row>
    <row r="38" spans="1:48" ht="95.25" customHeight="1">
      <c r="A38" s="465"/>
      <c r="B38" s="537"/>
      <c r="C38" s="542"/>
      <c r="D38" s="55" t="s">
        <v>51</v>
      </c>
      <c r="E38" s="54">
        <v>1</v>
      </c>
      <c r="F38" s="54"/>
      <c r="G38" s="54" t="s">
        <v>52</v>
      </c>
      <c r="H38" s="56"/>
      <c r="I38" s="54"/>
      <c r="J38" s="54"/>
      <c r="K38" s="54"/>
      <c r="L38" s="54"/>
      <c r="M38" s="54"/>
      <c r="N38" s="57"/>
      <c r="O38" s="57">
        <v>1040000</v>
      </c>
      <c r="P38" s="57">
        <v>2068000</v>
      </c>
      <c r="Q38" s="58">
        <v>3108000</v>
      </c>
      <c r="R38" s="59"/>
      <c r="S38" s="59"/>
      <c r="T38" s="59"/>
      <c r="U38" s="59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60"/>
      <c r="AH38" s="60"/>
      <c r="AI38" s="60"/>
      <c r="AJ38" s="60"/>
      <c r="AK38" s="61"/>
      <c r="AL38" s="61"/>
      <c r="AM38" s="61"/>
      <c r="AN38" s="61"/>
      <c r="AO38" s="13"/>
      <c r="AP38" s="62">
        <v>6176000</v>
      </c>
      <c r="AQ38" s="1"/>
      <c r="AR38" s="1"/>
      <c r="AS38" s="1"/>
      <c r="AT38" s="1"/>
      <c r="AU38" s="1"/>
      <c r="AV38" s="1"/>
    </row>
    <row r="39" spans="1:48" ht="95.25" customHeight="1">
      <c r="A39" s="465"/>
      <c r="B39" s="537"/>
      <c r="C39" s="542"/>
      <c r="D39" s="55" t="s">
        <v>53</v>
      </c>
      <c r="E39" s="54">
        <v>1</v>
      </c>
      <c r="F39" s="54"/>
      <c r="G39" s="54" t="s">
        <v>54</v>
      </c>
      <c r="H39" s="56"/>
      <c r="I39" s="54"/>
      <c r="J39" s="54"/>
      <c r="K39" s="54"/>
      <c r="L39" s="54"/>
      <c r="M39" s="54"/>
      <c r="N39" s="57"/>
      <c r="O39" s="57">
        <v>0</v>
      </c>
      <c r="P39" s="57">
        <v>0</v>
      </c>
      <c r="Q39" s="58">
        <v>0</v>
      </c>
      <c r="R39" s="59"/>
      <c r="S39" s="59"/>
      <c r="T39" s="59"/>
      <c r="U39" s="59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60"/>
      <c r="AH39" s="60"/>
      <c r="AI39" s="60"/>
      <c r="AJ39" s="60"/>
      <c r="AK39" s="61"/>
      <c r="AL39" s="61"/>
      <c r="AM39" s="61"/>
      <c r="AN39" s="61"/>
      <c r="AO39" s="13"/>
      <c r="AP39" s="62">
        <v>0</v>
      </c>
      <c r="AQ39" s="1"/>
      <c r="AR39" s="1"/>
      <c r="AS39" s="1"/>
      <c r="AT39" s="1"/>
      <c r="AU39" s="1"/>
      <c r="AV39" s="1"/>
    </row>
    <row r="40" spans="1:48" ht="95.25" customHeight="1">
      <c r="A40" s="465"/>
      <c r="B40" s="537"/>
      <c r="C40" s="542"/>
      <c r="D40" s="55" t="s">
        <v>55</v>
      </c>
      <c r="E40" s="54">
        <v>1</v>
      </c>
      <c r="F40" s="54"/>
      <c r="G40" s="54" t="s">
        <v>56</v>
      </c>
      <c r="H40" s="56"/>
      <c r="I40" s="54"/>
      <c r="J40" s="54"/>
      <c r="K40" s="54"/>
      <c r="L40" s="54"/>
      <c r="M40" s="54"/>
      <c r="N40" s="57"/>
      <c r="O40" s="57">
        <v>812040</v>
      </c>
      <c r="P40" s="57"/>
      <c r="Q40" s="58">
        <v>812040</v>
      </c>
      <c r="R40" s="59"/>
      <c r="S40" s="59"/>
      <c r="T40" s="59"/>
      <c r="U40" s="59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60"/>
      <c r="AH40" s="60"/>
      <c r="AI40" s="60"/>
      <c r="AJ40" s="60"/>
      <c r="AK40" s="61">
        <f t="shared" ref="AK40:AK41" si="12">R40*Y40</f>
        <v>0</v>
      </c>
      <c r="AL40" s="61">
        <f t="shared" si="11"/>
        <v>0</v>
      </c>
      <c r="AM40" s="61">
        <f t="shared" si="11"/>
        <v>0</v>
      </c>
      <c r="AN40" s="61">
        <f t="shared" si="11"/>
        <v>0</v>
      </c>
      <c r="AO40" s="13">
        <f t="shared" ref="AO40:AO41" si="13">AK40+AL40+AM40+AN40</f>
        <v>0</v>
      </c>
      <c r="AP40" s="62">
        <v>1333920</v>
      </c>
      <c r="AQ40" s="1"/>
      <c r="AR40" s="1"/>
      <c r="AS40" s="1"/>
      <c r="AT40" s="1"/>
      <c r="AU40" s="1"/>
      <c r="AV40" s="1"/>
    </row>
    <row r="41" spans="1:48" ht="95.25" customHeight="1">
      <c r="A41" s="465"/>
      <c r="B41" s="537"/>
      <c r="C41" s="542"/>
      <c r="D41" s="54" t="s">
        <v>55</v>
      </c>
      <c r="E41" s="54">
        <v>1</v>
      </c>
      <c r="F41" s="54"/>
      <c r="G41" s="54" t="s">
        <v>56</v>
      </c>
      <c r="H41" s="56"/>
      <c r="I41" s="54"/>
      <c r="J41" s="54"/>
      <c r="K41" s="54"/>
      <c r="L41" s="54"/>
      <c r="M41" s="54"/>
      <c r="N41" s="57"/>
      <c r="O41" s="57">
        <v>1670590</v>
      </c>
      <c r="P41" s="57">
        <v>1182500</v>
      </c>
      <c r="Q41" s="58">
        <v>2853000</v>
      </c>
      <c r="R41" s="59"/>
      <c r="S41" s="59"/>
      <c r="T41" s="59"/>
      <c r="U41" s="59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60"/>
      <c r="AH41" s="60"/>
      <c r="AI41" s="60"/>
      <c r="AJ41" s="60"/>
      <c r="AK41" s="61">
        <f t="shared" si="12"/>
        <v>0</v>
      </c>
      <c r="AL41" s="61">
        <f t="shared" si="11"/>
        <v>0</v>
      </c>
      <c r="AM41" s="61">
        <f t="shared" si="11"/>
        <v>0</v>
      </c>
      <c r="AN41" s="61">
        <f t="shared" si="11"/>
        <v>0</v>
      </c>
      <c r="AO41" s="13">
        <f t="shared" si="13"/>
        <v>0</v>
      </c>
      <c r="AP41" s="64">
        <v>-813000</v>
      </c>
      <c r="AQ41" s="1"/>
      <c r="AR41" s="1"/>
      <c r="AS41" s="1"/>
      <c r="AT41" s="1"/>
      <c r="AU41" s="1"/>
      <c r="AV41" s="1"/>
    </row>
    <row r="42" spans="1:48" ht="95.25" customHeight="1" thickBot="1">
      <c r="A42" s="465"/>
      <c r="B42" s="543"/>
      <c r="C42" s="612"/>
      <c r="D42" s="54" t="s">
        <v>82</v>
      </c>
      <c r="E42" s="54">
        <v>1</v>
      </c>
      <c r="F42" s="54"/>
      <c r="G42" s="54" t="s">
        <v>57</v>
      </c>
      <c r="H42" s="56"/>
      <c r="I42" s="54"/>
      <c r="J42" s="54"/>
      <c r="K42" s="54"/>
      <c r="L42" s="54"/>
      <c r="M42" s="54"/>
      <c r="N42" s="57"/>
      <c r="O42" s="57">
        <v>756800</v>
      </c>
      <c r="P42" s="57">
        <v>770000</v>
      </c>
      <c r="Q42" s="58">
        <v>1526800</v>
      </c>
      <c r="R42" s="59"/>
      <c r="S42" s="59"/>
      <c r="T42" s="59"/>
      <c r="U42" s="59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60"/>
      <c r="AH42" s="60"/>
      <c r="AI42" s="60"/>
      <c r="AJ42" s="60"/>
      <c r="AK42" s="61"/>
      <c r="AL42" s="61"/>
      <c r="AM42" s="61"/>
      <c r="AN42" s="61"/>
      <c r="AO42" s="13"/>
      <c r="AP42" s="64">
        <v>-558400</v>
      </c>
      <c r="AQ42" s="1"/>
      <c r="AR42" s="1"/>
      <c r="AS42" s="1"/>
      <c r="AT42" s="1"/>
      <c r="AU42" s="1"/>
      <c r="AV42" s="1"/>
    </row>
    <row r="43" spans="1:48" ht="45" customHeight="1" thickBot="1">
      <c r="A43" s="145"/>
      <c r="B43" s="207" t="s">
        <v>119</v>
      </c>
      <c r="C43" s="207">
        <f>SUM(C16:C42)</f>
        <v>70</v>
      </c>
      <c r="D43" s="207"/>
      <c r="E43" s="207">
        <f>SUM(E16:E42)</f>
        <v>28</v>
      </c>
      <c r="F43" s="207"/>
      <c r="G43" s="207"/>
      <c r="H43" s="207"/>
      <c r="I43" s="207"/>
      <c r="J43" s="207"/>
      <c r="K43" s="207"/>
      <c r="L43" s="207"/>
      <c r="M43" s="209"/>
      <c r="N43" s="472">
        <f t="shared" ref="N43:AF43" si="14">SUM(N7:N42)</f>
        <v>9590460</v>
      </c>
      <c r="O43" s="473">
        <f t="shared" si="14"/>
        <v>21469978</v>
      </c>
      <c r="P43" s="207">
        <f t="shared" si="14"/>
        <v>11575216.699999999</v>
      </c>
      <c r="Q43" s="207">
        <f t="shared" si="14"/>
        <v>42635564.700000003</v>
      </c>
      <c r="R43" s="207">
        <f t="shared" si="14"/>
        <v>31.5</v>
      </c>
      <c r="S43" s="207">
        <f t="shared" si="14"/>
        <v>2010</v>
      </c>
      <c r="T43" s="207">
        <f t="shared" si="14"/>
        <v>11170</v>
      </c>
      <c r="U43" s="207">
        <f t="shared" si="14"/>
        <v>70000</v>
      </c>
      <c r="V43" s="207">
        <f t="shared" si="14"/>
        <v>89888</v>
      </c>
      <c r="W43" s="207">
        <f t="shared" si="14"/>
        <v>13</v>
      </c>
      <c r="X43" s="207">
        <f t="shared" si="14"/>
        <v>0</v>
      </c>
      <c r="Y43" s="207">
        <f t="shared" si="14"/>
        <v>0</v>
      </c>
      <c r="Z43" s="207">
        <f t="shared" si="14"/>
        <v>3690</v>
      </c>
      <c r="AA43" s="207">
        <f t="shared" si="14"/>
        <v>633</v>
      </c>
      <c r="AB43" s="207">
        <f t="shared" si="14"/>
        <v>7926.1082662521858</v>
      </c>
      <c r="AC43" s="207">
        <f t="shared" si="14"/>
        <v>0</v>
      </c>
      <c r="AD43" s="207">
        <f t="shared" si="14"/>
        <v>0</v>
      </c>
      <c r="AE43" s="207">
        <f t="shared" si="14"/>
        <v>0</v>
      </c>
      <c r="AF43" s="207">
        <f t="shared" si="14"/>
        <v>0</v>
      </c>
      <c r="AG43" s="207">
        <f>SUM(AG16:AG42)</f>
        <v>0</v>
      </c>
      <c r="AH43" s="207">
        <f>SUM(AH7:AH42)</f>
        <v>0</v>
      </c>
      <c r="AI43" s="207">
        <f>SUM(AI16:AI42)</f>
        <v>0</v>
      </c>
      <c r="AJ43" s="207">
        <f t="shared" ref="AJ43:AP43" si="15">SUM(AJ7:AJ42)</f>
        <v>1383260.4</v>
      </c>
      <c r="AK43" s="207">
        <f t="shared" si="15"/>
        <v>0</v>
      </c>
      <c r="AL43" s="207">
        <f t="shared" si="15"/>
        <v>0</v>
      </c>
      <c r="AM43" s="207">
        <f t="shared" si="15"/>
        <v>0</v>
      </c>
      <c r="AN43" s="207">
        <f t="shared" si="15"/>
        <v>34911723.993782774</v>
      </c>
      <c r="AO43" s="207">
        <f t="shared" si="15"/>
        <v>34911723.993782774</v>
      </c>
      <c r="AP43" s="212">
        <f t="shared" si="15"/>
        <v>20708619.293782774</v>
      </c>
      <c r="AQ43" s="1"/>
      <c r="AR43" s="1"/>
      <c r="AS43" s="1"/>
      <c r="AT43" s="1"/>
      <c r="AU43" s="1"/>
      <c r="AV43" s="1"/>
    </row>
    <row r="44" spans="1:48" ht="45" customHeight="1">
      <c r="B44" s="544" t="s">
        <v>120</v>
      </c>
      <c r="C44" s="544"/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  <c r="T44" s="544"/>
      <c r="U44" s="544"/>
      <c r="V44" s="544"/>
      <c r="W44" s="544"/>
      <c r="X44" s="544"/>
      <c r="Y44" s="544"/>
      <c r="Z44" s="544"/>
      <c r="AA44" s="544"/>
      <c r="AB44" s="544"/>
      <c r="AC44" s="544"/>
      <c r="AD44" s="544"/>
      <c r="AE44" s="544"/>
      <c r="AF44" s="544"/>
      <c r="AG44" s="474"/>
      <c r="AH44" s="474"/>
      <c r="AI44" s="474"/>
      <c r="AJ44" s="474"/>
      <c r="AK44" s="474"/>
      <c r="AL44" s="474"/>
      <c r="AM44" s="474"/>
      <c r="AN44" s="474"/>
    </row>
    <row r="45" spans="1:48" ht="14.25">
      <c r="B45" s="122"/>
      <c r="C45" s="122"/>
      <c r="D45" s="122"/>
      <c r="AG45" s="52"/>
      <c r="AH45" s="52"/>
      <c r="AI45" s="52"/>
      <c r="AJ45" s="52"/>
    </row>
    <row r="46" spans="1:48" ht="15" customHeight="1">
      <c r="B46" s="113"/>
      <c r="C46" s="113"/>
      <c r="D46" s="113"/>
      <c r="AG46" s="52"/>
      <c r="AH46" s="52"/>
      <c r="AI46" s="52"/>
      <c r="AJ46" s="52"/>
    </row>
    <row r="47" spans="1:48">
      <c r="AG47" s="52"/>
      <c r="AH47" s="52"/>
      <c r="AI47" s="52"/>
      <c r="AJ47" s="52"/>
    </row>
    <row r="48" spans="1:48"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  <row r="170" s="52" customFormat="1"/>
    <row r="171" s="52" customFormat="1"/>
    <row r="172" s="52" customFormat="1"/>
    <row r="173" s="52" customFormat="1"/>
  </sheetData>
  <mergeCells count="43">
    <mergeCell ref="B28:B35"/>
    <mergeCell ref="C28:C35"/>
    <mergeCell ref="B36:B42"/>
    <mergeCell ref="C36:C42"/>
    <mergeCell ref="B44:AF44"/>
    <mergeCell ref="B7:B17"/>
    <mergeCell ref="C7:C17"/>
    <mergeCell ref="B18:B19"/>
    <mergeCell ref="C18:C19"/>
    <mergeCell ref="B20:B26"/>
    <mergeCell ref="C20:C26"/>
    <mergeCell ref="Y3:AB3"/>
    <mergeCell ref="AC3:AF3"/>
    <mergeCell ref="AG3:AJ3"/>
    <mergeCell ref="AK3:AN3"/>
    <mergeCell ref="AO3:AO4"/>
    <mergeCell ref="AP3:AP4"/>
    <mergeCell ref="M3:M4"/>
    <mergeCell ref="N3:N4"/>
    <mergeCell ref="O3:O4"/>
    <mergeCell ref="P3:P4"/>
    <mergeCell ref="Q3:Q4"/>
    <mergeCell ref="V3:X3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</mergeCells>
  <pageMargins left="0.22" right="0.2" top="0.4" bottom="0.17" header="0.3" footer="0.17"/>
  <pageSetup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FD2B-A124-4371-A13C-C5A139BE9163}">
  <dimension ref="A1:AZ75"/>
  <sheetViews>
    <sheetView zoomScale="60" zoomScaleNormal="60" workbookViewId="0">
      <selection activeCell="AL7" sqref="AL7"/>
    </sheetView>
  </sheetViews>
  <sheetFormatPr defaultRowHeight="13.5"/>
  <cols>
    <col min="1" max="1" width="4.7109375" style="3" customWidth="1"/>
    <col min="2" max="2" width="17.28515625" style="3" customWidth="1"/>
    <col min="3" max="3" width="5.42578125" style="3" customWidth="1"/>
    <col min="4" max="4" width="21.140625" style="3" customWidth="1"/>
    <col min="5" max="5" width="5.85546875" style="3" customWidth="1"/>
    <col min="6" max="6" width="15" style="3" customWidth="1"/>
    <col min="7" max="7" width="20.140625" style="3" customWidth="1"/>
    <col min="8" max="8" width="10.85546875" style="3" customWidth="1"/>
    <col min="9" max="11" width="5.85546875" style="3" customWidth="1"/>
    <col min="12" max="12" width="13.28515625" style="3" customWidth="1"/>
    <col min="13" max="13" width="6.28515625" style="3" customWidth="1"/>
    <col min="14" max="14" width="17.140625" style="3" customWidth="1"/>
    <col min="15" max="15" width="12.7109375" style="3" customWidth="1"/>
    <col min="16" max="16" width="15.28515625" style="3" customWidth="1"/>
    <col min="17" max="18" width="14.5703125" style="3" customWidth="1"/>
    <col min="19" max="19" width="11.42578125" style="3" customWidth="1"/>
    <col min="20" max="20" width="7.42578125" style="3" customWidth="1"/>
    <col min="21" max="21" width="10.7109375" style="3" customWidth="1"/>
    <col min="22" max="22" width="10.85546875" style="3" customWidth="1"/>
    <col min="23" max="23" width="7.85546875" style="3" customWidth="1"/>
    <col min="24" max="24" width="5.42578125" style="3" customWidth="1"/>
    <col min="25" max="25" width="4.5703125" style="3" customWidth="1"/>
    <col min="26" max="26" width="5.42578125" style="3" customWidth="1"/>
    <col min="27" max="27" width="8" style="3" customWidth="1"/>
    <col min="28" max="28" width="6.28515625" style="3" customWidth="1"/>
    <col min="29" max="29" width="4.85546875" style="3" customWidth="1"/>
    <col min="30" max="30" width="5.42578125" style="3" customWidth="1"/>
    <col min="31" max="31" width="10.42578125" style="3" customWidth="1"/>
    <col min="32" max="32" width="10.7109375" style="3" customWidth="1"/>
    <col min="33" max="34" width="4.85546875" style="80" customWidth="1"/>
    <col min="35" max="35" width="5.5703125" style="80" customWidth="1"/>
    <col min="36" max="36" width="13.28515625" style="80" customWidth="1"/>
    <col min="37" max="37" width="10.85546875" style="3" customWidth="1"/>
    <col min="38" max="38" width="10.42578125" style="3" customWidth="1"/>
    <col min="39" max="39" width="8.7109375" style="3" customWidth="1"/>
    <col min="40" max="40" width="15.140625" style="3" customWidth="1"/>
    <col min="41" max="41" width="16" style="3" customWidth="1"/>
    <col min="42" max="42" width="14.85546875" style="3" customWidth="1"/>
    <col min="43" max="43" width="17.5703125" style="3" customWidth="1"/>
    <col min="44" max="44" width="9.28515625" style="3" customWidth="1"/>
    <col min="45" max="45" width="4.140625" style="3" customWidth="1"/>
    <col min="46" max="46" width="10.5703125" style="3" customWidth="1"/>
    <col min="47" max="47" width="16.42578125" style="3" customWidth="1"/>
    <col min="48" max="48" width="7.28515625" style="3" customWidth="1"/>
    <col min="49" max="49" width="8" style="3" customWidth="1"/>
    <col min="50" max="50" width="5" style="3" customWidth="1"/>
    <col min="51" max="51" width="6.140625" style="3" customWidth="1"/>
    <col min="52" max="52" width="4.28515625" style="3" customWidth="1"/>
    <col min="53" max="53" width="36.7109375" style="3" customWidth="1"/>
    <col min="54" max="16384" width="9.140625" style="3"/>
  </cols>
  <sheetData>
    <row r="1" spans="1:52" ht="45" customHeight="1" thickBot="1">
      <c r="A1" s="584" t="s">
        <v>545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4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57" customHeight="1">
      <c r="A2" s="509" t="s">
        <v>0</v>
      </c>
      <c r="B2" s="512" t="s">
        <v>1</v>
      </c>
      <c r="C2" s="515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46" t="s">
        <v>5</v>
      </c>
      <c r="O2" s="546"/>
      <c r="P2" s="546"/>
      <c r="Q2" s="546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12" t="s">
        <v>9</v>
      </c>
      <c r="AH2" s="512"/>
      <c r="AI2" s="512"/>
      <c r="AJ2" s="512"/>
      <c r="AK2" s="512"/>
      <c r="AL2" s="512"/>
      <c r="AM2" s="512"/>
      <c r="AN2" s="512"/>
      <c r="AO2" s="512"/>
      <c r="AP2" s="547"/>
      <c r="AQ2" s="1"/>
      <c r="AR2" s="1"/>
      <c r="AS2" s="1"/>
      <c r="AT2" s="1"/>
      <c r="AU2" s="1"/>
      <c r="AV2" s="1"/>
    </row>
    <row r="3" spans="1:52" ht="136.5" customHeight="1">
      <c r="A3" s="510"/>
      <c r="B3" s="513"/>
      <c r="C3" s="516"/>
      <c r="D3" s="516" t="s">
        <v>10</v>
      </c>
      <c r="E3" s="513" t="s">
        <v>11</v>
      </c>
      <c r="F3" s="548" t="s">
        <v>12</v>
      </c>
      <c r="G3" s="516" t="s">
        <v>13</v>
      </c>
      <c r="H3" s="603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52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652" t="s">
        <v>27</v>
      </c>
      <c r="AL3" s="653"/>
      <c r="AM3" s="653"/>
      <c r="AN3" s="654"/>
      <c r="AO3" s="554" t="s">
        <v>23</v>
      </c>
      <c r="AP3" s="604" t="s">
        <v>28</v>
      </c>
      <c r="AQ3" s="1"/>
      <c r="AR3" s="1"/>
      <c r="AS3" s="1"/>
      <c r="AT3" s="1"/>
      <c r="AU3" s="1"/>
      <c r="AV3" s="1"/>
    </row>
    <row r="4" spans="1:52" ht="134.25" customHeight="1">
      <c r="A4" s="510"/>
      <c r="B4" s="513"/>
      <c r="C4" s="516"/>
      <c r="D4" s="516"/>
      <c r="E4" s="513"/>
      <c r="F4" s="548"/>
      <c r="G4" s="516"/>
      <c r="H4" s="603"/>
      <c r="I4" s="516"/>
      <c r="J4" s="516"/>
      <c r="K4" s="516"/>
      <c r="L4" s="516"/>
      <c r="M4" s="513"/>
      <c r="N4" s="551"/>
      <c r="O4" s="551"/>
      <c r="P4" s="551"/>
      <c r="Q4" s="552"/>
      <c r="R4" s="14" t="s">
        <v>29</v>
      </c>
      <c r="S4" s="14" t="s">
        <v>30</v>
      </c>
      <c r="T4" s="14" t="s">
        <v>31</v>
      </c>
      <c r="U4" s="14" t="s">
        <v>32</v>
      </c>
      <c r="V4" s="7" t="s">
        <v>123</v>
      </c>
      <c r="W4" s="7" t="s">
        <v>34</v>
      </c>
      <c r="X4" s="7" t="s">
        <v>35</v>
      </c>
      <c r="Y4" s="8" t="s">
        <v>36</v>
      </c>
      <c r="Z4" s="8" t="s">
        <v>37</v>
      </c>
      <c r="AA4" s="8" t="s">
        <v>38</v>
      </c>
      <c r="AB4" s="8" t="s">
        <v>19</v>
      </c>
      <c r="AC4" s="8" t="s">
        <v>36</v>
      </c>
      <c r="AD4" s="8" t="s">
        <v>37</v>
      </c>
      <c r="AE4" s="8" t="s">
        <v>38</v>
      </c>
      <c r="AF4" s="8" t="s">
        <v>19</v>
      </c>
      <c r="AG4" s="15" t="s">
        <v>36</v>
      </c>
      <c r="AH4" s="15" t="s">
        <v>37</v>
      </c>
      <c r="AI4" s="15" t="s">
        <v>38</v>
      </c>
      <c r="AJ4" s="16" t="s">
        <v>32</v>
      </c>
      <c r="AK4" s="17" t="s">
        <v>36</v>
      </c>
      <c r="AL4" s="17" t="s">
        <v>37</v>
      </c>
      <c r="AM4" s="17" t="s">
        <v>38</v>
      </c>
      <c r="AN4" s="18" t="s">
        <v>32</v>
      </c>
      <c r="AO4" s="554"/>
      <c r="AP4" s="604"/>
      <c r="AQ4" s="1"/>
      <c r="AR4" s="1"/>
      <c r="AS4" s="1"/>
      <c r="AT4" s="1"/>
      <c r="AU4" s="1"/>
      <c r="AV4" s="1"/>
    </row>
    <row r="5" spans="1:52" ht="47.25" customHeight="1" thickBot="1">
      <c r="A5" s="511"/>
      <c r="B5" s="514"/>
      <c r="C5" s="19" t="s">
        <v>39</v>
      </c>
      <c r="D5" s="522"/>
      <c r="E5" s="19" t="s">
        <v>39</v>
      </c>
      <c r="F5" s="21"/>
      <c r="G5" s="21"/>
      <c r="H5" s="22"/>
      <c r="I5" s="19"/>
      <c r="J5" s="19"/>
      <c r="K5" s="20"/>
      <c r="L5" s="19"/>
      <c r="M5" s="19"/>
      <c r="N5" s="23" t="s">
        <v>40</v>
      </c>
      <c r="O5" s="23" t="s">
        <v>40</v>
      </c>
      <c r="P5" s="23" t="s">
        <v>40</v>
      </c>
      <c r="Q5" s="24" t="s">
        <v>40</v>
      </c>
      <c r="R5" s="25" t="s">
        <v>41</v>
      </c>
      <c r="S5" s="25" t="s">
        <v>41</v>
      </c>
      <c r="T5" s="25" t="s">
        <v>41</v>
      </c>
      <c r="U5" s="25" t="s">
        <v>41</v>
      </c>
      <c r="V5" s="19" t="s">
        <v>42</v>
      </c>
      <c r="W5" s="19" t="s">
        <v>39</v>
      </c>
      <c r="X5" s="19" t="s">
        <v>35</v>
      </c>
      <c r="Y5" s="19" t="s">
        <v>43</v>
      </c>
      <c r="Z5" s="19" t="s">
        <v>44</v>
      </c>
      <c r="AA5" s="19" t="s">
        <v>45</v>
      </c>
      <c r="AB5" s="19"/>
      <c r="AC5" s="19" t="s">
        <v>43</v>
      </c>
      <c r="AD5" s="19" t="s">
        <v>44</v>
      </c>
      <c r="AE5" s="19" t="s">
        <v>45</v>
      </c>
      <c r="AF5" s="19"/>
      <c r="AG5" s="26" t="s">
        <v>41</v>
      </c>
      <c r="AH5" s="26" t="s">
        <v>41</v>
      </c>
      <c r="AI5" s="26" t="s">
        <v>41</v>
      </c>
      <c r="AJ5" s="26" t="s">
        <v>41</v>
      </c>
      <c r="AK5" s="27" t="s">
        <v>41</v>
      </c>
      <c r="AL5" s="27" t="s">
        <v>41</v>
      </c>
      <c r="AM5" s="27" t="s">
        <v>41</v>
      </c>
      <c r="AN5" s="27" t="s">
        <v>40</v>
      </c>
      <c r="AO5" s="28" t="s">
        <v>40</v>
      </c>
      <c r="AP5" s="98" t="s">
        <v>40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5"/>
    </row>
    <row r="7" spans="1:52" ht="207" customHeight="1">
      <c r="A7" s="6">
        <v>1</v>
      </c>
      <c r="B7" s="656" t="s">
        <v>546</v>
      </c>
      <c r="C7" s="656">
        <v>19</v>
      </c>
      <c r="D7" s="7" t="s">
        <v>547</v>
      </c>
      <c r="E7" s="40">
        <v>9</v>
      </c>
      <c r="F7" s="7" t="s">
        <v>548</v>
      </c>
      <c r="G7" s="7" t="s">
        <v>549</v>
      </c>
      <c r="H7" s="141" t="s">
        <v>550</v>
      </c>
      <c r="I7" s="40" t="s">
        <v>198</v>
      </c>
      <c r="J7" s="40" t="s">
        <v>134</v>
      </c>
      <c r="K7" s="40"/>
      <c r="L7" s="40" t="s">
        <v>134</v>
      </c>
      <c r="M7" s="40"/>
      <c r="N7" s="137" t="s">
        <v>551</v>
      </c>
      <c r="O7" s="137" t="s">
        <v>552</v>
      </c>
      <c r="P7" s="137" t="s">
        <v>553</v>
      </c>
      <c r="Q7" s="138" t="s">
        <v>554</v>
      </c>
      <c r="R7" s="44" t="s">
        <v>198</v>
      </c>
      <c r="S7" s="44" t="s">
        <v>198</v>
      </c>
      <c r="T7" s="44" t="s">
        <v>198</v>
      </c>
      <c r="U7" s="10" t="s">
        <v>555</v>
      </c>
      <c r="V7" s="7" t="s">
        <v>556</v>
      </c>
      <c r="W7" s="40">
        <v>0</v>
      </c>
      <c r="X7" s="40">
        <v>0</v>
      </c>
      <c r="Y7" s="40" t="s">
        <v>198</v>
      </c>
      <c r="Z7" s="40">
        <v>910</v>
      </c>
      <c r="AA7" s="40">
        <v>42</v>
      </c>
      <c r="AB7" s="7" t="s">
        <v>557</v>
      </c>
      <c r="AC7" s="40" t="s">
        <v>198</v>
      </c>
      <c r="AD7" s="40">
        <v>960</v>
      </c>
      <c r="AE7" s="40">
        <v>42</v>
      </c>
      <c r="AF7" s="7" t="s">
        <v>557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0</v>
      </c>
      <c r="AM7" s="45">
        <v>0</v>
      </c>
      <c r="AN7" s="45">
        <v>0</v>
      </c>
      <c r="AO7" s="45">
        <v>1051600</v>
      </c>
      <c r="AP7" s="45">
        <v>9410274</v>
      </c>
      <c r="AQ7" s="1"/>
      <c r="AR7" s="1"/>
      <c r="AS7" s="1"/>
      <c r="AT7" s="1"/>
      <c r="AU7" s="1"/>
      <c r="AV7" s="1"/>
    </row>
    <row r="8" spans="1:52" ht="173.25" customHeight="1" thickBot="1">
      <c r="A8" s="51">
        <v>2</v>
      </c>
      <c r="B8" s="535"/>
      <c r="C8" s="535"/>
      <c r="D8" s="66" t="s">
        <v>558</v>
      </c>
      <c r="E8" s="63">
        <v>15</v>
      </c>
      <c r="F8" s="66" t="s">
        <v>559</v>
      </c>
      <c r="G8" s="66" t="s">
        <v>560</v>
      </c>
      <c r="H8" s="347" t="s">
        <v>561</v>
      </c>
      <c r="I8" s="63"/>
      <c r="J8" s="63"/>
      <c r="K8" s="63"/>
      <c r="L8" s="63"/>
      <c r="M8" s="348"/>
      <c r="N8" s="137">
        <v>0</v>
      </c>
      <c r="O8" s="42">
        <v>0</v>
      </c>
      <c r="P8" s="349">
        <v>0</v>
      </c>
      <c r="Q8" s="350">
        <v>0</v>
      </c>
      <c r="R8" s="351"/>
      <c r="S8" s="351"/>
      <c r="T8" s="351"/>
      <c r="U8" s="352"/>
      <c r="V8" s="353"/>
      <c r="W8" s="63"/>
      <c r="X8" s="63"/>
      <c r="Y8" s="63"/>
      <c r="Z8" s="353"/>
      <c r="AA8" s="353"/>
      <c r="AB8" s="353"/>
      <c r="AC8" s="353"/>
      <c r="AD8" s="353"/>
      <c r="AE8" s="353"/>
      <c r="AF8" s="353"/>
      <c r="AG8" s="354"/>
      <c r="AH8" s="354"/>
      <c r="AI8" s="354"/>
      <c r="AJ8" s="354"/>
      <c r="AK8" s="354"/>
      <c r="AL8" s="354"/>
      <c r="AM8" s="354"/>
      <c r="AN8" s="354"/>
      <c r="AO8" s="354"/>
      <c r="AP8" s="45"/>
      <c r="AQ8" s="1"/>
      <c r="AR8" s="1"/>
      <c r="AS8" s="1"/>
      <c r="AT8" s="1"/>
      <c r="AU8" s="1"/>
      <c r="AV8" s="1"/>
    </row>
    <row r="9" spans="1:52" ht="45" customHeight="1" thickBot="1">
      <c r="A9" s="355"/>
      <c r="B9" s="147" t="s">
        <v>119</v>
      </c>
      <c r="C9" s="147">
        <f>SUM(C7:C7)</f>
        <v>19</v>
      </c>
      <c r="D9" s="147">
        <v>9</v>
      </c>
      <c r="E9" s="147">
        <f>SUM(E7:E7)</f>
        <v>9</v>
      </c>
      <c r="F9" s="147"/>
      <c r="G9" s="147">
        <v>7</v>
      </c>
      <c r="H9" s="147"/>
      <c r="I9" s="147"/>
      <c r="J9" s="147"/>
      <c r="K9" s="147"/>
      <c r="L9" s="147"/>
      <c r="M9" s="159"/>
      <c r="N9" s="356">
        <v>5255246</v>
      </c>
      <c r="O9" s="357">
        <v>3839600</v>
      </c>
      <c r="P9" s="147">
        <v>1228900</v>
      </c>
      <c r="Q9" s="138">
        <v>10323746</v>
      </c>
      <c r="R9" s="147">
        <f>SUM(R7:R7)</f>
        <v>0</v>
      </c>
      <c r="S9" s="147">
        <f>SUM(S7:S7)</f>
        <v>0</v>
      </c>
      <c r="T9" s="147">
        <f>SUM(T7:T7)</f>
        <v>0</v>
      </c>
      <c r="U9" s="147">
        <v>25000</v>
      </c>
      <c r="V9" s="147" t="s">
        <v>562</v>
      </c>
      <c r="W9" s="147">
        <f t="shared" ref="W9:AO9" si="0">SUM(W7:W7)</f>
        <v>0</v>
      </c>
      <c r="X9" s="147">
        <f t="shared" si="0"/>
        <v>0</v>
      </c>
      <c r="Y9" s="147">
        <f t="shared" si="0"/>
        <v>0</v>
      </c>
      <c r="Z9" s="147">
        <f t="shared" si="0"/>
        <v>910</v>
      </c>
      <c r="AA9" s="147">
        <f t="shared" si="0"/>
        <v>42</v>
      </c>
      <c r="AB9" s="147">
        <f t="shared" si="0"/>
        <v>0</v>
      </c>
      <c r="AC9" s="147">
        <f t="shared" si="0"/>
        <v>0</v>
      </c>
      <c r="AD9" s="147">
        <f t="shared" si="0"/>
        <v>960</v>
      </c>
      <c r="AE9" s="147">
        <f t="shared" si="0"/>
        <v>42</v>
      </c>
      <c r="AF9" s="147">
        <f t="shared" si="0"/>
        <v>0</v>
      </c>
      <c r="AG9" s="147">
        <f t="shared" si="0"/>
        <v>0</v>
      </c>
      <c r="AH9" s="147">
        <f t="shared" si="0"/>
        <v>0</v>
      </c>
      <c r="AI9" s="147">
        <f t="shared" si="0"/>
        <v>0</v>
      </c>
      <c r="AJ9" s="147">
        <f t="shared" si="0"/>
        <v>0</v>
      </c>
      <c r="AK9" s="147">
        <f t="shared" si="0"/>
        <v>0</v>
      </c>
      <c r="AL9" s="147">
        <f t="shared" si="0"/>
        <v>0</v>
      </c>
      <c r="AM9" s="147">
        <f t="shared" si="0"/>
        <v>0</v>
      </c>
      <c r="AN9" s="147">
        <f t="shared" si="0"/>
        <v>0</v>
      </c>
      <c r="AO9" s="147">
        <f t="shared" si="0"/>
        <v>1051600</v>
      </c>
      <c r="AP9" s="45">
        <v>9410274</v>
      </c>
      <c r="AQ9" s="1"/>
      <c r="AR9" s="1"/>
      <c r="AS9" s="1"/>
      <c r="AT9" s="1"/>
      <c r="AU9" s="1"/>
      <c r="AV9" s="1"/>
    </row>
    <row r="10" spans="1:52" s="361" customFormat="1" ht="39" customHeight="1">
      <c r="A10" s="154">
        <v>1</v>
      </c>
      <c r="B10" s="655" t="s">
        <v>563</v>
      </c>
      <c r="C10" s="7">
        <v>17</v>
      </c>
      <c r="D10" s="7" t="s">
        <v>564</v>
      </c>
      <c r="E10" s="7">
        <v>1</v>
      </c>
      <c r="F10" s="358" t="s">
        <v>565</v>
      </c>
      <c r="G10" s="7" t="s">
        <v>566</v>
      </c>
      <c r="H10" s="141" t="s">
        <v>567</v>
      </c>
      <c r="I10" s="7"/>
      <c r="J10" s="7"/>
      <c r="K10" s="7"/>
      <c r="L10" s="7"/>
      <c r="M10" s="7"/>
      <c r="N10" s="137">
        <v>0</v>
      </c>
      <c r="O10" s="137">
        <v>0</v>
      </c>
      <c r="P10" s="137">
        <v>0</v>
      </c>
      <c r="Q10" s="138">
        <v>0</v>
      </c>
      <c r="R10" s="10">
        <v>0</v>
      </c>
      <c r="S10" s="10">
        <v>0</v>
      </c>
      <c r="T10" s="10">
        <v>0</v>
      </c>
      <c r="U10" s="10">
        <v>0</v>
      </c>
      <c r="V10" s="7">
        <v>32129</v>
      </c>
      <c r="W10" s="7">
        <v>10700</v>
      </c>
      <c r="X10" s="7">
        <v>30</v>
      </c>
      <c r="Y10" s="7">
        <v>0</v>
      </c>
      <c r="Z10" s="7">
        <v>0</v>
      </c>
      <c r="AA10" s="7">
        <v>0</v>
      </c>
      <c r="AB10" s="7"/>
      <c r="AC10" s="7">
        <v>0</v>
      </c>
      <c r="AD10" s="7">
        <v>0</v>
      </c>
      <c r="AE10" s="7">
        <v>0</v>
      </c>
      <c r="AF10" s="7">
        <v>0</v>
      </c>
      <c r="AG10" s="11">
        <v>0</v>
      </c>
      <c r="AH10" s="11">
        <v>0</v>
      </c>
      <c r="AI10" s="11">
        <v>0</v>
      </c>
      <c r="AJ10" s="11">
        <v>0</v>
      </c>
      <c r="AK10" s="12">
        <v>0</v>
      </c>
      <c r="AL10" s="12">
        <f t="shared" ref="AL10:AN10" si="1">S10*Z10</f>
        <v>0</v>
      </c>
      <c r="AM10" s="12">
        <f t="shared" si="1"/>
        <v>0</v>
      </c>
      <c r="AN10" s="12">
        <f t="shared" si="1"/>
        <v>0</v>
      </c>
      <c r="AO10" s="13">
        <f>AK10+AL10+AM10+AN10</f>
        <v>0</v>
      </c>
      <c r="AP10" s="62">
        <v>0</v>
      </c>
      <c r="AQ10" s="359"/>
      <c r="AR10" s="360"/>
      <c r="AS10" s="359"/>
      <c r="AT10" s="360"/>
      <c r="AU10" s="359"/>
      <c r="AV10" s="360"/>
    </row>
    <row r="11" spans="1:52" s="361" customFormat="1" ht="64.5" customHeight="1">
      <c r="A11" s="154">
        <v>2</v>
      </c>
      <c r="B11" s="534"/>
      <c r="C11" s="7">
        <v>17</v>
      </c>
      <c r="D11" s="7" t="s">
        <v>51</v>
      </c>
      <c r="E11" s="7">
        <v>1</v>
      </c>
      <c r="F11" s="358" t="s">
        <v>568</v>
      </c>
      <c r="G11" s="7" t="s">
        <v>569</v>
      </c>
      <c r="H11" s="141" t="s">
        <v>61</v>
      </c>
      <c r="I11" s="7"/>
      <c r="J11" s="7"/>
      <c r="K11" s="7"/>
      <c r="L11" s="7" t="s">
        <v>570</v>
      </c>
      <c r="M11" s="7"/>
      <c r="N11" s="137">
        <v>717000</v>
      </c>
      <c r="O11" s="137">
        <v>176400</v>
      </c>
      <c r="P11" s="137"/>
      <c r="Q11" s="137">
        <f>N11+O11+P11</f>
        <v>893400</v>
      </c>
      <c r="R11" s="10">
        <v>0</v>
      </c>
      <c r="S11" s="10">
        <v>15000</v>
      </c>
      <c r="T11" s="10"/>
      <c r="U11" s="10">
        <v>0</v>
      </c>
      <c r="V11" s="7">
        <v>32129</v>
      </c>
      <c r="W11" s="7">
        <v>10700</v>
      </c>
      <c r="X11" s="7">
        <v>30</v>
      </c>
      <c r="Y11" s="7">
        <v>0</v>
      </c>
      <c r="Z11" s="7">
        <v>15</v>
      </c>
      <c r="AA11" s="7">
        <v>30</v>
      </c>
      <c r="AB11" s="7"/>
      <c r="AC11" s="7">
        <v>0</v>
      </c>
      <c r="AD11" s="7">
        <v>0</v>
      </c>
      <c r="AE11" s="7">
        <v>0</v>
      </c>
      <c r="AF11" s="7">
        <v>0</v>
      </c>
      <c r="AG11" s="11">
        <v>0</v>
      </c>
      <c r="AH11" s="11">
        <v>0</v>
      </c>
      <c r="AI11" s="11">
        <v>0</v>
      </c>
      <c r="AJ11" s="11">
        <v>0</v>
      </c>
      <c r="AK11" s="12">
        <v>0</v>
      </c>
      <c r="AL11" s="12">
        <v>0</v>
      </c>
      <c r="AM11" s="12">
        <v>0</v>
      </c>
      <c r="AN11" s="12">
        <v>0</v>
      </c>
      <c r="AO11" s="13">
        <v>0</v>
      </c>
      <c r="AP11" s="62">
        <v>0</v>
      </c>
      <c r="AQ11" s="359"/>
      <c r="AR11" s="360"/>
      <c r="AS11" s="359"/>
      <c r="AT11" s="360"/>
      <c r="AU11" s="359"/>
      <c r="AV11" s="360"/>
    </row>
    <row r="12" spans="1:52" s="361" customFormat="1" ht="56.25" customHeight="1">
      <c r="A12" s="154">
        <v>3</v>
      </c>
      <c r="B12" s="534"/>
      <c r="C12" s="7">
        <v>17</v>
      </c>
      <c r="D12" s="7" t="s">
        <v>143</v>
      </c>
      <c r="E12" s="7">
        <v>2</v>
      </c>
      <c r="F12" s="358" t="s">
        <v>571</v>
      </c>
      <c r="G12" s="358" t="s">
        <v>572</v>
      </c>
      <c r="H12" s="141" t="s">
        <v>61</v>
      </c>
      <c r="I12" s="7"/>
      <c r="J12" s="7"/>
      <c r="K12" s="7"/>
      <c r="L12" s="7" t="s">
        <v>570</v>
      </c>
      <c r="M12" s="7"/>
      <c r="N12" s="137">
        <v>113000</v>
      </c>
      <c r="O12" s="137">
        <v>747000</v>
      </c>
      <c r="P12" s="137"/>
      <c r="Q12" s="137">
        <f t="shared" ref="Q12:Q13" si="2">N12+O12+P12</f>
        <v>860000</v>
      </c>
      <c r="R12" s="10">
        <v>0</v>
      </c>
      <c r="S12" s="10">
        <v>0</v>
      </c>
      <c r="T12" s="10">
        <v>1200</v>
      </c>
      <c r="U12" s="10">
        <v>0</v>
      </c>
      <c r="V12" s="7">
        <v>32129</v>
      </c>
      <c r="W12" s="7">
        <v>10700</v>
      </c>
      <c r="X12" s="7">
        <v>30</v>
      </c>
      <c r="Y12" s="7">
        <v>0</v>
      </c>
      <c r="Z12" s="7">
        <v>15</v>
      </c>
      <c r="AA12" s="7">
        <v>30</v>
      </c>
      <c r="AB12" s="7"/>
      <c r="AC12" s="7">
        <v>0</v>
      </c>
      <c r="AD12" s="7">
        <v>0</v>
      </c>
      <c r="AE12" s="7">
        <v>0</v>
      </c>
      <c r="AF12" s="7">
        <v>0</v>
      </c>
      <c r="AG12" s="11">
        <v>0</v>
      </c>
      <c r="AH12" s="11">
        <v>0</v>
      </c>
      <c r="AI12" s="11">
        <v>0</v>
      </c>
      <c r="AJ12" s="11">
        <v>0</v>
      </c>
      <c r="AK12" s="12">
        <v>0</v>
      </c>
      <c r="AL12" s="12">
        <v>0</v>
      </c>
      <c r="AM12" s="12">
        <v>0</v>
      </c>
      <c r="AN12" s="12">
        <v>24000</v>
      </c>
      <c r="AO12" s="13">
        <v>0</v>
      </c>
      <c r="AP12" s="62">
        <v>0</v>
      </c>
      <c r="AQ12" s="359"/>
      <c r="AR12" s="360"/>
      <c r="AS12" s="359"/>
      <c r="AT12" s="360"/>
      <c r="AU12" s="359"/>
      <c r="AV12" s="360"/>
    </row>
    <row r="13" spans="1:52" s="361" customFormat="1" ht="50.25" customHeight="1" thickBot="1">
      <c r="A13" s="154">
        <v>4</v>
      </c>
      <c r="B13" s="555"/>
      <c r="C13" s="7">
        <v>17</v>
      </c>
      <c r="D13" s="7" t="s">
        <v>49</v>
      </c>
      <c r="E13" s="7">
        <v>1</v>
      </c>
      <c r="F13" s="358" t="s">
        <v>571</v>
      </c>
      <c r="G13" s="7" t="s">
        <v>573</v>
      </c>
      <c r="H13" s="141" t="s">
        <v>61</v>
      </c>
      <c r="I13" s="7"/>
      <c r="J13" s="7"/>
      <c r="K13" s="7"/>
      <c r="L13" s="7" t="s">
        <v>570</v>
      </c>
      <c r="M13" s="7"/>
      <c r="N13" s="137">
        <v>762000</v>
      </c>
      <c r="O13" s="137">
        <v>654000</v>
      </c>
      <c r="P13" s="137"/>
      <c r="Q13" s="137">
        <f t="shared" si="2"/>
        <v>1416000</v>
      </c>
      <c r="R13" s="10">
        <v>0</v>
      </c>
      <c r="S13" s="10">
        <v>15000</v>
      </c>
      <c r="T13" s="10">
        <v>0</v>
      </c>
      <c r="U13" s="10">
        <v>0</v>
      </c>
      <c r="V13" s="7">
        <v>32129</v>
      </c>
      <c r="W13" s="7">
        <v>10700</v>
      </c>
      <c r="X13" s="7">
        <v>30</v>
      </c>
      <c r="Y13" s="7">
        <v>0</v>
      </c>
      <c r="Z13" s="358" t="s">
        <v>574</v>
      </c>
      <c r="AA13" s="7">
        <v>30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11">
        <v>0</v>
      </c>
      <c r="AH13" s="11">
        <v>0</v>
      </c>
      <c r="AI13" s="11">
        <v>0</v>
      </c>
      <c r="AJ13" s="11">
        <v>0</v>
      </c>
      <c r="AK13" s="12">
        <v>0</v>
      </c>
      <c r="AL13" s="12">
        <v>0</v>
      </c>
      <c r="AM13" s="12">
        <v>0</v>
      </c>
      <c r="AN13" s="12">
        <v>120000</v>
      </c>
      <c r="AO13" s="13">
        <v>0</v>
      </c>
      <c r="AP13" s="62">
        <v>0</v>
      </c>
      <c r="AQ13" s="359"/>
      <c r="AR13" s="360"/>
      <c r="AS13" s="359"/>
      <c r="AT13" s="360"/>
      <c r="AU13" s="359"/>
      <c r="AV13" s="360"/>
    </row>
    <row r="14" spans="1:52" s="361" customFormat="1" ht="41.25" customHeight="1" thickBot="1">
      <c r="A14" s="3"/>
      <c r="B14" s="142" t="s">
        <v>119</v>
      </c>
      <c r="C14" s="147">
        <v>17</v>
      </c>
      <c r="D14" s="147"/>
      <c r="E14" s="147">
        <f>SUM(E10:E13)</f>
        <v>5</v>
      </c>
      <c r="F14" s="147"/>
      <c r="G14" s="147"/>
      <c r="H14" s="147"/>
      <c r="I14" s="147"/>
      <c r="J14" s="147"/>
      <c r="K14" s="147"/>
      <c r="L14" s="147"/>
      <c r="M14" s="159"/>
      <c r="N14" s="362">
        <f>SUM(N11:N13)</f>
        <v>1592000</v>
      </c>
      <c r="O14" s="363">
        <f>SUM(O11:O13)</f>
        <v>1577400</v>
      </c>
      <c r="P14" s="147">
        <f>SUM(P10:P13)</f>
        <v>0</v>
      </c>
      <c r="Q14" s="147">
        <f>SUM(Q10:Q13)</f>
        <v>3169400</v>
      </c>
      <c r="R14" s="147">
        <f t="shared" ref="R14:AP14" si="3">SUM(R10:R13)</f>
        <v>0</v>
      </c>
      <c r="S14" s="147">
        <f t="shared" si="3"/>
        <v>30000</v>
      </c>
      <c r="T14" s="147">
        <f t="shared" si="3"/>
        <v>1200</v>
      </c>
      <c r="U14" s="147">
        <f t="shared" si="3"/>
        <v>0</v>
      </c>
      <c r="V14" s="147">
        <v>32129</v>
      </c>
      <c r="W14" s="147">
        <v>10700</v>
      </c>
      <c r="X14" s="147">
        <v>30</v>
      </c>
      <c r="Y14" s="147">
        <v>0</v>
      </c>
      <c r="Z14" s="147"/>
      <c r="AA14" s="147">
        <v>0</v>
      </c>
      <c r="AB14" s="147">
        <f t="shared" si="3"/>
        <v>0</v>
      </c>
      <c r="AC14" s="147">
        <v>0</v>
      </c>
      <c r="AD14" s="147">
        <f t="shared" si="3"/>
        <v>0</v>
      </c>
      <c r="AE14" s="147">
        <f t="shared" si="3"/>
        <v>0</v>
      </c>
      <c r="AF14" s="147">
        <f t="shared" si="3"/>
        <v>0</v>
      </c>
      <c r="AG14" s="147">
        <f t="shared" si="3"/>
        <v>0</v>
      </c>
      <c r="AH14" s="147">
        <v>0</v>
      </c>
      <c r="AI14" s="147">
        <f t="shared" si="3"/>
        <v>0</v>
      </c>
      <c r="AJ14" s="147">
        <f t="shared" si="3"/>
        <v>0</v>
      </c>
      <c r="AK14" s="147">
        <f t="shared" si="3"/>
        <v>0</v>
      </c>
      <c r="AL14" s="147">
        <f t="shared" si="3"/>
        <v>0</v>
      </c>
      <c r="AM14" s="147">
        <f t="shared" si="3"/>
        <v>0</v>
      </c>
      <c r="AN14" s="147">
        <f t="shared" si="3"/>
        <v>144000</v>
      </c>
      <c r="AO14" s="147">
        <f t="shared" si="3"/>
        <v>0</v>
      </c>
      <c r="AP14" s="364">
        <f t="shared" si="3"/>
        <v>0</v>
      </c>
      <c r="AQ14" s="359"/>
      <c r="AR14" s="360"/>
      <c r="AS14" s="359"/>
      <c r="AT14" s="360"/>
      <c r="AU14" s="359"/>
      <c r="AV14" s="360"/>
    </row>
    <row r="15" spans="1:52" s="361" customFormat="1" ht="57" customHeight="1">
      <c r="A15" s="49">
        <v>1</v>
      </c>
      <c r="B15" s="585" t="s">
        <v>575</v>
      </c>
      <c r="C15" s="647">
        <v>7</v>
      </c>
      <c r="D15" s="50" t="s">
        <v>576</v>
      </c>
      <c r="E15" s="49">
        <v>2</v>
      </c>
      <c r="F15" s="326">
        <v>42767</v>
      </c>
      <c r="G15" s="50" t="s">
        <v>577</v>
      </c>
      <c r="H15" s="157" t="s">
        <v>131</v>
      </c>
      <c r="I15" s="223" t="s">
        <v>578</v>
      </c>
      <c r="J15" s="157"/>
      <c r="K15" s="223"/>
      <c r="L15" s="157"/>
      <c r="M15" s="223"/>
      <c r="N15" s="365">
        <f>(170000*3)+376000</f>
        <v>886000</v>
      </c>
      <c r="O15" s="366">
        <v>1116060</v>
      </c>
      <c r="P15" s="365">
        <f>14400*3</f>
        <v>43200</v>
      </c>
      <c r="Q15" s="367">
        <f>N15+O15+P15</f>
        <v>2045260</v>
      </c>
      <c r="R15" s="37"/>
      <c r="S15" s="36"/>
      <c r="T15" s="37">
        <v>500</v>
      </c>
      <c r="U15" s="36"/>
      <c r="V15" s="157"/>
      <c r="W15" s="223"/>
      <c r="X15" s="157"/>
      <c r="Y15" s="223"/>
      <c r="Z15" s="157"/>
      <c r="AA15" s="223"/>
      <c r="AB15" s="157"/>
      <c r="AC15" s="223"/>
      <c r="AD15" s="157"/>
      <c r="AE15" s="223"/>
      <c r="AF15" s="157"/>
      <c r="AG15" s="366"/>
      <c r="AH15" s="365"/>
      <c r="AI15" s="366"/>
      <c r="AJ15" s="365"/>
      <c r="AK15" s="41">
        <f t="shared" ref="AK15:AN20" si="4">R15*Y15</f>
        <v>0</v>
      </c>
      <c r="AL15" s="41">
        <f t="shared" si="4"/>
        <v>0</v>
      </c>
      <c r="AM15" s="41">
        <f t="shared" si="4"/>
        <v>0</v>
      </c>
      <c r="AN15" s="41">
        <f t="shared" si="4"/>
        <v>0</v>
      </c>
      <c r="AO15" s="368">
        <v>0</v>
      </c>
      <c r="AP15" s="369">
        <f>AO15-Q15</f>
        <v>-2045260</v>
      </c>
      <c r="AQ15" s="359"/>
      <c r="AR15" s="360"/>
      <c r="AS15" s="359"/>
      <c r="AT15" s="360"/>
      <c r="AU15" s="359"/>
      <c r="AV15" s="360"/>
    </row>
    <row r="16" spans="1:52" s="361" customFormat="1" ht="72" customHeight="1">
      <c r="A16" s="332">
        <v>2</v>
      </c>
      <c r="B16" s="657"/>
      <c r="C16" s="657"/>
      <c r="D16" s="50" t="s">
        <v>579</v>
      </c>
      <c r="E16" s="49">
        <v>1</v>
      </c>
      <c r="F16" s="326">
        <v>42767</v>
      </c>
      <c r="G16" s="50" t="s">
        <v>580</v>
      </c>
      <c r="H16" s="157" t="s">
        <v>131</v>
      </c>
      <c r="I16" s="223"/>
      <c r="J16" s="157"/>
      <c r="K16" s="223"/>
      <c r="L16" s="157"/>
      <c r="M16" s="223"/>
      <c r="N16" s="365">
        <v>35000</v>
      </c>
      <c r="O16" s="366">
        <v>5000</v>
      </c>
      <c r="P16" s="365">
        <v>40500</v>
      </c>
      <c r="Q16" s="367">
        <f>N16+O16+P16</f>
        <v>80500</v>
      </c>
      <c r="R16" s="37"/>
      <c r="S16" s="36"/>
      <c r="T16" s="37"/>
      <c r="U16" s="36"/>
      <c r="V16" s="157"/>
      <c r="W16" s="223"/>
      <c r="X16" s="157"/>
      <c r="Y16" s="223"/>
      <c r="Z16" s="157"/>
      <c r="AA16" s="223"/>
      <c r="AB16" s="157"/>
      <c r="AC16" s="223"/>
      <c r="AD16" s="157"/>
      <c r="AE16" s="223"/>
      <c r="AF16" s="157"/>
      <c r="AG16" s="366"/>
      <c r="AH16" s="365"/>
      <c r="AI16" s="366"/>
      <c r="AJ16" s="365"/>
      <c r="AK16" s="41">
        <f t="shared" si="4"/>
        <v>0</v>
      </c>
      <c r="AL16" s="41">
        <f t="shared" si="4"/>
        <v>0</v>
      </c>
      <c r="AM16" s="41">
        <f t="shared" si="4"/>
        <v>0</v>
      </c>
      <c r="AN16" s="41">
        <f t="shared" si="4"/>
        <v>0</v>
      </c>
      <c r="AO16" s="368">
        <f>AK16+AL16+AM16+AN16</f>
        <v>0</v>
      </c>
      <c r="AP16" s="369">
        <f t="shared" ref="AP16:AP20" si="5">AO16-Q16</f>
        <v>-80500</v>
      </c>
      <c r="AQ16" s="359"/>
      <c r="AR16" s="360"/>
      <c r="AS16" s="359"/>
      <c r="AT16" s="360"/>
      <c r="AU16" s="359"/>
      <c r="AV16" s="360"/>
    </row>
    <row r="17" spans="1:48" s="361" customFormat="1" ht="86.25" customHeight="1">
      <c r="A17" s="332">
        <v>3</v>
      </c>
      <c r="B17" s="657"/>
      <c r="C17" s="657"/>
      <c r="D17" s="50" t="s">
        <v>200</v>
      </c>
      <c r="E17" s="49">
        <v>2</v>
      </c>
      <c r="F17" s="326">
        <v>42767</v>
      </c>
      <c r="G17" s="50" t="s">
        <v>581</v>
      </c>
      <c r="H17" s="157" t="s">
        <v>131</v>
      </c>
      <c r="I17" s="223"/>
      <c r="J17" s="157"/>
      <c r="K17" s="223"/>
      <c r="L17" s="157"/>
      <c r="M17" s="223"/>
      <c r="N17" s="365">
        <f>(170000*3)+163920</f>
        <v>673920</v>
      </c>
      <c r="O17" s="366">
        <v>1261230</v>
      </c>
      <c r="P17" s="365">
        <f>14400*3</f>
        <v>43200</v>
      </c>
      <c r="Q17" s="367">
        <f t="shared" ref="Q17" si="6">N17+O17+P17</f>
        <v>1978350</v>
      </c>
      <c r="R17" s="37"/>
      <c r="S17" s="36">
        <v>15000</v>
      </c>
      <c r="T17" s="37"/>
      <c r="U17" s="36"/>
      <c r="V17" s="157"/>
      <c r="W17" s="223"/>
      <c r="X17" s="157"/>
      <c r="Y17" s="223"/>
      <c r="Z17" s="157"/>
      <c r="AA17" s="223"/>
      <c r="AB17" s="157"/>
      <c r="AC17" s="223"/>
      <c r="AD17" s="157"/>
      <c r="AE17" s="223"/>
      <c r="AF17" s="157"/>
      <c r="AG17" s="366"/>
      <c r="AH17" s="365"/>
      <c r="AI17" s="366"/>
      <c r="AJ17" s="365"/>
      <c r="AK17" s="41">
        <f t="shared" si="4"/>
        <v>0</v>
      </c>
      <c r="AL17" s="41">
        <f t="shared" si="4"/>
        <v>0</v>
      </c>
      <c r="AM17" s="41">
        <f t="shared" si="4"/>
        <v>0</v>
      </c>
      <c r="AN17" s="41">
        <f t="shared" si="4"/>
        <v>0</v>
      </c>
      <c r="AO17" s="368">
        <f>AK17+AL17+AM17+AN17</f>
        <v>0</v>
      </c>
      <c r="AP17" s="369">
        <f t="shared" si="5"/>
        <v>-1978350</v>
      </c>
      <c r="AQ17" s="359"/>
      <c r="AR17" s="360"/>
      <c r="AS17" s="359"/>
      <c r="AT17" s="360"/>
      <c r="AU17" s="359"/>
      <c r="AV17" s="360"/>
    </row>
    <row r="18" spans="1:48" s="361" customFormat="1" ht="74.25" customHeight="1">
      <c r="A18" s="332">
        <v>4</v>
      </c>
      <c r="B18" s="657"/>
      <c r="C18" s="657"/>
      <c r="D18" s="50" t="s">
        <v>582</v>
      </c>
      <c r="E18" s="49">
        <v>1</v>
      </c>
      <c r="F18" s="326">
        <v>42826</v>
      </c>
      <c r="G18" s="50" t="s">
        <v>583</v>
      </c>
      <c r="H18" s="157" t="s">
        <v>131</v>
      </c>
      <c r="I18" s="223"/>
      <c r="J18" s="157"/>
      <c r="K18" s="223"/>
      <c r="L18" s="157"/>
      <c r="M18" s="223"/>
      <c r="N18" s="365"/>
      <c r="O18" s="366"/>
      <c r="P18" s="365"/>
      <c r="Q18" s="367"/>
      <c r="R18" s="37"/>
      <c r="S18" s="36"/>
      <c r="T18" s="37">
        <v>25000</v>
      </c>
      <c r="U18" s="36"/>
      <c r="V18" s="157"/>
      <c r="W18" s="223"/>
      <c r="X18" s="157"/>
      <c r="Y18" s="223"/>
      <c r="Z18" s="157"/>
      <c r="AA18" s="223"/>
      <c r="AB18" s="157"/>
      <c r="AC18" s="223"/>
      <c r="AD18" s="157"/>
      <c r="AE18" s="223"/>
      <c r="AF18" s="157"/>
      <c r="AG18" s="366"/>
      <c r="AH18" s="365"/>
      <c r="AI18" s="366"/>
      <c r="AJ18" s="365"/>
      <c r="AK18" s="41">
        <f t="shared" si="4"/>
        <v>0</v>
      </c>
      <c r="AL18" s="41">
        <f t="shared" si="4"/>
        <v>0</v>
      </c>
      <c r="AM18" s="41">
        <f t="shared" si="4"/>
        <v>0</v>
      </c>
      <c r="AN18" s="41">
        <f t="shared" si="4"/>
        <v>0</v>
      </c>
      <c r="AO18" s="368">
        <f>AK18+AL18+AM18+AN18</f>
        <v>0</v>
      </c>
      <c r="AP18" s="369">
        <f t="shared" si="5"/>
        <v>0</v>
      </c>
      <c r="AQ18" s="359"/>
      <c r="AR18" s="360"/>
      <c r="AS18" s="359"/>
      <c r="AT18" s="360"/>
      <c r="AU18" s="359"/>
      <c r="AV18" s="360"/>
    </row>
    <row r="19" spans="1:48" s="361" customFormat="1" ht="81.75" customHeight="1">
      <c r="A19" s="332">
        <v>5</v>
      </c>
      <c r="B19" s="657"/>
      <c r="C19" s="657"/>
      <c r="D19" s="50" t="s">
        <v>584</v>
      </c>
      <c r="E19" s="49">
        <v>2</v>
      </c>
      <c r="F19" s="326">
        <v>42826</v>
      </c>
      <c r="G19" s="50" t="s">
        <v>585</v>
      </c>
      <c r="H19" s="157" t="s">
        <v>131</v>
      </c>
      <c r="I19" s="223" t="s">
        <v>578</v>
      </c>
      <c r="J19" s="157"/>
      <c r="K19" s="223"/>
      <c r="L19" s="157"/>
      <c r="M19" s="223"/>
      <c r="N19" s="365">
        <f>(170000*3)+2001740</f>
        <v>2511740</v>
      </c>
      <c r="O19" s="366">
        <v>1556880</v>
      </c>
      <c r="P19" s="365">
        <f>14400*3*2</f>
        <v>86400</v>
      </c>
      <c r="Q19" s="367">
        <f>N19+O19+P19</f>
        <v>4155020</v>
      </c>
      <c r="R19" s="37"/>
      <c r="S19" s="36"/>
      <c r="T19" s="37">
        <v>100</v>
      </c>
      <c r="U19" s="36">
        <v>3000</v>
      </c>
      <c r="V19" s="157"/>
      <c r="W19" s="223"/>
      <c r="X19" s="157"/>
      <c r="Y19" s="223"/>
      <c r="Z19" s="157"/>
      <c r="AA19" s="223"/>
      <c r="AB19" s="157"/>
      <c r="AC19" s="223"/>
      <c r="AD19" s="157"/>
      <c r="AE19" s="223"/>
      <c r="AF19" s="157"/>
      <c r="AG19" s="366"/>
      <c r="AH19" s="365"/>
      <c r="AI19" s="366"/>
      <c r="AJ19" s="365"/>
      <c r="AK19" s="41">
        <f t="shared" si="4"/>
        <v>0</v>
      </c>
      <c r="AL19" s="41">
        <f t="shared" si="4"/>
        <v>0</v>
      </c>
      <c r="AM19" s="41">
        <f t="shared" si="4"/>
        <v>0</v>
      </c>
      <c r="AN19" s="41">
        <f t="shared" si="4"/>
        <v>0</v>
      </c>
      <c r="AO19" s="368">
        <f>AK19+AL19+AM19+AN19</f>
        <v>0</v>
      </c>
      <c r="AP19" s="369">
        <f t="shared" si="5"/>
        <v>-4155020</v>
      </c>
      <c r="AQ19" s="359"/>
      <c r="AR19" s="360"/>
      <c r="AS19" s="359"/>
      <c r="AT19" s="360"/>
      <c r="AU19" s="359"/>
      <c r="AV19" s="360"/>
    </row>
    <row r="20" spans="1:48" s="361" customFormat="1" ht="60" customHeight="1">
      <c r="A20" s="332">
        <v>6</v>
      </c>
      <c r="B20" s="657"/>
      <c r="C20" s="657"/>
      <c r="D20" s="50" t="s">
        <v>586</v>
      </c>
      <c r="E20" s="49">
        <v>1</v>
      </c>
      <c r="F20" s="326">
        <v>42917</v>
      </c>
      <c r="G20" s="50" t="s">
        <v>587</v>
      </c>
      <c r="H20" s="157" t="s">
        <v>131</v>
      </c>
      <c r="I20" s="223" t="s">
        <v>578</v>
      </c>
      <c r="J20" s="157"/>
      <c r="K20" s="223"/>
      <c r="L20" s="157"/>
      <c r="M20" s="223"/>
      <c r="N20" s="365">
        <f>(85000*3)+136370</f>
        <v>391370</v>
      </c>
      <c r="O20" s="366">
        <v>54890</v>
      </c>
      <c r="P20" s="365">
        <f>14400*3</f>
        <v>43200</v>
      </c>
      <c r="Q20" s="367">
        <f>N20+O20+P20</f>
        <v>489460</v>
      </c>
      <c r="R20" s="37"/>
      <c r="S20" s="36"/>
      <c r="T20" s="37">
        <v>30000</v>
      </c>
      <c r="U20" s="36"/>
      <c r="V20" s="157"/>
      <c r="W20" s="223"/>
      <c r="X20" s="157"/>
      <c r="Y20" s="223"/>
      <c r="Z20" s="157"/>
      <c r="AA20" s="223"/>
      <c r="AB20" s="157"/>
      <c r="AC20" s="223"/>
      <c r="AD20" s="157"/>
      <c r="AE20" s="223"/>
      <c r="AF20" s="157"/>
      <c r="AG20" s="366"/>
      <c r="AH20" s="365"/>
      <c r="AI20" s="366"/>
      <c r="AJ20" s="365"/>
      <c r="AK20" s="41">
        <f t="shared" si="4"/>
        <v>0</v>
      </c>
      <c r="AL20" s="41">
        <f t="shared" si="4"/>
        <v>0</v>
      </c>
      <c r="AM20" s="41">
        <f t="shared" si="4"/>
        <v>0</v>
      </c>
      <c r="AN20" s="41">
        <f t="shared" si="4"/>
        <v>0</v>
      </c>
      <c r="AO20" s="368">
        <f>AK20+AL20+AM20+AN20</f>
        <v>0</v>
      </c>
      <c r="AP20" s="369">
        <f t="shared" si="5"/>
        <v>-489460</v>
      </c>
      <c r="AQ20" s="359"/>
      <c r="AR20" s="360"/>
      <c r="AS20" s="359"/>
      <c r="AT20" s="360"/>
      <c r="AU20" s="359"/>
      <c r="AV20" s="360"/>
    </row>
    <row r="21" spans="1:48" s="361" customFormat="1" ht="51.75" customHeight="1">
      <c r="A21" s="332">
        <v>7</v>
      </c>
      <c r="B21" s="657"/>
      <c r="C21" s="657"/>
      <c r="D21" s="50" t="s">
        <v>588</v>
      </c>
      <c r="E21" s="49">
        <v>1</v>
      </c>
      <c r="F21" s="326">
        <v>42917</v>
      </c>
      <c r="G21" s="50" t="s">
        <v>588</v>
      </c>
      <c r="H21" s="157" t="s">
        <v>131</v>
      </c>
      <c r="I21" s="223"/>
      <c r="J21" s="157"/>
      <c r="K21" s="223"/>
      <c r="L21" s="157"/>
      <c r="M21" s="223"/>
      <c r="N21" s="365"/>
      <c r="O21" s="366"/>
      <c r="P21" s="365"/>
      <c r="Q21" s="367"/>
      <c r="R21" s="37"/>
      <c r="S21" s="36"/>
      <c r="T21" s="37">
        <v>25000</v>
      </c>
      <c r="U21" s="36"/>
      <c r="V21" s="157"/>
      <c r="W21" s="223"/>
      <c r="X21" s="157"/>
      <c r="Y21" s="223"/>
      <c r="Z21" s="157"/>
      <c r="AA21" s="223"/>
      <c r="AB21" s="157"/>
      <c r="AC21" s="223"/>
      <c r="AD21" s="157"/>
      <c r="AE21" s="223"/>
      <c r="AF21" s="157"/>
      <c r="AG21" s="366"/>
      <c r="AH21" s="365"/>
      <c r="AI21" s="366"/>
      <c r="AJ21" s="365"/>
      <c r="AK21" s="41"/>
      <c r="AL21" s="41"/>
      <c r="AM21" s="41">
        <f>T21*AA21</f>
        <v>0</v>
      </c>
      <c r="AN21" s="41"/>
      <c r="AO21" s="368"/>
      <c r="AP21" s="369"/>
      <c r="AQ21" s="359"/>
      <c r="AR21" s="360"/>
      <c r="AS21" s="359"/>
      <c r="AT21" s="360"/>
      <c r="AU21" s="359"/>
      <c r="AV21" s="360"/>
    </row>
    <row r="22" spans="1:48" s="361" customFormat="1" ht="33.75" customHeight="1">
      <c r="A22" s="332">
        <v>8</v>
      </c>
      <c r="B22" s="657"/>
      <c r="C22" s="657"/>
      <c r="D22" s="50" t="s">
        <v>589</v>
      </c>
      <c r="E22" s="49">
        <v>1</v>
      </c>
      <c r="F22" s="326">
        <v>42917</v>
      </c>
      <c r="G22" s="50" t="s">
        <v>589</v>
      </c>
      <c r="H22" s="157" t="s">
        <v>131</v>
      </c>
      <c r="I22" s="223" t="s">
        <v>590</v>
      </c>
      <c r="J22" s="157"/>
      <c r="K22" s="223"/>
      <c r="L22" s="157"/>
      <c r="M22" s="223"/>
      <c r="N22" s="365">
        <v>737600</v>
      </c>
      <c r="O22" s="366">
        <v>349790</v>
      </c>
      <c r="P22" s="365"/>
      <c r="Q22" s="367">
        <f>N22+O22+P22</f>
        <v>1087390</v>
      </c>
      <c r="R22" s="37"/>
      <c r="S22" s="36"/>
      <c r="T22" s="37"/>
      <c r="U22" s="36"/>
      <c r="V22" s="157"/>
      <c r="W22" s="223"/>
      <c r="X22" s="157"/>
      <c r="Y22" s="223"/>
      <c r="Z22" s="157"/>
      <c r="AA22" s="223"/>
      <c r="AB22" s="157"/>
      <c r="AC22" s="223"/>
      <c r="AD22" s="157"/>
      <c r="AE22" s="223"/>
      <c r="AF22" s="157"/>
      <c r="AG22" s="366"/>
      <c r="AH22" s="365"/>
      <c r="AI22" s="366"/>
      <c r="AJ22" s="365"/>
      <c r="AK22" s="41"/>
      <c r="AL22" s="41"/>
      <c r="AM22" s="41">
        <f>T22*AA22</f>
        <v>0</v>
      </c>
      <c r="AN22" s="41"/>
      <c r="AO22" s="368"/>
      <c r="AP22" s="369"/>
      <c r="AQ22" s="359"/>
      <c r="AR22" s="360"/>
      <c r="AS22" s="359"/>
      <c r="AT22" s="360"/>
      <c r="AU22" s="359"/>
      <c r="AV22" s="360"/>
    </row>
    <row r="23" spans="1:48" s="361" customFormat="1" ht="43.5" customHeight="1">
      <c r="A23" s="332">
        <v>9</v>
      </c>
      <c r="B23" s="657"/>
      <c r="C23" s="657"/>
      <c r="D23" s="50" t="s">
        <v>591</v>
      </c>
      <c r="E23" s="49">
        <v>2</v>
      </c>
      <c r="F23" s="326">
        <v>43450</v>
      </c>
      <c r="G23" s="50" t="s">
        <v>591</v>
      </c>
      <c r="H23" s="157" t="s">
        <v>131</v>
      </c>
      <c r="I23" s="223"/>
      <c r="J23" s="157"/>
      <c r="K23" s="223"/>
      <c r="L23" s="157"/>
      <c r="M23" s="223"/>
      <c r="N23" s="365">
        <v>510000</v>
      </c>
      <c r="O23" s="366">
        <v>521590</v>
      </c>
      <c r="P23" s="365"/>
      <c r="Q23" s="367">
        <f>N23+O23</f>
        <v>1031590</v>
      </c>
      <c r="R23" s="37"/>
      <c r="S23" s="36"/>
      <c r="T23" s="37"/>
      <c r="U23" s="36"/>
      <c r="V23" s="157"/>
      <c r="W23" s="223"/>
      <c r="X23" s="157"/>
      <c r="Y23" s="223"/>
      <c r="Z23" s="157"/>
      <c r="AA23" s="223"/>
      <c r="AB23" s="157"/>
      <c r="AC23" s="223"/>
      <c r="AD23" s="157"/>
      <c r="AE23" s="223"/>
      <c r="AF23" s="157"/>
      <c r="AG23" s="366"/>
      <c r="AH23" s="365"/>
      <c r="AI23" s="366"/>
      <c r="AJ23" s="365"/>
      <c r="AK23" s="41"/>
      <c r="AL23" s="41"/>
      <c r="AM23" s="41"/>
      <c r="AN23" s="41"/>
      <c r="AO23" s="368"/>
      <c r="AP23" s="369"/>
      <c r="AQ23" s="359"/>
      <c r="AR23" s="360"/>
      <c r="AS23" s="359"/>
      <c r="AT23" s="360"/>
      <c r="AU23" s="359"/>
      <c r="AV23" s="360"/>
    </row>
    <row r="24" spans="1:48" s="361" customFormat="1" ht="110.25" customHeight="1">
      <c r="A24" s="332">
        <v>10</v>
      </c>
      <c r="B24" s="657"/>
      <c r="C24" s="657"/>
      <c r="D24" s="50" t="s">
        <v>592</v>
      </c>
      <c r="E24" s="49">
        <v>1</v>
      </c>
      <c r="F24" s="326">
        <v>43567</v>
      </c>
      <c r="G24" s="50" t="s">
        <v>593</v>
      </c>
      <c r="H24" s="157" t="s">
        <v>131</v>
      </c>
      <c r="I24" s="49" t="s">
        <v>590</v>
      </c>
      <c r="J24" s="49"/>
      <c r="K24" s="49"/>
      <c r="L24" s="49"/>
      <c r="M24" s="49"/>
      <c r="N24" s="367">
        <f>(170000*3)+188970</f>
        <v>698970</v>
      </c>
      <c r="O24" s="367">
        <v>459080</v>
      </c>
      <c r="P24" s="367"/>
      <c r="Q24" s="367">
        <f>N24+O24+P24</f>
        <v>1158050</v>
      </c>
      <c r="R24" s="45"/>
      <c r="S24" s="45"/>
      <c r="T24" s="45"/>
      <c r="U24" s="45">
        <v>30000</v>
      </c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367"/>
      <c r="AH24" s="367"/>
      <c r="AI24" s="367"/>
      <c r="AJ24" s="367"/>
      <c r="AK24" s="41">
        <f t="shared" ref="AK24:AN25" si="7">R24*Y24</f>
        <v>0</v>
      </c>
      <c r="AL24" s="41">
        <f t="shared" si="7"/>
        <v>0</v>
      </c>
      <c r="AM24" s="41">
        <f t="shared" si="7"/>
        <v>0</v>
      </c>
      <c r="AN24" s="41">
        <f t="shared" si="7"/>
        <v>0</v>
      </c>
      <c r="AO24" s="368">
        <f>AK24+AL24+AM24+AN24</f>
        <v>0</v>
      </c>
      <c r="AP24" s="369">
        <f>AO24-Q24</f>
        <v>-1158050</v>
      </c>
      <c r="AQ24" s="163"/>
      <c r="AR24" s="163"/>
      <c r="AS24" s="163"/>
      <c r="AT24" s="163"/>
      <c r="AU24" s="163"/>
      <c r="AV24" s="163"/>
    </row>
    <row r="25" spans="1:48" s="361" customFormat="1" ht="82.5" customHeight="1">
      <c r="A25" s="332">
        <v>11</v>
      </c>
      <c r="B25" s="657"/>
      <c r="C25" s="657"/>
      <c r="D25" s="50" t="s">
        <v>594</v>
      </c>
      <c r="E25" s="49">
        <v>1</v>
      </c>
      <c r="F25" s="326">
        <v>43819</v>
      </c>
      <c r="G25" s="50" t="s">
        <v>595</v>
      </c>
      <c r="H25" s="157" t="s">
        <v>131</v>
      </c>
      <c r="I25" s="49"/>
      <c r="J25" s="49"/>
      <c r="K25" s="49"/>
      <c r="L25" s="49"/>
      <c r="M25" s="49"/>
      <c r="N25" s="367">
        <v>450000</v>
      </c>
      <c r="O25" s="367">
        <v>130000</v>
      </c>
      <c r="P25" s="367">
        <v>52500</v>
      </c>
      <c r="Q25" s="367">
        <f>N25+O25+P25</f>
        <v>632500</v>
      </c>
      <c r="R25" s="45"/>
      <c r="S25" s="45"/>
      <c r="T25" s="45"/>
      <c r="U25" s="45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367"/>
      <c r="AH25" s="367"/>
      <c r="AI25" s="367"/>
      <c r="AJ25" s="367"/>
      <c r="AK25" s="41">
        <f t="shared" si="7"/>
        <v>0</v>
      </c>
      <c r="AL25" s="41">
        <f t="shared" si="7"/>
        <v>0</v>
      </c>
      <c r="AM25" s="41">
        <f t="shared" si="7"/>
        <v>0</v>
      </c>
      <c r="AN25" s="41">
        <f t="shared" si="7"/>
        <v>0</v>
      </c>
      <c r="AO25" s="368">
        <f>AK25+AL25+AM25+AN25</f>
        <v>0</v>
      </c>
      <c r="AP25" s="369">
        <f>AO25-Q25</f>
        <v>-632500</v>
      </c>
      <c r="AQ25" s="163"/>
      <c r="AR25" s="163"/>
      <c r="AS25" s="163"/>
      <c r="AT25" s="163"/>
      <c r="AU25" s="163"/>
      <c r="AV25" s="163"/>
    </row>
    <row r="26" spans="1:48" s="361" customFormat="1" ht="69" customHeight="1">
      <c r="A26" s="332">
        <v>12</v>
      </c>
      <c r="B26" s="657"/>
      <c r="C26" s="657"/>
      <c r="D26" s="50" t="s">
        <v>62</v>
      </c>
      <c r="E26" s="49">
        <v>1</v>
      </c>
      <c r="F26" s="326">
        <v>43223</v>
      </c>
      <c r="G26" s="50" t="s">
        <v>596</v>
      </c>
      <c r="H26" s="49" t="s">
        <v>597</v>
      </c>
      <c r="I26" s="49"/>
      <c r="J26" s="49"/>
      <c r="K26" s="49"/>
      <c r="L26" s="49"/>
      <c r="M26" s="49"/>
      <c r="N26" s="367">
        <v>4374450</v>
      </c>
      <c r="O26" s="367">
        <v>4190715</v>
      </c>
      <c r="P26" s="367">
        <v>273500</v>
      </c>
      <c r="Q26" s="367">
        <f>N26+O26+P26</f>
        <v>8838665</v>
      </c>
      <c r="R26" s="45"/>
      <c r="S26" s="45"/>
      <c r="T26" s="45">
        <v>100</v>
      </c>
      <c r="U26" s="45"/>
      <c r="V26" s="49"/>
      <c r="W26" s="49"/>
      <c r="X26" s="49"/>
      <c r="Y26" s="49"/>
      <c r="Z26" s="49"/>
      <c r="AA26" s="49"/>
      <c r="AB26" s="49"/>
      <c r="AC26" s="49"/>
      <c r="AD26" s="49"/>
      <c r="AE26" s="49">
        <v>15683.2</v>
      </c>
      <c r="AF26" s="49"/>
      <c r="AG26" s="367"/>
      <c r="AH26" s="367"/>
      <c r="AI26" s="367"/>
      <c r="AJ26" s="367"/>
      <c r="AK26" s="41"/>
      <c r="AL26" s="41"/>
      <c r="AM26" s="368">
        <v>1568317</v>
      </c>
      <c r="AN26" s="41"/>
      <c r="AO26" s="368">
        <v>1568317</v>
      </c>
      <c r="AP26" s="368">
        <v>-6308937</v>
      </c>
      <c r="AQ26" s="163"/>
      <c r="AR26" s="163"/>
      <c r="AS26" s="163"/>
      <c r="AT26" s="163"/>
      <c r="AU26" s="163"/>
      <c r="AV26" s="163"/>
    </row>
    <row r="27" spans="1:48" s="361" customFormat="1" ht="69" customHeight="1">
      <c r="A27" s="332">
        <v>13</v>
      </c>
      <c r="B27" s="657"/>
      <c r="C27" s="657"/>
      <c r="D27" s="50" t="s">
        <v>62</v>
      </c>
      <c r="E27" s="49">
        <v>1</v>
      </c>
      <c r="F27" s="326">
        <v>43223</v>
      </c>
      <c r="G27" s="50" t="s">
        <v>596</v>
      </c>
      <c r="H27" s="49" t="s">
        <v>597</v>
      </c>
      <c r="I27" s="49"/>
      <c r="J27" s="49"/>
      <c r="K27" s="49"/>
      <c r="L27" s="49"/>
      <c r="M27" s="49"/>
      <c r="N27" s="367"/>
      <c r="O27" s="367"/>
      <c r="P27" s="367"/>
      <c r="Q27" s="367"/>
      <c r="R27" s="45"/>
      <c r="S27" s="45"/>
      <c r="T27" s="45">
        <v>150</v>
      </c>
      <c r="U27" s="45"/>
      <c r="V27" s="49"/>
      <c r="W27" s="49"/>
      <c r="X27" s="49"/>
      <c r="Y27" s="49"/>
      <c r="Z27" s="49"/>
      <c r="AA27" s="49"/>
      <c r="AB27" s="49"/>
      <c r="AC27" s="49"/>
      <c r="AD27" s="49"/>
      <c r="AE27" s="49">
        <v>14823</v>
      </c>
      <c r="AF27" s="49"/>
      <c r="AG27" s="367"/>
      <c r="AH27" s="367"/>
      <c r="AI27" s="367"/>
      <c r="AJ27" s="367"/>
      <c r="AK27" s="41"/>
      <c r="AL27" s="41"/>
      <c r="AM27" s="368">
        <v>2223450</v>
      </c>
      <c r="AN27" s="41"/>
      <c r="AO27" s="368">
        <v>2223450</v>
      </c>
      <c r="AP27" s="368">
        <v>2223450</v>
      </c>
      <c r="AQ27" s="163"/>
      <c r="AR27" s="163"/>
      <c r="AS27" s="163"/>
      <c r="AT27" s="163"/>
      <c r="AU27" s="163"/>
      <c r="AV27" s="163"/>
    </row>
    <row r="28" spans="1:48" s="361" customFormat="1" ht="69" customHeight="1">
      <c r="A28" s="332">
        <v>14</v>
      </c>
      <c r="B28" s="657"/>
      <c r="C28" s="657"/>
      <c r="D28" s="50" t="s">
        <v>62</v>
      </c>
      <c r="E28" s="49">
        <v>1</v>
      </c>
      <c r="F28" s="326">
        <v>43223</v>
      </c>
      <c r="G28" s="50" t="s">
        <v>596</v>
      </c>
      <c r="H28" s="49" t="s">
        <v>597</v>
      </c>
      <c r="I28" s="49"/>
      <c r="J28" s="49"/>
      <c r="K28" s="49"/>
      <c r="L28" s="49"/>
      <c r="M28" s="49"/>
      <c r="N28" s="367"/>
      <c r="O28" s="367"/>
      <c r="P28" s="367"/>
      <c r="Q28" s="367"/>
      <c r="R28" s="45"/>
      <c r="S28" s="45"/>
      <c r="T28" s="45">
        <v>200</v>
      </c>
      <c r="U28" s="45"/>
      <c r="V28" s="49"/>
      <c r="W28" s="49"/>
      <c r="X28" s="49"/>
      <c r="Y28" s="49"/>
      <c r="Z28" s="49"/>
      <c r="AA28" s="49"/>
      <c r="AB28" s="49"/>
      <c r="AC28" s="49"/>
      <c r="AD28" s="49"/>
      <c r="AE28" s="49">
        <v>9964</v>
      </c>
      <c r="AF28" s="49"/>
      <c r="AG28" s="367"/>
      <c r="AH28" s="367"/>
      <c r="AI28" s="367"/>
      <c r="AJ28" s="367"/>
      <c r="AK28" s="41"/>
      <c r="AL28" s="41"/>
      <c r="AM28" s="368">
        <v>1992800</v>
      </c>
      <c r="AN28" s="41"/>
      <c r="AO28" s="368">
        <v>1992800</v>
      </c>
      <c r="AP28" s="368">
        <v>1992800</v>
      </c>
      <c r="AQ28" s="163"/>
      <c r="AR28" s="163"/>
      <c r="AS28" s="163"/>
      <c r="AT28" s="163"/>
      <c r="AU28" s="163"/>
      <c r="AV28" s="163"/>
    </row>
    <row r="29" spans="1:48" s="361" customFormat="1" ht="69" customHeight="1">
      <c r="A29" s="332">
        <v>15</v>
      </c>
      <c r="B29" s="657"/>
      <c r="C29" s="657"/>
      <c r="D29" s="50" t="s">
        <v>62</v>
      </c>
      <c r="E29" s="49">
        <v>1</v>
      </c>
      <c r="F29" s="326">
        <v>43223</v>
      </c>
      <c r="G29" s="50" t="s">
        <v>596</v>
      </c>
      <c r="H29" s="49" t="s">
        <v>597</v>
      </c>
      <c r="I29" s="49"/>
      <c r="J29" s="49"/>
      <c r="K29" s="49"/>
      <c r="L29" s="49"/>
      <c r="M29" s="49"/>
      <c r="N29" s="367"/>
      <c r="O29" s="367"/>
      <c r="P29" s="367"/>
      <c r="Q29" s="367"/>
      <c r="R29" s="45"/>
      <c r="S29" s="45"/>
      <c r="T29" s="45">
        <v>50</v>
      </c>
      <c r="U29" s="45"/>
      <c r="V29" s="49"/>
      <c r="W29" s="49"/>
      <c r="X29" s="49"/>
      <c r="Y29" s="49"/>
      <c r="Z29" s="49"/>
      <c r="AA29" s="49"/>
      <c r="AB29" s="49"/>
      <c r="AC29" s="49"/>
      <c r="AD29" s="49"/>
      <c r="AE29" s="49">
        <v>12002</v>
      </c>
      <c r="AF29" s="49"/>
      <c r="AG29" s="367"/>
      <c r="AH29" s="367"/>
      <c r="AI29" s="367"/>
      <c r="AJ29" s="367"/>
      <c r="AK29" s="41"/>
      <c r="AL29" s="41"/>
      <c r="AM29" s="368">
        <v>600100</v>
      </c>
      <c r="AN29" s="41"/>
      <c r="AO29" s="368">
        <v>600100</v>
      </c>
      <c r="AP29" s="368">
        <v>600100</v>
      </c>
      <c r="AQ29" s="163"/>
      <c r="AR29" s="163"/>
      <c r="AS29" s="163"/>
      <c r="AT29" s="163"/>
      <c r="AU29" s="163"/>
      <c r="AV29" s="163"/>
    </row>
    <row r="30" spans="1:48" s="361" customFormat="1" ht="69" customHeight="1" thickBot="1">
      <c r="A30" s="332">
        <v>16</v>
      </c>
      <c r="B30" s="658"/>
      <c r="C30" s="658"/>
      <c r="D30" s="50" t="s">
        <v>62</v>
      </c>
      <c r="E30" s="49">
        <v>1</v>
      </c>
      <c r="F30" s="326">
        <v>43223</v>
      </c>
      <c r="G30" s="50" t="s">
        <v>596</v>
      </c>
      <c r="H30" s="49" t="s">
        <v>597</v>
      </c>
      <c r="I30" s="49"/>
      <c r="J30" s="49"/>
      <c r="K30" s="49"/>
      <c r="L30" s="49"/>
      <c r="M30" s="49"/>
      <c r="N30" s="367"/>
      <c r="O30" s="367"/>
      <c r="P30" s="367"/>
      <c r="Q30" s="367"/>
      <c r="R30" s="45"/>
      <c r="S30" s="45"/>
      <c r="T30" s="45">
        <v>30</v>
      </c>
      <c r="U30" s="45"/>
      <c r="V30" s="49"/>
      <c r="W30" s="49"/>
      <c r="X30" s="49"/>
      <c r="Y30" s="49"/>
      <c r="Z30" s="49"/>
      <c r="AA30" s="49"/>
      <c r="AB30" s="49"/>
      <c r="AC30" s="49"/>
      <c r="AD30" s="49"/>
      <c r="AE30" s="49">
        <v>12617</v>
      </c>
      <c r="AF30" s="49"/>
      <c r="AG30" s="367"/>
      <c r="AH30" s="367"/>
      <c r="AI30" s="367"/>
      <c r="AJ30" s="367"/>
      <c r="AK30" s="41"/>
      <c r="AL30" s="41"/>
      <c r="AM30" s="368">
        <v>378510</v>
      </c>
      <c r="AN30" s="41"/>
      <c r="AO30" s="368">
        <v>378510</v>
      </c>
      <c r="AP30" s="368">
        <v>378510</v>
      </c>
      <c r="AQ30" s="163"/>
      <c r="AR30" s="163"/>
      <c r="AS30" s="163"/>
      <c r="AT30" s="163"/>
      <c r="AU30" s="163"/>
      <c r="AV30" s="163"/>
    </row>
    <row r="31" spans="1:48" ht="87" customHeight="1">
      <c r="A31" s="6">
        <v>1</v>
      </c>
      <c r="B31" s="540" t="s">
        <v>598</v>
      </c>
      <c r="C31" s="655">
        <v>19</v>
      </c>
      <c r="D31" s="7" t="s">
        <v>200</v>
      </c>
      <c r="E31" s="40">
        <v>5</v>
      </c>
      <c r="F31" s="370" t="s">
        <v>599</v>
      </c>
      <c r="G31" s="7" t="s">
        <v>600</v>
      </c>
      <c r="H31" s="141" t="s">
        <v>131</v>
      </c>
      <c r="I31" s="40"/>
      <c r="J31" s="40"/>
      <c r="K31" s="40"/>
      <c r="L31" s="40" t="s">
        <v>138</v>
      </c>
      <c r="M31" s="7"/>
      <c r="N31" s="7">
        <v>3100000</v>
      </c>
      <c r="O31" s="49">
        <v>2200000</v>
      </c>
      <c r="P31" s="42">
        <v>300000</v>
      </c>
      <c r="Q31" s="43">
        <f>N31+O31+P31</f>
        <v>5600000</v>
      </c>
      <c r="R31" s="44"/>
      <c r="S31" s="44"/>
      <c r="T31" s="44"/>
      <c r="U31" s="10">
        <v>15000</v>
      </c>
      <c r="V31" s="40">
        <v>16800</v>
      </c>
      <c r="W31" s="40">
        <v>220</v>
      </c>
      <c r="X31" s="40">
        <v>62</v>
      </c>
      <c r="Y31" s="40"/>
      <c r="Z31" s="40">
        <v>900</v>
      </c>
      <c r="AA31" s="40">
        <v>750</v>
      </c>
      <c r="AB31" s="40"/>
      <c r="AC31" s="40"/>
      <c r="AD31" s="40">
        <v>130</v>
      </c>
      <c r="AE31" s="40">
        <v>90</v>
      </c>
      <c r="AF31" s="40"/>
      <c r="AG31" s="45"/>
      <c r="AH31" s="45"/>
      <c r="AI31" s="45"/>
      <c r="AJ31" s="45"/>
      <c r="AK31" s="46"/>
      <c r="AL31" s="46"/>
      <c r="AM31" s="46"/>
      <c r="AN31" s="46">
        <v>320000</v>
      </c>
      <c r="AO31" s="13">
        <f>AN31</f>
        <v>320000</v>
      </c>
      <c r="AP31" s="62">
        <f>AO31-Q31</f>
        <v>-5280000</v>
      </c>
      <c r="AQ31" s="1"/>
      <c r="AR31" s="1"/>
      <c r="AS31" s="1"/>
      <c r="AT31" s="1"/>
      <c r="AU31" s="1"/>
      <c r="AV31" s="1"/>
    </row>
    <row r="32" spans="1:48" ht="63" customHeight="1">
      <c r="A32" s="6">
        <f>A31+1</f>
        <v>2</v>
      </c>
      <c r="B32" s="542"/>
      <c r="C32" s="534"/>
      <c r="D32" s="7" t="s">
        <v>490</v>
      </c>
      <c r="E32" s="40">
        <v>4</v>
      </c>
      <c r="F32" s="49" t="s">
        <v>601</v>
      </c>
      <c r="G32" s="7" t="s">
        <v>602</v>
      </c>
      <c r="H32" s="141" t="s">
        <v>131</v>
      </c>
      <c r="I32" s="40"/>
      <c r="J32" s="40"/>
      <c r="K32" s="40"/>
      <c r="L32" s="40" t="s">
        <v>138</v>
      </c>
      <c r="M32" s="7"/>
      <c r="N32" s="7">
        <v>980000</v>
      </c>
      <c r="O32" s="49">
        <v>2500000</v>
      </c>
      <c r="P32" s="42">
        <v>2000000</v>
      </c>
      <c r="Q32" s="43">
        <f t="shared" ref="Q32:Q45" si="8">N32+O32+P32</f>
        <v>5480000</v>
      </c>
      <c r="R32" s="44"/>
      <c r="S32" s="44"/>
      <c r="T32" s="44"/>
      <c r="U32" s="10"/>
      <c r="V32" s="40"/>
      <c r="W32" s="40"/>
      <c r="X32" s="40"/>
      <c r="Y32" s="40"/>
      <c r="Z32" s="40"/>
      <c r="AA32" s="40">
        <v>850</v>
      </c>
      <c r="AB32" s="40"/>
      <c r="AC32" s="40"/>
      <c r="AD32" s="40"/>
      <c r="AE32" s="40">
        <v>450</v>
      </c>
      <c r="AF32" s="40"/>
      <c r="AG32" s="45"/>
      <c r="AH32" s="45"/>
      <c r="AI32" s="45"/>
      <c r="AJ32" s="45"/>
      <c r="AK32" s="46"/>
      <c r="AL32" s="46"/>
      <c r="AM32" s="46"/>
      <c r="AN32" s="46">
        <f t="shared" ref="AN32:AN42" si="9">AJ32</f>
        <v>0</v>
      </c>
      <c r="AO32" s="13">
        <f t="shared" ref="AO32:AO45" si="10">AN32</f>
        <v>0</v>
      </c>
      <c r="AP32" s="62">
        <f t="shared" ref="AP32:AP45" si="11">AO32-Q32-M32</f>
        <v>-5480000</v>
      </c>
      <c r="AQ32" s="1"/>
      <c r="AR32" s="1"/>
      <c r="AS32" s="1"/>
      <c r="AT32" s="1"/>
      <c r="AU32" s="1"/>
      <c r="AV32" s="1"/>
    </row>
    <row r="33" spans="1:48" ht="76.5" customHeight="1">
      <c r="A33" s="6">
        <f t="shared" ref="A33:A42" si="12">A32+1</f>
        <v>3</v>
      </c>
      <c r="B33" s="542"/>
      <c r="C33" s="534"/>
      <c r="D33" s="7" t="s">
        <v>62</v>
      </c>
      <c r="E33" s="40">
        <v>5</v>
      </c>
      <c r="F33" s="49" t="s">
        <v>603</v>
      </c>
      <c r="G33" s="7" t="s">
        <v>604</v>
      </c>
      <c r="H33" s="141" t="s">
        <v>131</v>
      </c>
      <c r="I33" s="40"/>
      <c r="J33" s="40"/>
      <c r="K33" s="40"/>
      <c r="L33" s="40" t="s">
        <v>138</v>
      </c>
      <c r="M33" s="7"/>
      <c r="N33" s="7">
        <v>950000</v>
      </c>
      <c r="O33" s="49">
        <v>850000</v>
      </c>
      <c r="P33" s="42">
        <v>900000</v>
      </c>
      <c r="Q33" s="43">
        <f t="shared" si="8"/>
        <v>2700000</v>
      </c>
      <c r="R33" s="44"/>
      <c r="S33" s="44"/>
      <c r="T33" s="44">
        <v>200</v>
      </c>
      <c r="U33" s="10"/>
      <c r="V33" s="40"/>
      <c r="W33" s="40"/>
      <c r="X33" s="40"/>
      <c r="Y33" s="40"/>
      <c r="Z33" s="40"/>
      <c r="AA33" s="40">
        <v>1500</v>
      </c>
      <c r="AB33" s="40"/>
      <c r="AC33" s="40"/>
      <c r="AD33" s="40"/>
      <c r="AE33" s="40"/>
      <c r="AF33" s="40"/>
      <c r="AG33" s="45"/>
      <c r="AH33" s="45"/>
      <c r="AI33" s="45"/>
      <c r="AJ33" s="45">
        <v>900000</v>
      </c>
      <c r="AK33" s="46"/>
      <c r="AL33" s="46"/>
      <c r="AM33" s="46"/>
      <c r="AN33" s="46">
        <v>180000</v>
      </c>
      <c r="AO33" s="13">
        <f t="shared" si="10"/>
        <v>180000</v>
      </c>
      <c r="AP33" s="62">
        <f t="shared" si="11"/>
        <v>-2520000</v>
      </c>
      <c r="AQ33" s="1"/>
      <c r="AR33" s="1"/>
      <c r="AS33" s="1"/>
      <c r="AT33" s="1"/>
      <c r="AU33" s="1"/>
      <c r="AV33" s="1"/>
    </row>
    <row r="34" spans="1:48" ht="89.25" customHeight="1">
      <c r="A34" s="6">
        <f t="shared" si="12"/>
        <v>4</v>
      </c>
      <c r="B34" s="542"/>
      <c r="C34" s="534"/>
      <c r="D34" s="7" t="s">
        <v>605</v>
      </c>
      <c r="E34" s="40">
        <v>4</v>
      </c>
      <c r="F34" s="49" t="s">
        <v>606</v>
      </c>
      <c r="G34" s="7" t="s">
        <v>605</v>
      </c>
      <c r="H34" s="141" t="s">
        <v>131</v>
      </c>
      <c r="I34" s="40"/>
      <c r="J34" s="40"/>
      <c r="K34" s="40"/>
      <c r="L34" s="40" t="s">
        <v>138</v>
      </c>
      <c r="M34" s="7"/>
      <c r="N34" s="7">
        <v>1100000</v>
      </c>
      <c r="O34" s="49">
        <v>350000</v>
      </c>
      <c r="P34" s="42">
        <v>600000</v>
      </c>
      <c r="Q34" s="43">
        <f t="shared" si="8"/>
        <v>2050000</v>
      </c>
      <c r="R34" s="44"/>
      <c r="S34" s="44"/>
      <c r="T34" s="44">
        <v>3200</v>
      </c>
      <c r="U34" s="10"/>
      <c r="V34" s="40"/>
      <c r="W34" s="40"/>
      <c r="X34" s="40"/>
      <c r="Y34" s="40"/>
      <c r="Z34" s="40"/>
      <c r="AA34" s="40">
        <v>1500</v>
      </c>
      <c r="AB34" s="40"/>
      <c r="AC34" s="40"/>
      <c r="AD34" s="40"/>
      <c r="AE34" s="40">
        <v>800</v>
      </c>
      <c r="AF34" s="40"/>
      <c r="AG34" s="45"/>
      <c r="AH34" s="45"/>
      <c r="AI34" s="45"/>
      <c r="AJ34" s="45">
        <v>300000</v>
      </c>
      <c r="AK34" s="46"/>
      <c r="AL34" s="46"/>
      <c r="AM34" s="46"/>
      <c r="AN34" s="46">
        <v>0</v>
      </c>
      <c r="AO34" s="13">
        <f t="shared" si="10"/>
        <v>0</v>
      </c>
      <c r="AP34" s="62">
        <f t="shared" si="11"/>
        <v>-2050000</v>
      </c>
      <c r="AQ34" s="1"/>
      <c r="AR34" s="1"/>
      <c r="AS34" s="1"/>
      <c r="AT34" s="1"/>
      <c r="AU34" s="1"/>
      <c r="AV34" s="1"/>
    </row>
    <row r="35" spans="1:48" ht="76.5" customHeight="1">
      <c r="A35" s="6">
        <f t="shared" si="12"/>
        <v>5</v>
      </c>
      <c r="B35" s="542"/>
      <c r="C35" s="534"/>
      <c r="D35" s="7" t="s">
        <v>607</v>
      </c>
      <c r="E35" s="40">
        <v>2</v>
      </c>
      <c r="F35" s="49" t="s">
        <v>608</v>
      </c>
      <c r="G35" s="7" t="s">
        <v>607</v>
      </c>
      <c r="H35" s="141" t="s">
        <v>131</v>
      </c>
      <c r="I35" s="7"/>
      <c r="J35" s="40"/>
      <c r="K35" s="40"/>
      <c r="L35" s="40" t="s">
        <v>138</v>
      </c>
      <c r="M35" s="40"/>
      <c r="N35" s="40">
        <v>120000</v>
      </c>
      <c r="O35" s="49">
        <v>400000</v>
      </c>
      <c r="P35" s="42">
        <v>170000</v>
      </c>
      <c r="Q35" s="43">
        <f t="shared" si="8"/>
        <v>690000</v>
      </c>
      <c r="R35" s="44"/>
      <c r="S35" s="44"/>
      <c r="T35" s="44"/>
      <c r="U35" s="10">
        <v>8000</v>
      </c>
      <c r="V35" s="40"/>
      <c r="W35" s="40"/>
      <c r="X35" s="40"/>
      <c r="Y35" s="40"/>
      <c r="Z35" s="40"/>
      <c r="AA35" s="40">
        <v>150</v>
      </c>
      <c r="AB35" s="40"/>
      <c r="AC35" s="40"/>
      <c r="AD35" s="40"/>
      <c r="AE35" s="40">
        <v>115</v>
      </c>
      <c r="AF35" s="40"/>
      <c r="AG35" s="45"/>
      <c r="AH35" s="45"/>
      <c r="AI35" s="45"/>
      <c r="AJ35" s="45"/>
      <c r="AK35" s="46"/>
      <c r="AL35" s="46"/>
      <c r="AM35" s="46"/>
      <c r="AN35" s="46">
        <f t="shared" si="9"/>
        <v>0</v>
      </c>
      <c r="AO35" s="13">
        <f t="shared" si="10"/>
        <v>0</v>
      </c>
      <c r="AP35" s="62">
        <f t="shared" si="11"/>
        <v>-690000</v>
      </c>
      <c r="AQ35" s="1"/>
      <c r="AR35" s="1"/>
      <c r="AS35" s="1"/>
      <c r="AT35" s="1"/>
      <c r="AU35" s="1"/>
      <c r="AV35" s="1"/>
    </row>
    <row r="36" spans="1:48" ht="70.5" customHeight="1">
      <c r="A36" s="6">
        <f t="shared" si="12"/>
        <v>6</v>
      </c>
      <c r="B36" s="542"/>
      <c r="C36" s="534"/>
      <c r="D36" s="7" t="s">
        <v>130</v>
      </c>
      <c r="E36" s="40">
        <v>1</v>
      </c>
      <c r="F36" s="49" t="s">
        <v>609</v>
      </c>
      <c r="G36" s="7" t="s">
        <v>130</v>
      </c>
      <c r="H36" s="141" t="s">
        <v>131</v>
      </c>
      <c r="I36" s="40"/>
      <c r="J36" s="40"/>
      <c r="K36" s="40"/>
      <c r="L36" s="40" t="s">
        <v>138</v>
      </c>
      <c r="M36" s="40"/>
      <c r="N36" s="40">
        <v>650000</v>
      </c>
      <c r="O36" s="49">
        <v>1200000</v>
      </c>
      <c r="P36" s="42">
        <v>400000</v>
      </c>
      <c r="Q36" s="43">
        <f t="shared" si="8"/>
        <v>2250000</v>
      </c>
      <c r="R36" s="44"/>
      <c r="S36" s="44"/>
      <c r="T36" s="44"/>
      <c r="U36" s="10">
        <v>15000</v>
      </c>
      <c r="V36" s="40"/>
      <c r="W36" s="40"/>
      <c r="X36" s="40"/>
      <c r="Y36" s="40"/>
      <c r="Z36" s="40"/>
      <c r="AA36" s="40">
        <v>1700</v>
      </c>
      <c r="AB36" s="40"/>
      <c r="AC36" s="40"/>
      <c r="AD36" s="40"/>
      <c r="AE36" s="40">
        <v>400</v>
      </c>
      <c r="AF36" s="40"/>
      <c r="AG36" s="45"/>
      <c r="AH36" s="45"/>
      <c r="AI36" s="45"/>
      <c r="AJ36" s="45">
        <v>85000</v>
      </c>
      <c r="AK36" s="46"/>
      <c r="AL36" s="46"/>
      <c r="AM36" s="46"/>
      <c r="AN36" s="46"/>
      <c r="AO36" s="13">
        <f t="shared" si="10"/>
        <v>0</v>
      </c>
      <c r="AP36" s="62">
        <f t="shared" si="11"/>
        <v>-2250000</v>
      </c>
      <c r="AQ36" s="1"/>
      <c r="AR36" s="1"/>
      <c r="AS36" s="1"/>
      <c r="AT36" s="1"/>
      <c r="AU36" s="1"/>
      <c r="AV36" s="1"/>
    </row>
    <row r="37" spans="1:48" ht="80.25" customHeight="1">
      <c r="A37" s="6">
        <f t="shared" si="12"/>
        <v>7</v>
      </c>
      <c r="B37" s="542"/>
      <c r="C37" s="534"/>
      <c r="D37" s="7" t="s">
        <v>258</v>
      </c>
      <c r="E37" s="40">
        <v>4</v>
      </c>
      <c r="F37" s="49" t="s">
        <v>610</v>
      </c>
      <c r="G37" s="7" t="s">
        <v>258</v>
      </c>
      <c r="H37" s="141" t="s">
        <v>131</v>
      </c>
      <c r="I37" s="40"/>
      <c r="J37" s="40"/>
      <c r="K37" s="40"/>
      <c r="L37" s="40" t="s">
        <v>138</v>
      </c>
      <c r="M37" s="40"/>
      <c r="N37" s="40"/>
      <c r="O37" s="49"/>
      <c r="P37" s="42"/>
      <c r="Q37" s="43">
        <f t="shared" si="8"/>
        <v>0</v>
      </c>
      <c r="R37" s="44"/>
      <c r="S37" s="44"/>
      <c r="T37" s="44"/>
      <c r="U37" s="44">
        <v>25000</v>
      </c>
      <c r="V37" s="40"/>
      <c r="W37" s="40"/>
      <c r="X37" s="40"/>
      <c r="Y37" s="40">
        <v>30</v>
      </c>
      <c r="Z37" s="40"/>
      <c r="AA37" s="40">
        <v>0</v>
      </c>
      <c r="AB37" s="40"/>
      <c r="AC37" s="40"/>
      <c r="AD37" s="40"/>
      <c r="AE37" s="40">
        <v>0</v>
      </c>
      <c r="AF37" s="40"/>
      <c r="AG37" s="45"/>
      <c r="AH37" s="45"/>
      <c r="AI37" s="45"/>
      <c r="AJ37" s="45">
        <v>0</v>
      </c>
      <c r="AK37" s="46"/>
      <c r="AL37" s="46"/>
      <c r="AM37" s="46"/>
      <c r="AN37" s="46">
        <f t="shared" si="9"/>
        <v>0</v>
      </c>
      <c r="AO37" s="13">
        <f t="shared" si="10"/>
        <v>0</v>
      </c>
      <c r="AP37" s="62">
        <f t="shared" si="11"/>
        <v>0</v>
      </c>
      <c r="AQ37" s="1"/>
      <c r="AR37" s="1"/>
      <c r="AS37" s="1"/>
      <c r="AT37" s="1"/>
      <c r="AU37" s="1"/>
      <c r="AV37" s="1"/>
    </row>
    <row r="38" spans="1:48" ht="87" customHeight="1">
      <c r="A38" s="6">
        <f t="shared" si="12"/>
        <v>8</v>
      </c>
      <c r="B38" s="542"/>
      <c r="C38" s="534"/>
      <c r="D38" s="7" t="s">
        <v>611</v>
      </c>
      <c r="E38" s="40">
        <v>4</v>
      </c>
      <c r="F38" s="49" t="s">
        <v>612</v>
      </c>
      <c r="G38" s="7" t="s">
        <v>611</v>
      </c>
      <c r="H38" s="141" t="s">
        <v>131</v>
      </c>
      <c r="I38" s="40"/>
      <c r="J38" s="40"/>
      <c r="K38" s="40"/>
      <c r="L38" s="40" t="s">
        <v>138</v>
      </c>
      <c r="M38" s="40"/>
      <c r="N38" s="40"/>
      <c r="O38" s="49">
        <v>0</v>
      </c>
      <c r="P38" s="42"/>
      <c r="Q38" s="43">
        <f t="shared" si="8"/>
        <v>0</v>
      </c>
      <c r="R38" s="44"/>
      <c r="S38" s="44"/>
      <c r="T38" s="44"/>
      <c r="U38" s="44">
        <v>100</v>
      </c>
      <c r="V38" s="40"/>
      <c r="W38" s="40"/>
      <c r="X38" s="40"/>
      <c r="Y38" s="40"/>
      <c r="Z38" s="40"/>
      <c r="AA38" s="40">
        <v>0</v>
      </c>
      <c r="AB38" s="40"/>
      <c r="AC38" s="40"/>
      <c r="AD38" s="40"/>
      <c r="AE38" s="40">
        <v>0</v>
      </c>
      <c r="AF38" s="40"/>
      <c r="AG38" s="45"/>
      <c r="AH38" s="45"/>
      <c r="AI38" s="45"/>
      <c r="AJ38" s="45">
        <v>0</v>
      </c>
      <c r="AK38" s="46"/>
      <c r="AL38" s="46"/>
      <c r="AM38" s="46"/>
      <c r="AN38" s="46">
        <v>0</v>
      </c>
      <c r="AO38" s="13">
        <f t="shared" si="10"/>
        <v>0</v>
      </c>
      <c r="AP38" s="62">
        <f t="shared" si="11"/>
        <v>0</v>
      </c>
      <c r="AQ38" s="1"/>
      <c r="AR38" s="1"/>
      <c r="AS38" s="1"/>
      <c r="AT38" s="1"/>
      <c r="AU38" s="1"/>
      <c r="AV38" s="1"/>
    </row>
    <row r="39" spans="1:48" ht="57">
      <c r="A39" s="6">
        <f t="shared" si="12"/>
        <v>9</v>
      </c>
      <c r="B39" s="542"/>
      <c r="C39" s="534"/>
      <c r="D39" s="7" t="s">
        <v>613</v>
      </c>
      <c r="E39" s="40">
        <v>1</v>
      </c>
      <c r="F39" s="49" t="s">
        <v>614</v>
      </c>
      <c r="G39" s="7" t="s">
        <v>613</v>
      </c>
      <c r="H39" s="141" t="s">
        <v>131</v>
      </c>
      <c r="I39" s="40"/>
      <c r="J39" s="40"/>
      <c r="K39" s="40"/>
      <c r="L39" s="40" t="s">
        <v>138</v>
      </c>
      <c r="M39" s="40"/>
      <c r="N39" s="40"/>
      <c r="O39" s="49">
        <v>0</v>
      </c>
      <c r="P39" s="42"/>
      <c r="Q39" s="43">
        <f t="shared" si="8"/>
        <v>0</v>
      </c>
      <c r="R39" s="44">
        <v>35000</v>
      </c>
      <c r="S39" s="44"/>
      <c r="T39" s="44"/>
      <c r="U39" s="44"/>
      <c r="V39" s="40"/>
      <c r="W39" s="40"/>
      <c r="X39" s="40"/>
      <c r="Y39" s="40">
        <v>0</v>
      </c>
      <c r="Z39" s="40">
        <v>0</v>
      </c>
      <c r="AA39" s="40">
        <v>0</v>
      </c>
      <c r="AB39" s="40"/>
      <c r="AC39" s="40"/>
      <c r="AD39" s="40"/>
      <c r="AE39" s="40">
        <v>0</v>
      </c>
      <c r="AF39" s="40"/>
      <c r="AG39" s="45"/>
      <c r="AH39" s="45"/>
      <c r="AI39" s="45"/>
      <c r="AJ39" s="45">
        <v>0</v>
      </c>
      <c r="AK39" s="46"/>
      <c r="AL39" s="46"/>
      <c r="AM39" s="46"/>
      <c r="AN39" s="46">
        <f t="shared" si="9"/>
        <v>0</v>
      </c>
      <c r="AO39" s="13">
        <f t="shared" si="10"/>
        <v>0</v>
      </c>
      <c r="AP39" s="62">
        <f t="shared" si="11"/>
        <v>0</v>
      </c>
      <c r="AQ39" s="1"/>
      <c r="AR39" s="1"/>
      <c r="AS39" s="1"/>
      <c r="AT39" s="1"/>
      <c r="AU39" s="1"/>
      <c r="AV39" s="1"/>
    </row>
    <row r="40" spans="1:48" ht="57">
      <c r="A40" s="6">
        <f t="shared" si="12"/>
        <v>10</v>
      </c>
      <c r="B40" s="542"/>
      <c r="C40" s="534"/>
      <c r="D40" s="7" t="s">
        <v>613</v>
      </c>
      <c r="E40" s="40">
        <v>1</v>
      </c>
      <c r="F40" s="49" t="s">
        <v>610</v>
      </c>
      <c r="G40" s="7" t="s">
        <v>613</v>
      </c>
      <c r="H40" s="141" t="s">
        <v>131</v>
      </c>
      <c r="I40" s="40"/>
      <c r="J40" s="40"/>
      <c r="K40" s="40"/>
      <c r="L40" s="40" t="s">
        <v>138</v>
      </c>
      <c r="M40" s="40"/>
      <c r="N40" s="40"/>
      <c r="O40" s="49">
        <v>0</v>
      </c>
      <c r="P40" s="42"/>
      <c r="Q40" s="43">
        <f t="shared" si="8"/>
        <v>0</v>
      </c>
      <c r="R40" s="44">
        <v>32000</v>
      </c>
      <c r="S40" s="44"/>
      <c r="T40" s="44"/>
      <c r="U40" s="10"/>
      <c r="V40" s="40"/>
      <c r="W40" s="40"/>
      <c r="X40" s="40"/>
      <c r="Y40" s="40"/>
      <c r="Z40" s="40">
        <v>0</v>
      </c>
      <c r="AA40" s="40">
        <v>0</v>
      </c>
      <c r="AB40" s="40"/>
      <c r="AC40" s="40">
        <v>0</v>
      </c>
      <c r="AD40" s="40">
        <v>0</v>
      </c>
      <c r="AE40" s="40">
        <v>0</v>
      </c>
      <c r="AF40" s="40"/>
      <c r="AG40" s="45">
        <v>0</v>
      </c>
      <c r="AH40" s="45"/>
      <c r="AI40" s="45"/>
      <c r="AJ40" s="45">
        <v>0</v>
      </c>
      <c r="AK40" s="46"/>
      <c r="AL40" s="46"/>
      <c r="AM40" s="46"/>
      <c r="AN40" s="46">
        <v>0</v>
      </c>
      <c r="AO40" s="13">
        <f t="shared" si="10"/>
        <v>0</v>
      </c>
      <c r="AP40" s="62">
        <f t="shared" si="11"/>
        <v>0</v>
      </c>
      <c r="AQ40" s="1"/>
      <c r="AR40" s="1"/>
      <c r="AS40" s="1"/>
      <c r="AT40" s="1"/>
      <c r="AU40" s="1"/>
      <c r="AV40" s="1"/>
    </row>
    <row r="41" spans="1:48" ht="28.5">
      <c r="A41" s="6">
        <f t="shared" si="12"/>
        <v>11</v>
      </c>
      <c r="B41" s="542"/>
      <c r="C41" s="534"/>
      <c r="D41" s="7" t="s">
        <v>615</v>
      </c>
      <c r="E41" s="40">
        <v>1</v>
      </c>
      <c r="F41" s="49" t="s">
        <v>616</v>
      </c>
      <c r="G41" s="7" t="s">
        <v>615</v>
      </c>
      <c r="H41" s="141" t="s">
        <v>131</v>
      </c>
      <c r="I41" s="40"/>
      <c r="J41" s="40"/>
      <c r="K41" s="40"/>
      <c r="L41" s="40" t="s">
        <v>138</v>
      </c>
      <c r="M41" s="40"/>
      <c r="N41" s="40">
        <v>450000</v>
      </c>
      <c r="O41" s="49">
        <v>300000</v>
      </c>
      <c r="P41" s="42">
        <v>900000</v>
      </c>
      <c r="Q41" s="43">
        <f t="shared" si="8"/>
        <v>1650000</v>
      </c>
      <c r="R41" s="44"/>
      <c r="S41" s="44"/>
      <c r="T41" s="44"/>
      <c r="U41" s="10" t="s">
        <v>198</v>
      </c>
      <c r="V41" s="40"/>
      <c r="W41" s="40"/>
      <c r="X41" s="40"/>
      <c r="Y41" s="40"/>
      <c r="Z41" s="40"/>
      <c r="AA41" s="40">
        <v>0</v>
      </c>
      <c r="AB41" s="40"/>
      <c r="AC41" s="40"/>
      <c r="AD41" s="40"/>
      <c r="AE41" s="40">
        <v>0</v>
      </c>
      <c r="AF41" s="40"/>
      <c r="AG41" s="45"/>
      <c r="AH41" s="45"/>
      <c r="AI41" s="45"/>
      <c r="AJ41" s="45">
        <v>0</v>
      </c>
      <c r="AK41" s="46"/>
      <c r="AL41" s="46"/>
      <c r="AM41" s="46"/>
      <c r="AN41" s="46">
        <f t="shared" si="9"/>
        <v>0</v>
      </c>
      <c r="AO41" s="13">
        <f t="shared" si="10"/>
        <v>0</v>
      </c>
      <c r="AP41" s="62">
        <f t="shared" si="11"/>
        <v>-1650000</v>
      </c>
      <c r="AQ41" s="1"/>
      <c r="AR41" s="1"/>
      <c r="AS41" s="1"/>
      <c r="AT41" s="1"/>
      <c r="AU41" s="1"/>
      <c r="AV41" s="1"/>
    </row>
    <row r="42" spans="1:48" ht="59.25" customHeight="1">
      <c r="A42" s="6">
        <f t="shared" si="12"/>
        <v>12</v>
      </c>
      <c r="B42" s="542"/>
      <c r="C42" s="534"/>
      <c r="D42" s="7" t="s">
        <v>617</v>
      </c>
      <c r="E42" s="40">
        <v>2</v>
      </c>
      <c r="F42" s="49" t="s">
        <v>616</v>
      </c>
      <c r="G42" s="7" t="s">
        <v>617</v>
      </c>
      <c r="H42" s="141" t="s">
        <v>131</v>
      </c>
      <c r="I42" s="40"/>
      <c r="J42" s="40"/>
      <c r="K42" s="40"/>
      <c r="L42" s="40" t="s">
        <v>138</v>
      </c>
      <c r="M42" s="40"/>
      <c r="N42" s="40"/>
      <c r="O42" s="49">
        <v>0</v>
      </c>
      <c r="P42" s="42"/>
      <c r="Q42" s="43">
        <f t="shared" si="8"/>
        <v>0</v>
      </c>
      <c r="R42" s="44"/>
      <c r="S42" s="44"/>
      <c r="T42" s="44"/>
      <c r="U42" s="44" t="s">
        <v>198</v>
      </c>
      <c r="V42" s="40"/>
      <c r="W42" s="40"/>
      <c r="X42" s="40"/>
      <c r="Y42" s="40"/>
      <c r="Z42" s="40"/>
      <c r="AA42" s="40">
        <v>0</v>
      </c>
      <c r="AB42" s="40"/>
      <c r="AC42" s="40"/>
      <c r="AD42" s="40"/>
      <c r="AE42" s="40">
        <v>0</v>
      </c>
      <c r="AF42" s="40"/>
      <c r="AG42" s="45"/>
      <c r="AH42" s="45"/>
      <c r="AI42" s="45"/>
      <c r="AJ42" s="45">
        <v>0</v>
      </c>
      <c r="AK42" s="46"/>
      <c r="AL42" s="46"/>
      <c r="AM42" s="46"/>
      <c r="AN42" s="46">
        <f t="shared" si="9"/>
        <v>0</v>
      </c>
      <c r="AO42" s="13">
        <f t="shared" si="10"/>
        <v>0</v>
      </c>
      <c r="AP42" s="62">
        <f t="shared" si="11"/>
        <v>0</v>
      </c>
      <c r="AQ42" s="1"/>
      <c r="AR42" s="1"/>
      <c r="AS42" s="1"/>
      <c r="AT42" s="1"/>
      <c r="AU42" s="1"/>
      <c r="AV42" s="1"/>
    </row>
    <row r="43" spans="1:48" ht="59.25" customHeight="1">
      <c r="A43" s="6">
        <v>13</v>
      </c>
      <c r="B43" s="542"/>
      <c r="C43" s="534"/>
      <c r="D43" s="7" t="s">
        <v>130</v>
      </c>
      <c r="E43" s="40"/>
      <c r="F43" s="49"/>
      <c r="G43" s="7"/>
      <c r="H43" s="141"/>
      <c r="I43" s="40"/>
      <c r="J43" s="40"/>
      <c r="K43" s="40"/>
      <c r="L43" s="40"/>
      <c r="M43" s="40"/>
      <c r="N43" s="40"/>
      <c r="O43" s="49"/>
      <c r="P43" s="42"/>
      <c r="Q43" s="43">
        <f t="shared" si="8"/>
        <v>0</v>
      </c>
      <c r="R43" s="44"/>
      <c r="S43" s="44"/>
      <c r="T43" s="44"/>
      <c r="U43" s="44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5"/>
      <c r="AH43" s="45"/>
      <c r="AI43" s="45"/>
      <c r="AJ43" s="45"/>
      <c r="AK43" s="46"/>
      <c r="AL43" s="46"/>
      <c r="AM43" s="46"/>
      <c r="AN43" s="46"/>
      <c r="AO43" s="13"/>
      <c r="AP43" s="62"/>
      <c r="AQ43" s="1"/>
      <c r="AR43" s="1"/>
      <c r="AS43" s="1"/>
      <c r="AT43" s="1"/>
      <c r="AU43" s="1"/>
      <c r="AV43" s="1"/>
    </row>
    <row r="44" spans="1:48" ht="59.25" customHeight="1">
      <c r="A44" s="6">
        <v>14</v>
      </c>
      <c r="B44" s="542"/>
      <c r="C44" s="534"/>
      <c r="D44" s="7" t="s">
        <v>618</v>
      </c>
      <c r="E44" s="40">
        <v>1</v>
      </c>
      <c r="F44" s="49" t="s">
        <v>616</v>
      </c>
      <c r="G44" s="7" t="s">
        <v>618</v>
      </c>
      <c r="H44" s="141" t="s">
        <v>131</v>
      </c>
      <c r="I44" s="40"/>
      <c r="J44" s="40"/>
      <c r="K44" s="40"/>
      <c r="L44" s="40" t="s">
        <v>138</v>
      </c>
      <c r="M44" s="40"/>
      <c r="N44" s="40"/>
      <c r="O44" s="49">
        <v>0</v>
      </c>
      <c r="P44" s="42"/>
      <c r="Q44" s="43">
        <f t="shared" si="8"/>
        <v>0</v>
      </c>
      <c r="R44" s="44"/>
      <c r="S44" s="44"/>
      <c r="T44" s="44"/>
      <c r="U44" s="44" t="s">
        <v>198</v>
      </c>
      <c r="V44" s="40"/>
      <c r="W44" s="40"/>
      <c r="X44" s="40"/>
      <c r="Y44" s="40"/>
      <c r="Z44" s="40"/>
      <c r="AA44" s="40">
        <v>0</v>
      </c>
      <c r="AB44" s="40"/>
      <c r="AC44" s="40"/>
      <c r="AD44" s="40"/>
      <c r="AE44" s="40">
        <v>0</v>
      </c>
      <c r="AF44" s="40"/>
      <c r="AG44" s="45"/>
      <c r="AH44" s="45"/>
      <c r="AI44" s="45"/>
      <c r="AJ44" s="45">
        <v>0</v>
      </c>
      <c r="AK44" s="46"/>
      <c r="AL44" s="46"/>
      <c r="AM44" s="46"/>
      <c r="AN44" s="46">
        <f t="shared" ref="AN44" si="13">AJ44</f>
        <v>0</v>
      </c>
      <c r="AO44" s="13">
        <f t="shared" ref="AO44" si="14">AN44</f>
        <v>0</v>
      </c>
      <c r="AP44" s="62">
        <f t="shared" ref="AP44" si="15">AO44-Q44-M44</f>
        <v>0</v>
      </c>
      <c r="AQ44" s="1"/>
      <c r="AR44" s="1"/>
      <c r="AS44" s="1"/>
      <c r="AT44" s="1"/>
      <c r="AU44" s="1"/>
      <c r="AV44" s="1"/>
    </row>
    <row r="45" spans="1:48" ht="62.25" customHeight="1" thickBot="1">
      <c r="A45" s="6">
        <v>15</v>
      </c>
      <c r="B45" s="541"/>
      <c r="C45" s="535"/>
      <c r="D45" s="7" t="s">
        <v>361</v>
      </c>
      <c r="E45" s="40">
        <v>1</v>
      </c>
      <c r="F45" s="49" t="s">
        <v>255</v>
      </c>
      <c r="G45" s="7" t="s">
        <v>619</v>
      </c>
      <c r="H45" s="141" t="s">
        <v>131</v>
      </c>
      <c r="I45" s="40"/>
      <c r="J45" s="40"/>
      <c r="K45" s="40"/>
      <c r="L45" s="40" t="s">
        <v>138</v>
      </c>
      <c r="M45" s="40"/>
      <c r="N45" s="40">
        <v>400000</v>
      </c>
      <c r="O45" s="49">
        <v>2850000</v>
      </c>
      <c r="P45" s="42">
        <v>2750000</v>
      </c>
      <c r="Q45" s="43">
        <f t="shared" si="8"/>
        <v>6000000</v>
      </c>
      <c r="R45" s="44"/>
      <c r="S45" s="44"/>
      <c r="T45" s="44"/>
      <c r="U45" s="44">
        <v>1000</v>
      </c>
      <c r="V45" s="40"/>
      <c r="W45" s="40"/>
      <c r="X45" s="40"/>
      <c r="Y45" s="40"/>
      <c r="Z45" s="40"/>
      <c r="AA45" s="40">
        <v>1600</v>
      </c>
      <c r="AB45" s="40"/>
      <c r="AC45" s="40"/>
      <c r="AD45" s="40"/>
      <c r="AE45" s="40">
        <v>900</v>
      </c>
      <c r="AF45" s="40"/>
      <c r="AG45" s="45"/>
      <c r="AH45" s="45"/>
      <c r="AI45" s="45"/>
      <c r="AJ45" s="45">
        <v>0</v>
      </c>
      <c r="AK45" s="46"/>
      <c r="AL45" s="46"/>
      <c r="AM45" s="46"/>
      <c r="AN45" s="46">
        <v>90000</v>
      </c>
      <c r="AO45" s="13">
        <f t="shared" si="10"/>
        <v>90000</v>
      </c>
      <c r="AP45" s="62">
        <f t="shared" si="11"/>
        <v>-5910000</v>
      </c>
      <c r="AQ45" s="1"/>
      <c r="AR45" s="1"/>
      <c r="AS45" s="1"/>
      <c r="AT45" s="1"/>
      <c r="AU45" s="1"/>
      <c r="AV45" s="1"/>
    </row>
    <row r="46" spans="1:48" ht="45" customHeight="1" thickBot="1">
      <c r="A46" s="145"/>
      <c r="B46" s="147" t="s">
        <v>119</v>
      </c>
      <c r="C46" s="147">
        <f>SUM(C31:C45)</f>
        <v>19</v>
      </c>
      <c r="D46" s="147"/>
      <c r="E46" s="147">
        <f>SUM(E31:E45)</f>
        <v>36</v>
      </c>
      <c r="F46" s="147"/>
      <c r="G46" s="147"/>
      <c r="H46" s="147"/>
      <c r="I46" s="147"/>
      <c r="J46" s="147"/>
      <c r="K46" s="147"/>
      <c r="L46" s="147"/>
      <c r="M46" s="159"/>
      <c r="N46" s="362">
        <f t="shared" ref="N46:AP46" si="16">SUM(N31:N45)</f>
        <v>7750000</v>
      </c>
      <c r="O46" s="371">
        <f t="shared" si="16"/>
        <v>10650000</v>
      </c>
      <c r="P46" s="147">
        <f t="shared" si="16"/>
        <v>8020000</v>
      </c>
      <c r="Q46" s="147">
        <f t="shared" si="16"/>
        <v>26420000</v>
      </c>
      <c r="R46" s="147">
        <f t="shared" si="16"/>
        <v>67000</v>
      </c>
      <c r="S46" s="147">
        <f t="shared" si="16"/>
        <v>0</v>
      </c>
      <c r="T46" s="147">
        <f t="shared" si="16"/>
        <v>3400</v>
      </c>
      <c r="U46" s="147">
        <f t="shared" si="16"/>
        <v>64100</v>
      </c>
      <c r="V46" s="147">
        <f t="shared" si="16"/>
        <v>16800</v>
      </c>
      <c r="W46" s="147">
        <f t="shared" si="16"/>
        <v>220</v>
      </c>
      <c r="X46" s="147">
        <f t="shared" si="16"/>
        <v>62</v>
      </c>
      <c r="Y46" s="147">
        <f t="shared" si="16"/>
        <v>30</v>
      </c>
      <c r="Z46" s="147">
        <f t="shared" si="16"/>
        <v>900</v>
      </c>
      <c r="AA46" s="372">
        <f t="shared" si="16"/>
        <v>8050</v>
      </c>
      <c r="AB46" s="147">
        <f t="shared" si="16"/>
        <v>0</v>
      </c>
      <c r="AC46" s="147">
        <f t="shared" si="16"/>
        <v>0</v>
      </c>
      <c r="AD46" s="147">
        <f t="shared" si="16"/>
        <v>130</v>
      </c>
      <c r="AE46" s="372">
        <f t="shared" si="16"/>
        <v>2755</v>
      </c>
      <c r="AF46" s="147">
        <f t="shared" si="16"/>
        <v>0</v>
      </c>
      <c r="AG46" s="147">
        <f t="shared" si="16"/>
        <v>0</v>
      </c>
      <c r="AH46" s="147">
        <f t="shared" si="16"/>
        <v>0</v>
      </c>
      <c r="AI46" s="147">
        <f t="shared" si="16"/>
        <v>0</v>
      </c>
      <c r="AJ46" s="147">
        <f t="shared" si="16"/>
        <v>1285000</v>
      </c>
      <c r="AK46" s="147">
        <f t="shared" si="16"/>
        <v>0</v>
      </c>
      <c r="AL46" s="147">
        <f t="shared" si="16"/>
        <v>0</v>
      </c>
      <c r="AM46" s="147">
        <f t="shared" si="16"/>
        <v>0</v>
      </c>
      <c r="AN46" s="147">
        <f t="shared" si="16"/>
        <v>590000</v>
      </c>
      <c r="AO46" s="147">
        <f t="shared" si="16"/>
        <v>590000</v>
      </c>
      <c r="AP46" s="364">
        <f t="shared" si="16"/>
        <v>-25830000</v>
      </c>
      <c r="AQ46" s="1"/>
      <c r="AR46" s="1"/>
      <c r="AS46" s="1"/>
      <c r="AT46" s="1"/>
      <c r="AU46" s="1"/>
      <c r="AV46" s="1"/>
    </row>
    <row r="47" spans="1:48">
      <c r="AG47" s="3"/>
      <c r="AH47" s="3"/>
      <c r="AI47" s="3"/>
      <c r="AJ47" s="3"/>
    </row>
    <row r="48" spans="1:48">
      <c r="AG48" s="3"/>
      <c r="AH48" s="3"/>
      <c r="AI48" s="3"/>
      <c r="AJ48" s="3"/>
    </row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</sheetData>
  <mergeCells count="39">
    <mergeCell ref="C31:C45"/>
    <mergeCell ref="B31:B45"/>
    <mergeCell ref="Y3:AB3"/>
    <mergeCell ref="AC3:AF3"/>
    <mergeCell ref="AG3:AJ3"/>
    <mergeCell ref="B7:B8"/>
    <mergeCell ref="C7:C8"/>
    <mergeCell ref="B10:B13"/>
    <mergeCell ref="B15:B30"/>
    <mergeCell ref="C15:C30"/>
    <mergeCell ref="I3:I4"/>
    <mergeCell ref="J3:J4"/>
    <mergeCell ref="K3:K4"/>
    <mergeCell ref="L3:L4"/>
    <mergeCell ref="AO3:AO4"/>
    <mergeCell ref="AP3:AP4"/>
    <mergeCell ref="M3:M4"/>
    <mergeCell ref="N3:N4"/>
    <mergeCell ref="O3:O4"/>
    <mergeCell ref="P3:P4"/>
    <mergeCell ref="Q3:Q4"/>
    <mergeCell ref="V3:X3"/>
    <mergeCell ref="AK3:AN3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9F55-458A-4CEC-BB16-54D2A347BE4B}">
  <sheetPr filterMode="1"/>
  <dimension ref="A1:AZ328"/>
  <sheetViews>
    <sheetView tabSelected="1" zoomScale="90" zoomScaleNormal="90" workbookViewId="0">
      <selection activeCell="N9" sqref="N9"/>
    </sheetView>
  </sheetViews>
  <sheetFormatPr defaultRowHeight="13.5"/>
  <cols>
    <col min="1" max="1" width="12" style="3" customWidth="1"/>
    <col min="2" max="2" width="18" style="52" customWidth="1"/>
    <col min="3" max="3" width="6.42578125" style="52" customWidth="1"/>
    <col min="4" max="4" width="5.28515625" style="52" customWidth="1"/>
    <col min="5" max="5" width="5.7109375" style="52" customWidth="1"/>
    <col min="6" max="6" width="7.42578125" style="52" customWidth="1"/>
    <col min="7" max="7" width="5" style="52" customWidth="1"/>
    <col min="8" max="12" width="5.85546875" style="52" customWidth="1"/>
    <col min="13" max="13" width="4.85546875" style="52" customWidth="1"/>
    <col min="14" max="14" width="13.7109375" style="52" customWidth="1"/>
    <col min="15" max="15" width="13.140625" style="52" customWidth="1"/>
    <col min="16" max="16" width="13.5703125" style="52" customWidth="1"/>
    <col min="17" max="17" width="15.42578125" style="52" customWidth="1"/>
    <col min="18" max="20" width="9" style="52" bestFit="1" customWidth="1"/>
    <col min="21" max="21" width="10.28515625" style="52" bestFit="1" customWidth="1"/>
    <col min="22" max="22" width="10.42578125" style="52" customWidth="1"/>
    <col min="23" max="23" width="12" style="52" bestFit="1" customWidth="1"/>
    <col min="24" max="24" width="15.5703125" style="52" bestFit="1" customWidth="1"/>
    <col min="25" max="25" width="10.140625" style="52" customWidth="1"/>
    <col min="26" max="26" width="11.5703125" style="52" bestFit="1" customWidth="1"/>
    <col min="27" max="27" width="14.28515625" style="52" bestFit="1" customWidth="1"/>
    <col min="28" max="28" width="15.5703125" style="52" bestFit="1" customWidth="1"/>
    <col min="29" max="29" width="11.5703125" style="52" bestFit="1" customWidth="1"/>
    <col min="30" max="30" width="6.42578125" style="52" bestFit="1" customWidth="1"/>
    <col min="31" max="31" width="6.85546875" style="52" customWidth="1"/>
    <col min="32" max="32" width="13.42578125" style="52" customWidth="1"/>
    <col min="33" max="34" width="10.28515625" style="123" bestFit="1" customWidth="1"/>
    <col min="35" max="35" width="11.7109375" style="123" customWidth="1"/>
    <col min="36" max="36" width="11.5703125" style="123" bestFit="1" customWidth="1"/>
    <col min="37" max="37" width="10.28515625" style="52" bestFit="1" customWidth="1"/>
    <col min="38" max="38" width="11.5703125" style="52" bestFit="1" customWidth="1"/>
    <col min="39" max="39" width="16" style="52" customWidth="1"/>
    <col min="40" max="40" width="18.85546875" style="52" customWidth="1"/>
    <col min="41" max="41" width="12.85546875" style="52" customWidth="1"/>
    <col min="42" max="42" width="17.855468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584" t="s">
        <v>620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4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609" t="s">
        <v>0</v>
      </c>
      <c r="B2" s="512" t="s">
        <v>152</v>
      </c>
      <c r="C2" s="556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59" t="s">
        <v>5</v>
      </c>
      <c r="O2" s="560"/>
      <c r="P2" s="560"/>
      <c r="Q2" s="561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62" t="s">
        <v>9</v>
      </c>
      <c r="AH2" s="563"/>
      <c r="AI2" s="563"/>
      <c r="AJ2" s="563"/>
      <c r="AK2" s="563"/>
      <c r="AL2" s="563"/>
      <c r="AM2" s="563"/>
      <c r="AN2" s="563"/>
      <c r="AO2" s="563"/>
      <c r="AP2" s="564"/>
      <c r="AQ2" s="76"/>
      <c r="AR2" s="76"/>
      <c r="AS2" s="76"/>
      <c r="AT2" s="76"/>
      <c r="AU2" s="76"/>
      <c r="AV2" s="76"/>
    </row>
    <row r="3" spans="1:52" ht="141" customHeight="1">
      <c r="A3" s="610"/>
      <c r="B3" s="513"/>
      <c r="C3" s="557"/>
      <c r="D3" s="556" t="s">
        <v>10</v>
      </c>
      <c r="E3" s="513" t="s">
        <v>153</v>
      </c>
      <c r="F3" s="548" t="s">
        <v>12</v>
      </c>
      <c r="G3" s="516" t="s">
        <v>13</v>
      </c>
      <c r="H3" s="516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67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565" t="s">
        <v>28</v>
      </c>
      <c r="AQ3" s="83"/>
      <c r="AR3" s="83"/>
      <c r="AS3" s="83"/>
      <c r="AT3" s="83"/>
      <c r="AU3" s="83"/>
      <c r="AV3" s="83"/>
    </row>
    <row r="4" spans="1:52" ht="93" customHeight="1">
      <c r="A4" s="610"/>
      <c r="B4" s="513"/>
      <c r="C4" s="558"/>
      <c r="D4" s="557"/>
      <c r="E4" s="513"/>
      <c r="F4" s="548"/>
      <c r="G4" s="516"/>
      <c r="H4" s="516"/>
      <c r="I4" s="516"/>
      <c r="J4" s="516"/>
      <c r="K4" s="516"/>
      <c r="L4" s="516"/>
      <c r="M4" s="513"/>
      <c r="N4" s="551"/>
      <c r="O4" s="551"/>
      <c r="P4" s="551"/>
      <c r="Q4" s="568"/>
      <c r="R4" s="125" t="s">
        <v>29</v>
      </c>
      <c r="S4" s="125" t="s">
        <v>30</v>
      </c>
      <c r="T4" s="125" t="s">
        <v>31</v>
      </c>
      <c r="U4" s="125" t="s">
        <v>32</v>
      </c>
      <c r="V4" s="8" t="s">
        <v>123</v>
      </c>
      <c r="W4" s="8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126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566"/>
      <c r="AQ4" s="90"/>
      <c r="AR4" s="90"/>
      <c r="AS4" s="83"/>
      <c r="AT4" s="90"/>
      <c r="AU4" s="90"/>
      <c r="AV4" s="90"/>
    </row>
    <row r="5" spans="1:52" ht="54.75" customHeight="1">
      <c r="A5" s="660"/>
      <c r="B5" s="513"/>
      <c r="C5" s="31" t="s">
        <v>39</v>
      </c>
      <c r="D5" s="558"/>
      <c r="E5" s="55" t="s">
        <v>39</v>
      </c>
      <c r="F5" s="165"/>
      <c r="G5" s="165"/>
      <c r="H5" s="7"/>
      <c r="I5" s="7"/>
      <c r="J5" s="7"/>
      <c r="K5" s="8"/>
      <c r="L5" s="7"/>
      <c r="M5" s="7"/>
      <c r="N5" s="137" t="s">
        <v>40</v>
      </c>
      <c r="O5" s="137" t="s">
        <v>40</v>
      </c>
      <c r="P5" s="137" t="s">
        <v>40</v>
      </c>
      <c r="Q5" s="138" t="s">
        <v>40</v>
      </c>
      <c r="R5" s="166" t="s">
        <v>41</v>
      </c>
      <c r="S5" s="166" t="s">
        <v>41</v>
      </c>
      <c r="T5" s="166" t="s">
        <v>41</v>
      </c>
      <c r="U5" s="166" t="s">
        <v>41</v>
      </c>
      <c r="V5" s="7" t="s">
        <v>42</v>
      </c>
      <c r="W5" s="7" t="s">
        <v>39</v>
      </c>
      <c r="X5" s="7" t="s">
        <v>35</v>
      </c>
      <c r="Y5" s="167" t="s">
        <v>43</v>
      </c>
      <c r="Z5" s="167" t="s">
        <v>44</v>
      </c>
      <c r="AA5" s="167" t="s">
        <v>45</v>
      </c>
      <c r="AB5" s="167"/>
      <c r="AC5" s="167" t="s">
        <v>43</v>
      </c>
      <c r="AD5" s="167" t="s">
        <v>44</v>
      </c>
      <c r="AE5" s="167" t="s">
        <v>45</v>
      </c>
      <c r="AF5" s="167"/>
      <c r="AG5" s="168" t="s">
        <v>41</v>
      </c>
      <c r="AH5" s="168" t="s">
        <v>41</v>
      </c>
      <c r="AI5" s="168" t="s">
        <v>41</v>
      </c>
      <c r="AJ5" s="168" t="s">
        <v>41</v>
      </c>
      <c r="AK5" s="169" t="s">
        <v>41</v>
      </c>
      <c r="AL5" s="169" t="s">
        <v>41</v>
      </c>
      <c r="AM5" s="169" t="s">
        <v>41</v>
      </c>
      <c r="AN5" s="12" t="s">
        <v>40</v>
      </c>
      <c r="AO5" s="13" t="s">
        <v>40</v>
      </c>
      <c r="AP5" s="62" t="s">
        <v>40</v>
      </c>
      <c r="AQ5" s="1"/>
      <c r="AR5" s="1"/>
      <c r="AS5" s="1"/>
      <c r="AT5" s="1"/>
      <c r="AU5" s="1"/>
      <c r="AV5" s="1"/>
    </row>
    <row r="6" spans="1:52" ht="19.5" customHeight="1" thickBot="1">
      <c r="A6" s="170">
        <v>1</v>
      </c>
      <c r="B6" s="4">
        <v>2</v>
      </c>
      <c r="C6" s="155">
        <v>3</v>
      </c>
      <c r="D6" s="4">
        <v>4</v>
      </c>
      <c r="E6" s="155">
        <v>5</v>
      </c>
      <c r="F6" s="4">
        <v>6</v>
      </c>
      <c r="G6" s="155">
        <v>7</v>
      </c>
      <c r="H6" s="155">
        <v>8</v>
      </c>
      <c r="I6" s="155">
        <v>9</v>
      </c>
      <c r="J6" s="4">
        <v>10</v>
      </c>
      <c r="K6" s="155">
        <v>11</v>
      </c>
      <c r="L6" s="4">
        <v>12</v>
      </c>
      <c r="M6" s="155">
        <v>13</v>
      </c>
      <c r="N6" s="172">
        <v>14</v>
      </c>
      <c r="O6" s="173">
        <v>15</v>
      </c>
      <c r="P6" s="172">
        <v>16</v>
      </c>
      <c r="Q6" s="174">
        <v>17</v>
      </c>
      <c r="R6" s="175">
        <v>18</v>
      </c>
      <c r="S6" s="176">
        <v>19</v>
      </c>
      <c r="T6" s="175">
        <v>20</v>
      </c>
      <c r="U6" s="176">
        <v>21</v>
      </c>
      <c r="V6" s="4">
        <v>22</v>
      </c>
      <c r="W6" s="155">
        <v>23</v>
      </c>
      <c r="X6" s="4">
        <v>24</v>
      </c>
      <c r="Y6" s="155">
        <v>25</v>
      </c>
      <c r="Z6" s="4">
        <v>26</v>
      </c>
      <c r="AA6" s="155">
        <v>27</v>
      </c>
      <c r="AB6" s="4">
        <v>28</v>
      </c>
      <c r="AC6" s="155">
        <v>29</v>
      </c>
      <c r="AD6" s="4">
        <v>30</v>
      </c>
      <c r="AE6" s="155">
        <v>31</v>
      </c>
      <c r="AF6" s="4">
        <v>32</v>
      </c>
      <c r="AG6" s="177">
        <v>33</v>
      </c>
      <c r="AH6" s="178">
        <v>34</v>
      </c>
      <c r="AI6" s="177">
        <v>35</v>
      </c>
      <c r="AJ6" s="178">
        <v>36</v>
      </c>
      <c r="AK6" s="179">
        <v>37</v>
      </c>
      <c r="AL6" s="180">
        <v>38</v>
      </c>
      <c r="AM6" s="179">
        <v>39</v>
      </c>
      <c r="AN6" s="180">
        <v>40</v>
      </c>
      <c r="AO6" s="181">
        <v>41</v>
      </c>
      <c r="AP6" s="377">
        <v>42</v>
      </c>
      <c r="AQ6" s="2"/>
      <c r="AR6" s="5"/>
      <c r="AS6" s="2"/>
      <c r="AT6" s="5"/>
      <c r="AU6" s="2"/>
      <c r="AV6" s="113"/>
    </row>
    <row r="7" spans="1:52" ht="43.5" customHeight="1" thickBot="1">
      <c r="A7" s="195">
        <v>1</v>
      </c>
      <c r="B7" s="184" t="s">
        <v>621</v>
      </c>
      <c r="C7" s="196">
        <f>Արագածոտն!C43</f>
        <v>70</v>
      </c>
      <c r="D7" s="197">
        <f>Արագածոտն!D43</f>
        <v>0</v>
      </c>
      <c r="E7" s="196">
        <f>Արագածոտն!E43</f>
        <v>28</v>
      </c>
      <c r="F7" s="196">
        <f>Արագածոտն!F43</f>
        <v>0</v>
      </c>
      <c r="G7" s="196">
        <f>Արագածոտն!G43</f>
        <v>0</v>
      </c>
      <c r="H7" s="196">
        <f>Արագածոտն!H43</f>
        <v>0</v>
      </c>
      <c r="I7" s="196">
        <f>Արագածոտն!I43</f>
        <v>0</v>
      </c>
      <c r="J7" s="196">
        <f>Արագածոտն!J43</f>
        <v>0</v>
      </c>
      <c r="K7" s="196">
        <f>Արագածոտն!K43</f>
        <v>0</v>
      </c>
      <c r="L7" s="196">
        <f>Արագածոտն!L43</f>
        <v>0</v>
      </c>
      <c r="M7" s="196">
        <f>Արագածոտն!M43</f>
        <v>0</v>
      </c>
      <c r="N7" s="199">
        <f>Արագածոտն!N43</f>
        <v>9590460</v>
      </c>
      <c r="O7" s="199">
        <f>Արագածոտն!O43</f>
        <v>21469978</v>
      </c>
      <c r="P7" s="199">
        <f>Արագածոտն!P43</f>
        <v>11575216.699999999</v>
      </c>
      <c r="Q7" s="200">
        <f>Արագածոտն!Q43</f>
        <v>42635564.700000003</v>
      </c>
      <c r="R7" s="201">
        <f>Արագածոտն!R43</f>
        <v>31.5</v>
      </c>
      <c r="S7" s="201">
        <f>Արագածոտն!S43</f>
        <v>2010</v>
      </c>
      <c r="T7" s="201">
        <f>Արագածոտն!T43</f>
        <v>11170</v>
      </c>
      <c r="U7" s="201">
        <f>Արագածոտն!U43</f>
        <v>70000</v>
      </c>
      <c r="V7" s="196">
        <f>Արագածոտն!V43</f>
        <v>89888</v>
      </c>
      <c r="W7" s="196">
        <f>Արագածոտն!W43</f>
        <v>13</v>
      </c>
      <c r="X7" s="196">
        <f>Արագածոտն!X43</f>
        <v>0</v>
      </c>
      <c r="Y7" s="196">
        <f>Արագածոտն!Y43</f>
        <v>0</v>
      </c>
      <c r="Z7" s="196">
        <f>Արագածոտն!Z43</f>
        <v>3690</v>
      </c>
      <c r="AA7" s="196">
        <f>Արագածոտն!AA43</f>
        <v>633</v>
      </c>
      <c r="AB7" s="196">
        <f>Արագածոտն!AB43</f>
        <v>7926.1082662521858</v>
      </c>
      <c r="AC7" s="196">
        <f>Արագածոտն!AC43</f>
        <v>0</v>
      </c>
      <c r="AD7" s="196">
        <f>Արագածոտն!AD43</f>
        <v>0</v>
      </c>
      <c r="AE7" s="196">
        <f>Արագածոտն!AE43</f>
        <v>0</v>
      </c>
      <c r="AF7" s="196">
        <f>Արագածոտն!AF43</f>
        <v>0</v>
      </c>
      <c r="AG7" s="202">
        <f>Արագածոտն!AG43</f>
        <v>0</v>
      </c>
      <c r="AH7" s="202">
        <f>Արագածոտն!AH43</f>
        <v>0</v>
      </c>
      <c r="AI7" s="202">
        <f>Արագածոտն!AI43</f>
        <v>0</v>
      </c>
      <c r="AJ7" s="202">
        <f>Արագածոտն!AJ43</f>
        <v>1383260.4</v>
      </c>
      <c r="AK7" s="203">
        <f>Արագածոտն!AK43</f>
        <v>0</v>
      </c>
      <c r="AL7" s="203">
        <f>Արագածոտն!AL43</f>
        <v>0</v>
      </c>
      <c r="AM7" s="203">
        <f>Արագածոտն!AM43</f>
        <v>0</v>
      </c>
      <c r="AN7" s="203">
        <f>Արագածոտն!AN43</f>
        <v>34911723.993782774</v>
      </c>
      <c r="AO7" s="204">
        <f>Արագածոտն!AO43</f>
        <v>34911723.993782774</v>
      </c>
      <c r="AP7" s="378">
        <f>Արագածոտն!AP43</f>
        <v>20708619.293782774</v>
      </c>
      <c r="AQ7" s="1"/>
      <c r="AR7" s="1"/>
      <c r="AS7" s="1"/>
      <c r="AT7" s="1"/>
      <c r="AU7" s="1"/>
      <c r="AV7" s="1"/>
    </row>
    <row r="8" spans="1:52" ht="43.5" customHeight="1" thickBot="1">
      <c r="A8" s="195">
        <v>2</v>
      </c>
      <c r="B8" s="214" t="s">
        <v>125</v>
      </c>
      <c r="C8" s="196">
        <f>Արարատ!C65</f>
        <v>96</v>
      </c>
      <c r="D8" s="197">
        <f>Արարատ!D65</f>
        <v>0</v>
      </c>
      <c r="E8" s="196">
        <f>Արարատ!E65</f>
        <v>67</v>
      </c>
      <c r="F8" s="196">
        <f>Արարատ!F65</f>
        <v>0</v>
      </c>
      <c r="G8" s="196">
        <f>Արարատ!G65</f>
        <v>0</v>
      </c>
      <c r="H8" s="196">
        <f>Արարատ!H65</f>
        <v>0</v>
      </c>
      <c r="I8" s="196">
        <f>Արարատ!I65</f>
        <v>0</v>
      </c>
      <c r="J8" s="196">
        <f>Արարատ!J65</f>
        <v>0</v>
      </c>
      <c r="K8" s="196">
        <f>Արարատ!K65</f>
        <v>0</v>
      </c>
      <c r="L8" s="196">
        <f>Արարատ!L65</f>
        <v>0</v>
      </c>
      <c r="M8" s="196">
        <f>Արարատ!M65</f>
        <v>0</v>
      </c>
      <c r="N8" s="199">
        <f>Արարատ!N65</f>
        <v>13134840</v>
      </c>
      <c r="O8" s="199">
        <f>Արարատ!O65</f>
        <v>53625564</v>
      </c>
      <c r="P8" s="199">
        <f>Արարատ!P65</f>
        <v>3914896</v>
      </c>
      <c r="Q8" s="200">
        <f>Արարատ!Q65</f>
        <v>51121550</v>
      </c>
      <c r="R8" s="201">
        <f>Արարատ!R65</f>
        <v>0</v>
      </c>
      <c r="S8" s="201">
        <f>Արարատ!S65</f>
        <v>0</v>
      </c>
      <c r="T8" s="201">
        <f>Արարատ!T65</f>
        <v>0</v>
      </c>
      <c r="U8" s="201">
        <f>Արարատ!U65</f>
        <v>0</v>
      </c>
      <c r="V8" s="196">
        <f>Արարատ!V65</f>
        <v>5197625</v>
      </c>
      <c r="W8" s="196">
        <f>Արարատ!W65</f>
        <v>3095513</v>
      </c>
      <c r="X8" s="196">
        <f>Արարատ!X65</f>
        <v>0</v>
      </c>
      <c r="Y8" s="196">
        <f>Արարատ!Y65</f>
        <v>0</v>
      </c>
      <c r="Z8" s="196">
        <f>Արարատ!Z65</f>
        <v>0</v>
      </c>
      <c r="AA8" s="196">
        <f>Արարատ!AA65</f>
        <v>117815</v>
      </c>
      <c r="AB8" s="196">
        <f>Արարատ!AB65</f>
        <v>270016</v>
      </c>
      <c r="AC8" s="196">
        <f>Արարատ!AC65</f>
        <v>19</v>
      </c>
      <c r="AD8" s="196">
        <f>Արարատ!AD65</f>
        <v>50465</v>
      </c>
      <c r="AE8" s="196">
        <f>Արարատ!AE65</f>
        <v>54823.3</v>
      </c>
      <c r="AF8" s="196">
        <f>Արարատ!AF65</f>
        <v>0</v>
      </c>
      <c r="AG8" s="202">
        <f>Արարատ!AG65</f>
        <v>0</v>
      </c>
      <c r="AH8" s="202">
        <f>Արարատ!AH65</f>
        <v>0</v>
      </c>
      <c r="AI8" s="202">
        <f>Արարատ!AI65</f>
        <v>0</v>
      </c>
      <c r="AJ8" s="202">
        <f>Արարատ!AJ65</f>
        <v>0</v>
      </c>
      <c r="AK8" s="203">
        <f>Արարատ!AK65</f>
        <v>0</v>
      </c>
      <c r="AL8" s="203">
        <f>Արարատ!AL65</f>
        <v>0</v>
      </c>
      <c r="AM8" s="203">
        <f>Արարատ!AM65</f>
        <v>0</v>
      </c>
      <c r="AN8" s="203">
        <f>Արարատ!AN65</f>
        <v>0</v>
      </c>
      <c r="AO8" s="204">
        <f>Արարատ!AO65</f>
        <v>0</v>
      </c>
      <c r="AP8" s="378">
        <f>Արարատ!AP65</f>
        <v>0</v>
      </c>
      <c r="AQ8" s="1"/>
      <c r="AR8" s="1"/>
      <c r="AS8" s="1"/>
      <c r="AT8" s="1"/>
      <c r="AU8" s="1"/>
      <c r="AV8" s="1"/>
    </row>
    <row r="9" spans="1:52" ht="43.5" customHeight="1" thickBot="1">
      <c r="A9" s="195">
        <v>3</v>
      </c>
      <c r="B9" s="214" t="s">
        <v>129</v>
      </c>
      <c r="C9" s="196">
        <f>Արմավիր!C44</f>
        <v>97</v>
      </c>
      <c r="D9" s="196">
        <f>Արմավիր!D44</f>
        <v>0</v>
      </c>
      <c r="E9" s="196">
        <f>Արմավիր!E44</f>
        <v>39</v>
      </c>
      <c r="F9" s="196">
        <f>Արմավիր!F44</f>
        <v>0</v>
      </c>
      <c r="G9" s="196">
        <f>Արմավիր!G44</f>
        <v>0</v>
      </c>
      <c r="H9" s="196">
        <f>Արմավիր!H44</f>
        <v>0</v>
      </c>
      <c r="I9" s="196">
        <f>Արմավիր!I44</f>
        <v>0</v>
      </c>
      <c r="J9" s="196">
        <f>Արմավիր!J44</f>
        <v>0</v>
      </c>
      <c r="K9" s="196">
        <f>Արմավիր!K44</f>
        <v>0</v>
      </c>
      <c r="L9" s="196">
        <f>Արմավիր!L44</f>
        <v>0</v>
      </c>
      <c r="M9" s="196">
        <f>Արմավիր!M44</f>
        <v>0</v>
      </c>
      <c r="N9" s="199">
        <f>Արմավիր!N44</f>
        <v>13414945</v>
      </c>
      <c r="O9" s="199">
        <f>Արմավիր!O44</f>
        <v>27551417</v>
      </c>
      <c r="P9" s="199">
        <f>Արմավիր!P44</f>
        <v>12329870</v>
      </c>
      <c r="Q9" s="200">
        <f>Արմավիր!Q44</f>
        <v>49042723</v>
      </c>
      <c r="R9" s="201">
        <f>Արմավիր!R44</f>
        <v>0</v>
      </c>
      <c r="S9" s="201">
        <f>Արմավիր!S44</f>
        <v>0</v>
      </c>
      <c r="T9" s="201">
        <f>Արմավիր!T44</f>
        <v>0</v>
      </c>
      <c r="U9" s="201">
        <f>Արմավիր!U44</f>
        <v>0</v>
      </c>
      <c r="V9" s="196">
        <f>Արմավիր!V44</f>
        <v>400490</v>
      </c>
      <c r="W9" s="196">
        <f>Արմավիր!W44</f>
        <v>163692</v>
      </c>
      <c r="X9" s="196">
        <f>Արմավիր!X44</f>
        <v>0</v>
      </c>
      <c r="Y9" s="196">
        <f>Արմավիր!Y44</f>
        <v>0</v>
      </c>
      <c r="Z9" s="196">
        <f>Արմավիր!Z44</f>
        <v>125437</v>
      </c>
      <c r="AA9" s="196">
        <f>Արմավիր!AA44</f>
        <v>102</v>
      </c>
      <c r="AB9" s="196">
        <f>Արմավիր!AB44</f>
        <v>58500</v>
      </c>
      <c r="AC9" s="196">
        <f>Արմավիր!AC44</f>
        <v>0</v>
      </c>
      <c r="AD9" s="196">
        <f>Արմավիր!AD44</f>
        <v>0</v>
      </c>
      <c r="AE9" s="196">
        <f>Արմավիր!AE44</f>
        <v>0</v>
      </c>
      <c r="AF9" s="196">
        <f>Արմավիր!AF44</f>
        <v>0</v>
      </c>
      <c r="AG9" s="202">
        <f>Արմավիր!AG44</f>
        <v>0</v>
      </c>
      <c r="AH9" s="202">
        <f>Արմավիր!AH44</f>
        <v>0</v>
      </c>
      <c r="AI9" s="202">
        <f>Արմավիր!AI44</f>
        <v>0</v>
      </c>
      <c r="AJ9" s="202">
        <f>Արմավիր!AJ44</f>
        <v>56097080</v>
      </c>
      <c r="AK9" s="203">
        <f>Արմավիր!AK44</f>
        <v>0</v>
      </c>
      <c r="AL9" s="203">
        <f>Արմավիր!AL44</f>
        <v>0</v>
      </c>
      <c r="AM9" s="203">
        <f>Արմավիր!AM44</f>
        <v>0</v>
      </c>
      <c r="AN9" s="203">
        <f>Արմավիր!AN44</f>
        <v>0</v>
      </c>
      <c r="AO9" s="204">
        <f>Արմավիր!AO44</f>
        <v>0</v>
      </c>
      <c r="AP9" s="378">
        <f>Արմավիր!AP44</f>
        <v>-44870423</v>
      </c>
      <c r="AQ9" s="1"/>
      <c r="AR9" s="1"/>
      <c r="AS9" s="1"/>
      <c r="AT9" s="1"/>
      <c r="AU9" s="1"/>
      <c r="AV9" s="1"/>
    </row>
    <row r="10" spans="1:52" ht="42" customHeight="1" thickBot="1">
      <c r="A10" s="195">
        <v>4</v>
      </c>
      <c r="B10" s="184" t="s">
        <v>622</v>
      </c>
      <c r="C10" s="196">
        <f>Գեղարքունիք!C12</f>
        <v>73</v>
      </c>
      <c r="D10" s="196">
        <f>Գեղարքունիք!D12</f>
        <v>0</v>
      </c>
      <c r="E10" s="196">
        <f>Գեղարքունիք!E12</f>
        <v>32</v>
      </c>
      <c r="F10" s="196">
        <f>Գեղարքունիք!F12</f>
        <v>0</v>
      </c>
      <c r="G10" s="196">
        <f>Գեղարքունիք!G12</f>
        <v>0</v>
      </c>
      <c r="H10" s="196">
        <f>Գեղարքունիք!H12</f>
        <v>0</v>
      </c>
      <c r="I10" s="196">
        <f>Գեղարքունիք!I12</f>
        <v>0</v>
      </c>
      <c r="J10" s="196">
        <f>Գեղարքունիք!J12</f>
        <v>0</v>
      </c>
      <c r="K10" s="196">
        <f>Գեղարքունիք!K12</f>
        <v>0</v>
      </c>
      <c r="L10" s="196">
        <f>Գեղարքունիք!L12</f>
        <v>0</v>
      </c>
      <c r="M10" s="196">
        <f>Գեղարքունիք!M12</f>
        <v>0</v>
      </c>
      <c r="N10" s="196">
        <f>Գեղարքունիք!N12</f>
        <v>8598790.4000000004</v>
      </c>
      <c r="O10" s="196">
        <f>Գեղարքունիք!O12</f>
        <v>8568304</v>
      </c>
      <c r="P10" s="196">
        <f>Գեղարքունիք!P12</f>
        <v>1046179.4</v>
      </c>
      <c r="Q10" s="196">
        <f>Գեղարքունիք!Q12</f>
        <v>18206169.199999999</v>
      </c>
      <c r="R10" s="196">
        <f>Գեղարքունիք!R12</f>
        <v>54000</v>
      </c>
      <c r="S10" s="196">
        <f>Գեղարքունիք!S12</f>
        <v>45000</v>
      </c>
      <c r="T10" s="196">
        <f>Գեղարքունիք!T12</f>
        <v>114700</v>
      </c>
      <c r="U10" s="196">
        <f>Գեղարքունիք!U12</f>
        <v>75000</v>
      </c>
      <c r="V10" s="196">
        <f>Գեղարքունիք!V12</f>
        <v>125305</v>
      </c>
      <c r="W10" s="196">
        <f>Գեղարքունիք!W12</f>
        <v>62807</v>
      </c>
      <c r="X10" s="196">
        <f>Գեղարքունիք!X12</f>
        <v>108.27930000000001</v>
      </c>
      <c r="Y10" s="196">
        <f>Գեղարքունիք!Y12</f>
        <v>240.00003999999998</v>
      </c>
      <c r="Z10" s="196">
        <f>Գեղարքունիք!Z12</f>
        <v>840</v>
      </c>
      <c r="AA10" s="196">
        <f>Գեղարքունիք!AA12</f>
        <v>3378.9333999999999</v>
      </c>
      <c r="AB10" s="196">
        <f>Գեղարքունիք!AB12</f>
        <v>626</v>
      </c>
      <c r="AC10" s="196">
        <f>Գեղարքունիք!AC12</f>
        <v>61</v>
      </c>
      <c r="AD10" s="196">
        <f>Գեղարքունիք!AD12</f>
        <v>62</v>
      </c>
      <c r="AE10" s="196">
        <f>Գեղարքունիք!AE12</f>
        <v>145</v>
      </c>
      <c r="AF10" s="196">
        <f>Գեղարքունիք!AF12</f>
        <v>35</v>
      </c>
      <c r="AG10" s="196">
        <f>Գեղարքունիք!AG12</f>
        <v>1675</v>
      </c>
      <c r="AH10" s="196">
        <f>Գեղարքունիք!AH12</f>
        <v>0</v>
      </c>
      <c r="AI10" s="196">
        <f>Գեղարքունիք!AI12</f>
        <v>1387.4</v>
      </c>
      <c r="AJ10" s="196">
        <f>Գեղարքունիք!AJ12</f>
        <v>200000</v>
      </c>
      <c r="AK10" s="196">
        <f>Գեղարքունիք!AK12</f>
        <v>1860000.48</v>
      </c>
      <c r="AL10" s="196">
        <f>Գեղարքունիք!AL12</f>
        <v>1800000</v>
      </c>
      <c r="AM10" s="196">
        <f>Գեղարքունիք!AM12</f>
        <v>7536400.4000000004</v>
      </c>
      <c r="AN10" s="196">
        <f>Գեղարքունիք!AN12</f>
        <v>5760000</v>
      </c>
      <c r="AO10" s="196">
        <f>Գեղարքունիք!AO12</f>
        <v>16956400.879999999</v>
      </c>
      <c r="AP10" s="196">
        <f>Գեղարքունիք!AP12</f>
        <v>5470880.6799999997</v>
      </c>
      <c r="AQ10" s="1"/>
      <c r="AR10" s="1"/>
      <c r="AS10" s="1"/>
      <c r="AT10" s="1"/>
      <c r="AU10" s="1"/>
      <c r="AV10" s="1"/>
    </row>
    <row r="11" spans="1:52" ht="39" customHeight="1" thickBot="1">
      <c r="A11" s="195">
        <v>5</v>
      </c>
      <c r="B11" s="184" t="s">
        <v>623</v>
      </c>
      <c r="C11" s="196">
        <f>Լոռի!C16</f>
        <v>99</v>
      </c>
      <c r="D11" s="196">
        <f>Լոռի!D16</f>
        <v>0</v>
      </c>
      <c r="E11" s="196">
        <f>Լոռի!E16</f>
        <v>49</v>
      </c>
      <c r="F11" s="196">
        <f>Լոռի!F16</f>
        <v>0</v>
      </c>
      <c r="G11" s="196">
        <f>Լոռի!G16</f>
        <v>0</v>
      </c>
      <c r="H11" s="196">
        <f>Լոռի!H16</f>
        <v>0</v>
      </c>
      <c r="I11" s="196">
        <f>Լոռի!I16</f>
        <v>0</v>
      </c>
      <c r="J11" s="196">
        <f>Լոռի!J16</f>
        <v>0</v>
      </c>
      <c r="K11" s="196">
        <f>Լոռի!K16</f>
        <v>0</v>
      </c>
      <c r="L11" s="196">
        <f>Լոռի!L16</f>
        <v>0</v>
      </c>
      <c r="M11" s="196">
        <f>Լոռի!M16</f>
        <v>0</v>
      </c>
      <c r="N11" s="196">
        <f>Լոռի!N16</f>
        <v>21016373.149999999</v>
      </c>
      <c r="O11" s="196">
        <f>Լոռի!O16</f>
        <v>31738322.25</v>
      </c>
      <c r="P11" s="196">
        <f>Լոռի!P16</f>
        <v>6351695</v>
      </c>
      <c r="Q11" s="196">
        <f>Լոռի!Q16</f>
        <v>70758798.400000006</v>
      </c>
      <c r="R11" s="196">
        <f>Լոռի!R16</f>
        <v>225000</v>
      </c>
      <c r="S11" s="196">
        <f>Լոռի!S16</f>
        <v>7000</v>
      </c>
      <c r="T11" s="196">
        <f>Լոռի!T16</f>
        <v>14000</v>
      </c>
      <c r="U11" s="196">
        <f>Լոռի!U16</f>
        <v>242100</v>
      </c>
      <c r="V11" s="196">
        <f>Լոռի!V16</f>
        <v>326677</v>
      </c>
      <c r="W11" s="196">
        <f>Լոռի!W16</f>
        <v>242307</v>
      </c>
      <c r="X11" s="196">
        <f>Լոռի!X16</f>
        <v>1.8263681826102107</v>
      </c>
      <c r="Y11" s="196">
        <f>Լոռի!Y16</f>
        <v>4</v>
      </c>
      <c r="Z11" s="196">
        <f>Լոռի!Z16</f>
        <v>0</v>
      </c>
      <c r="AA11" s="196">
        <f>Լոռի!AA16</f>
        <v>325.61</v>
      </c>
      <c r="AB11" s="196">
        <f>Լոռի!AB16</f>
        <v>21972.5033</v>
      </c>
      <c r="AC11" s="196">
        <f>Լոռի!AC16</f>
        <v>67104</v>
      </c>
      <c r="AD11" s="196">
        <f>Լոռի!AD16</f>
        <v>610</v>
      </c>
      <c r="AE11" s="196">
        <f>Լոռի!AE16</f>
        <v>3505.3</v>
      </c>
      <c r="AF11" s="196">
        <f>Լոռի!AF16</f>
        <v>292.48500000000001</v>
      </c>
      <c r="AG11" s="196">
        <f>Լոռի!AG16</f>
        <v>140000</v>
      </c>
      <c r="AH11" s="196">
        <f>Լոռի!AH16</f>
        <v>700000</v>
      </c>
      <c r="AI11" s="196">
        <f>Լոռի!AI16</f>
        <v>640000</v>
      </c>
      <c r="AJ11" s="196">
        <f>Լոռի!AJ16</f>
        <v>5468297</v>
      </c>
      <c r="AK11" s="196">
        <f>Լոռի!AK16</f>
        <v>140000</v>
      </c>
      <c r="AL11" s="196">
        <f>Լոռի!AL16</f>
        <v>2350950</v>
      </c>
      <c r="AM11" s="196">
        <f>Լոռի!AM16</f>
        <v>797400</v>
      </c>
      <c r="AN11" s="196">
        <f>Լոռի!AN16</f>
        <v>18721196.5</v>
      </c>
      <c r="AO11" s="196">
        <f>Լոռի!AO16</f>
        <v>21835446.5</v>
      </c>
      <c r="AP11" s="196">
        <f>Լոռի!AP16</f>
        <v>-49743266.899999999</v>
      </c>
      <c r="AQ11" s="1"/>
      <c r="AR11" s="1"/>
      <c r="AS11" s="1"/>
      <c r="AT11" s="1"/>
      <c r="AU11" s="1"/>
      <c r="AV11" s="1"/>
    </row>
    <row r="12" spans="1:52" ht="41.25" customHeight="1" thickBot="1">
      <c r="A12" s="195">
        <v>6</v>
      </c>
      <c r="B12" s="184" t="s">
        <v>624</v>
      </c>
      <c r="C12" s="196">
        <f>Կոտայք!C29</f>
        <v>30</v>
      </c>
      <c r="D12" s="196">
        <f>Կոտայք!D29</f>
        <v>0</v>
      </c>
      <c r="E12" s="196">
        <f>Կոտայք!E29</f>
        <v>3</v>
      </c>
      <c r="F12" s="196">
        <f>Կոտայք!F29</f>
        <v>0</v>
      </c>
      <c r="G12" s="196">
        <f>Կոտայք!G29</f>
        <v>0</v>
      </c>
      <c r="H12" s="196">
        <f>Կոտայք!H29</f>
        <v>0</v>
      </c>
      <c r="I12" s="196">
        <f>Կոտայք!I29</f>
        <v>0</v>
      </c>
      <c r="J12" s="196">
        <f>Կոտայք!J29</f>
        <v>0</v>
      </c>
      <c r="K12" s="196">
        <f>Կոտայք!K29</f>
        <v>0</v>
      </c>
      <c r="L12" s="196">
        <f>Կոտայք!L29</f>
        <v>0</v>
      </c>
      <c r="M12" s="196">
        <f>Կոտայք!M29</f>
        <v>0</v>
      </c>
      <c r="N12" s="196">
        <f>Կոտայք!N29</f>
        <v>2072400</v>
      </c>
      <c r="O12" s="196">
        <f>Կոտայք!O29</f>
        <v>1890300</v>
      </c>
      <c r="P12" s="196">
        <f>Կոտայք!P29</f>
        <v>942010</v>
      </c>
      <c r="Q12" s="196">
        <f>Կոտայք!Q29</f>
        <v>4904710</v>
      </c>
      <c r="R12" s="196">
        <f>Կոտայք!R29</f>
        <v>0</v>
      </c>
      <c r="S12" s="196">
        <f>Կոտայք!S29</f>
        <v>0</v>
      </c>
      <c r="T12" s="196">
        <f>Կոտայք!T29</f>
        <v>0</v>
      </c>
      <c r="U12" s="196">
        <f>Կոտայք!U29</f>
        <v>0</v>
      </c>
      <c r="V12" s="196">
        <f>Կոտայք!V29</f>
        <v>13297</v>
      </c>
      <c r="W12" s="196">
        <f>Կոտայք!W29</f>
        <v>41781</v>
      </c>
      <c r="X12" s="196">
        <f>Կոտայք!X29</f>
        <v>0</v>
      </c>
      <c r="Y12" s="196">
        <f>Կոտայք!Y29</f>
        <v>0</v>
      </c>
      <c r="Z12" s="196">
        <f>Կոտայք!Z29</f>
        <v>82</v>
      </c>
      <c r="AA12" s="196">
        <f>Կոտայք!AA29</f>
        <v>332</v>
      </c>
      <c r="AB12" s="196">
        <f>Կոտայք!AB29</f>
        <v>902</v>
      </c>
      <c r="AC12" s="196">
        <f>Կոտայք!AC29</f>
        <v>0</v>
      </c>
      <c r="AD12" s="196">
        <f>Կոտայք!AD29</f>
        <v>82</v>
      </c>
      <c r="AE12" s="196">
        <f>Կոտայք!AE29</f>
        <v>332</v>
      </c>
      <c r="AF12" s="196">
        <f>Կոտայք!AF29</f>
        <v>902</v>
      </c>
      <c r="AG12" s="196">
        <f>Կոտայք!AG29</f>
        <v>0</v>
      </c>
      <c r="AH12" s="196">
        <f>Կոտայք!AH29</f>
        <v>0</v>
      </c>
      <c r="AI12" s="196">
        <f>Կոտայք!AI29</f>
        <v>0</v>
      </c>
      <c r="AJ12" s="196">
        <f>Կոտայք!AJ29</f>
        <v>0</v>
      </c>
      <c r="AK12" s="196">
        <f>Կոտայք!AK29</f>
        <v>0</v>
      </c>
      <c r="AL12" s="196">
        <f>Կոտայք!AL29</f>
        <v>0</v>
      </c>
      <c r="AM12" s="196">
        <f>Կոտայք!AM29</f>
        <v>0</v>
      </c>
      <c r="AN12" s="196">
        <f>Կոտայք!AN29</f>
        <v>0</v>
      </c>
      <c r="AO12" s="196">
        <f>Կոտայք!AO29</f>
        <v>0</v>
      </c>
      <c r="AP12" s="196">
        <f>Կոտայք!AP29</f>
        <v>-4904710</v>
      </c>
      <c r="AQ12" s="1"/>
      <c r="AR12" s="1"/>
      <c r="AS12" s="1"/>
      <c r="AT12" s="1"/>
      <c r="AU12" s="1"/>
      <c r="AV12" s="1"/>
    </row>
    <row r="13" spans="1:52" ht="37.5" customHeight="1" thickBot="1">
      <c r="A13" s="195">
        <v>7</v>
      </c>
      <c r="B13" s="184" t="s">
        <v>625</v>
      </c>
      <c r="C13" s="196">
        <f>[3]Շիրակ!C39</f>
        <v>129</v>
      </c>
      <c r="D13" s="197">
        <v>0</v>
      </c>
      <c r="E13" s="196">
        <f>Շիրակ!E39</f>
        <v>35</v>
      </c>
      <c r="F13" s="196">
        <v>0</v>
      </c>
      <c r="G13" s="196">
        <v>0</v>
      </c>
      <c r="H13" s="196">
        <v>0</v>
      </c>
      <c r="I13" s="196">
        <v>0</v>
      </c>
      <c r="J13" s="196">
        <v>0</v>
      </c>
      <c r="K13" s="196">
        <v>0</v>
      </c>
      <c r="L13" s="196">
        <v>0</v>
      </c>
      <c r="M13" s="196">
        <v>0</v>
      </c>
      <c r="N13" s="199">
        <f>Շիրակ!N39</f>
        <v>10088065</v>
      </c>
      <c r="O13" s="199">
        <f>Շիրակ!O39</f>
        <v>8644500</v>
      </c>
      <c r="P13" s="199">
        <f>Շիրակ!P39</f>
        <v>1302430</v>
      </c>
      <c r="Q13" s="200">
        <f>Շիրակ!Q39</f>
        <v>20034995</v>
      </c>
      <c r="R13" s="201">
        <f>Շիրակ!R39</f>
        <v>13000</v>
      </c>
      <c r="S13" s="201">
        <f>Շիրակ!S39</f>
        <v>4862</v>
      </c>
      <c r="T13" s="201">
        <f>Շիրակ!T39</f>
        <v>1530</v>
      </c>
      <c r="U13" s="201">
        <f>Շիրակ!U39</f>
        <v>216140</v>
      </c>
      <c r="V13" s="196">
        <f>Շիրակ!V39</f>
        <v>140000</v>
      </c>
      <c r="W13" s="196">
        <f>Շիրակ!W39</f>
        <v>40550</v>
      </c>
      <c r="X13" s="196">
        <f>Շիրակ!X39</f>
        <v>430.85712826958263</v>
      </c>
      <c r="Y13" s="196">
        <f>Շիրակ!Y39</f>
        <v>0</v>
      </c>
      <c r="Z13" s="196">
        <f>Շիրակ!Z39</f>
        <v>4510</v>
      </c>
      <c r="AA13" s="196">
        <f>Շիրակ!AA39</f>
        <v>2318</v>
      </c>
      <c r="AB13" s="196">
        <f>Շիրակ!AB39</f>
        <v>500404</v>
      </c>
      <c r="AC13" s="196">
        <f>Շիրակ!AC39</f>
        <v>0</v>
      </c>
      <c r="AD13" s="196">
        <f>Շիրակ!AD39</f>
        <v>0</v>
      </c>
      <c r="AE13" s="196">
        <f>Շիրակ!AE39</f>
        <v>145</v>
      </c>
      <c r="AF13" s="196">
        <f>Շիրակ!AF39</f>
        <v>0</v>
      </c>
      <c r="AG13" s="202">
        <f>Շիրակ!AG39</f>
        <v>0</v>
      </c>
      <c r="AH13" s="202">
        <f>Շիրակ!AH39</f>
        <v>0</v>
      </c>
      <c r="AI13" s="202">
        <f>Շիրակ!AI39</f>
        <v>120000</v>
      </c>
      <c r="AJ13" s="202">
        <f>Շիրակ!AJ39</f>
        <v>324000</v>
      </c>
      <c r="AK13" s="203">
        <f>Շիրակ!AK39</f>
        <v>0</v>
      </c>
      <c r="AL13" s="203">
        <f>Շիրակ!AL39</f>
        <v>3563620</v>
      </c>
      <c r="AM13" s="203">
        <f>Շիրակ!AM39</f>
        <v>39140</v>
      </c>
      <c r="AN13" s="203">
        <f>Շիրակ!AN39</f>
        <v>4926520</v>
      </c>
      <c r="AO13" s="204">
        <f>Շիրակ!AO39</f>
        <v>8529280</v>
      </c>
      <c r="AP13" s="378">
        <f>Շիրակ!AP39</f>
        <v>-11040715</v>
      </c>
      <c r="AQ13" s="1"/>
      <c r="AR13" s="1"/>
      <c r="AS13" s="1"/>
      <c r="AT13" s="1"/>
      <c r="AU13" s="1"/>
      <c r="AV13" s="1"/>
    </row>
    <row r="14" spans="1:52" ht="46.5" customHeight="1" thickBot="1">
      <c r="A14" s="195">
        <v>8</v>
      </c>
      <c r="B14" s="214" t="s">
        <v>626</v>
      </c>
      <c r="C14" s="196">
        <f>[3]Սյունիք!C80</f>
        <v>139</v>
      </c>
      <c r="D14" s="197">
        <f>[3]Սյունիք!D80</f>
        <v>0</v>
      </c>
      <c r="E14" s="196">
        <f>Սյունիք!E74</f>
        <v>50</v>
      </c>
      <c r="F14" s="196">
        <f>Սյունիք!F74</f>
        <v>0</v>
      </c>
      <c r="G14" s="196">
        <f>Սյունիք!G74</f>
        <v>0</v>
      </c>
      <c r="H14" s="196">
        <f>Սյունիք!H74</f>
        <v>0</v>
      </c>
      <c r="I14" s="196">
        <f>Սյունիք!I74</f>
        <v>0</v>
      </c>
      <c r="J14" s="196">
        <f>Սյունիք!J74</f>
        <v>0</v>
      </c>
      <c r="K14" s="196">
        <f>Սյունիք!K74</f>
        <v>0</v>
      </c>
      <c r="L14" s="196">
        <f>Սյունիք!L74</f>
        <v>0</v>
      </c>
      <c r="M14" s="196">
        <f>Սյունիք!M74</f>
        <v>0</v>
      </c>
      <c r="N14" s="199">
        <f>Սյունիք!N74</f>
        <v>23463362.800000001</v>
      </c>
      <c r="O14" s="199">
        <f>Սյունիք!O74</f>
        <v>22739026.100000001</v>
      </c>
      <c r="P14" s="199">
        <f>Սյունիք!P74</f>
        <v>13896194</v>
      </c>
      <c r="Q14" s="200">
        <f>Սյունիք!Q74</f>
        <v>60955362.899999999</v>
      </c>
      <c r="R14" s="201">
        <f>Սյունիք!R74</f>
        <v>21000</v>
      </c>
      <c r="S14" s="201">
        <f>Սյունիք!S74</f>
        <v>1480</v>
      </c>
      <c r="T14" s="201">
        <f>Սյունիք!T74</f>
        <v>2500</v>
      </c>
      <c r="U14" s="201">
        <f>Սյունիք!U74</f>
        <v>31440</v>
      </c>
      <c r="V14" s="196">
        <f>Սյունիք!V74</f>
        <v>138940</v>
      </c>
      <c r="W14" s="196">
        <f>Սյունիք!W74</f>
        <v>33802</v>
      </c>
      <c r="X14" s="196">
        <f>Սյունիք!X74</f>
        <v>24.328487116741041</v>
      </c>
      <c r="Y14" s="196">
        <f>Սյունիք!Y74</f>
        <v>0</v>
      </c>
      <c r="Z14" s="196">
        <f>Սյունիք!Z74</f>
        <v>12000</v>
      </c>
      <c r="AA14" s="196">
        <f>Սյունիք!AA74</f>
        <v>6</v>
      </c>
      <c r="AB14" s="196">
        <f>Սյունիք!AB74</f>
        <v>405</v>
      </c>
      <c r="AC14" s="196">
        <f>Սյունիք!AC74</f>
        <v>0</v>
      </c>
      <c r="AD14" s="196">
        <f>Սյունիք!AD74</f>
        <v>1800</v>
      </c>
      <c r="AE14" s="196">
        <f>Սյունիք!AE74</f>
        <v>0</v>
      </c>
      <c r="AF14" s="196">
        <f>Սյունիք!AF74</f>
        <v>14</v>
      </c>
      <c r="AG14" s="202">
        <f>Սյունիք!AG74</f>
        <v>0</v>
      </c>
      <c r="AH14" s="202">
        <f>Սյունիք!AH74</f>
        <v>2100000</v>
      </c>
      <c r="AI14" s="202">
        <f>Սյունիք!AI74</f>
        <v>0</v>
      </c>
      <c r="AJ14" s="202">
        <f>Սյունիք!AJ74</f>
        <v>8599520</v>
      </c>
      <c r="AK14" s="203">
        <f>Սյունիք!AK74</f>
        <v>0</v>
      </c>
      <c r="AL14" s="203">
        <f>Սյունիք!AL74</f>
        <v>17760000</v>
      </c>
      <c r="AM14" s="203">
        <f>Սյունիք!AM74</f>
        <v>15000</v>
      </c>
      <c r="AN14" s="203">
        <f>Սյունիք!AN74</f>
        <v>2503920</v>
      </c>
      <c r="AO14" s="204">
        <f>Սյունիք!AO74</f>
        <v>22451820</v>
      </c>
      <c r="AP14" s="378">
        <f>Սյունիք!AP74</f>
        <v>-29726316.800000001</v>
      </c>
      <c r="AQ14" s="1"/>
      <c r="AR14" s="1"/>
      <c r="AS14" s="1"/>
      <c r="AT14" s="1"/>
      <c r="AU14" s="1"/>
      <c r="AV14" s="1"/>
    </row>
    <row r="15" spans="1:52" ht="45" customHeight="1" thickBot="1">
      <c r="A15" s="195">
        <v>9</v>
      </c>
      <c r="B15" s="184" t="s">
        <v>627</v>
      </c>
      <c r="C15" s="196">
        <f>'[3]Վայոց ձոր'!C76</f>
        <v>45</v>
      </c>
      <c r="D15" s="197">
        <f>'[3]Վայոց ձոր'!D76</f>
        <v>0</v>
      </c>
      <c r="E15" s="196">
        <f>'Վայոց ձոր'!E71</f>
        <v>71</v>
      </c>
      <c r="F15" s="196">
        <f>'Վայոց ձոր'!F71</f>
        <v>0</v>
      </c>
      <c r="G15" s="196">
        <f>'Վայոց ձոր'!G71</f>
        <v>0</v>
      </c>
      <c r="H15" s="196">
        <f>'Վայոց ձոր'!H71</f>
        <v>0</v>
      </c>
      <c r="I15" s="196">
        <f>'Վայոց ձոր'!I71</f>
        <v>0</v>
      </c>
      <c r="J15" s="196">
        <f>'Վայոց ձոր'!J71</f>
        <v>0</v>
      </c>
      <c r="K15" s="196">
        <f>'Վայոց ձոր'!K71</f>
        <v>0</v>
      </c>
      <c r="L15" s="196">
        <f>'Վայոց ձոր'!L71</f>
        <v>0</v>
      </c>
      <c r="M15" s="196">
        <f>'Վայոց ձոր'!M71</f>
        <v>0</v>
      </c>
      <c r="N15" s="199">
        <f>'Վայոց ձոր'!N71</f>
        <v>32842690</v>
      </c>
      <c r="O15" s="199">
        <f>'Վայոց ձոր'!O71</f>
        <v>54440401</v>
      </c>
      <c r="P15" s="199">
        <f>'Վայոց ձոր'!P71</f>
        <v>6832995</v>
      </c>
      <c r="Q15" s="200">
        <f>'Վայոց ձոր'!Q71</f>
        <v>94116086</v>
      </c>
      <c r="R15" s="201">
        <f>'Վայոց ձոր'!R71</f>
        <v>43000</v>
      </c>
      <c r="S15" s="201">
        <f>'Վայոց ձոր'!S71</f>
        <v>24200</v>
      </c>
      <c r="T15" s="201">
        <f>'Վայոց ձոր'!T71</f>
        <v>1070</v>
      </c>
      <c r="U15" s="201">
        <f>'Վայոց ձոր'!U71</f>
        <v>330960</v>
      </c>
      <c r="V15" s="196">
        <f>'Վայոց ձոր'!V71</f>
        <v>60040</v>
      </c>
      <c r="W15" s="196">
        <f>'Վայոց ձոր'!W71</f>
        <v>20189</v>
      </c>
      <c r="X15" s="196">
        <f>'Վայոց ձոր'!X71</f>
        <v>202.24469283447712</v>
      </c>
      <c r="Y15" s="196">
        <f>'Վայոց ձոր'!Y71</f>
        <v>22</v>
      </c>
      <c r="Z15" s="196">
        <f>'Վայոց ձոր'!Z71</f>
        <v>360</v>
      </c>
      <c r="AA15" s="196">
        <f>'Վայոց ձոր'!AA71</f>
        <v>10191</v>
      </c>
      <c r="AB15" s="196">
        <f>'Վայոց ձոր'!AB71</f>
        <v>19603800</v>
      </c>
      <c r="AC15" s="196">
        <f>'Վայոց ձոր'!AC71</f>
        <v>0</v>
      </c>
      <c r="AD15" s="196">
        <f>'Վայոց ձոր'!AD71</f>
        <v>0</v>
      </c>
      <c r="AE15" s="196">
        <f>'Վայոց ձոր'!AE71</f>
        <v>4954</v>
      </c>
      <c r="AF15" s="196">
        <f>'Վայոց ձոր'!AF71</f>
        <v>14801890</v>
      </c>
      <c r="AG15" s="202">
        <f>'Վայոց ձոր'!AG71</f>
        <v>0</v>
      </c>
      <c r="AH15" s="202">
        <f>'Վայոց ձոր'!AH71</f>
        <v>0</v>
      </c>
      <c r="AI15" s="202">
        <f>'Վայոց ձոր'!AI71</f>
        <v>0</v>
      </c>
      <c r="AJ15" s="202">
        <f>'Վայոց ձոր'!AJ71</f>
        <v>26667760</v>
      </c>
      <c r="AK15" s="203">
        <f>'Վայոց ձոր'!AK71</f>
        <v>0</v>
      </c>
      <c r="AL15" s="203">
        <f>'Վայոց ձոր'!AL71</f>
        <v>0</v>
      </c>
      <c r="AM15" s="203">
        <f>'Վայոց ձոր'!AM71</f>
        <v>949650</v>
      </c>
      <c r="AN15" s="203">
        <f>'Վայոց ձոր'!AN71</f>
        <v>41806153</v>
      </c>
      <c r="AO15" s="204">
        <f>'Վայոց ձոր'!AO71</f>
        <v>43712603</v>
      </c>
      <c r="AP15" s="378">
        <f>'Վայոց ձոր'!AP71</f>
        <v>-52769159</v>
      </c>
      <c r="AQ15" s="1"/>
      <c r="AR15" s="1"/>
      <c r="AS15" s="1"/>
      <c r="AT15" s="1"/>
      <c r="AU15" s="1"/>
      <c r="AV15" s="1"/>
    </row>
    <row r="16" spans="1:52" ht="40.5" customHeight="1" thickBot="1">
      <c r="A16" s="195">
        <v>10</v>
      </c>
      <c r="B16" s="214" t="s">
        <v>628</v>
      </c>
      <c r="C16" s="196">
        <f>[3]Տավուշ!C49</f>
        <v>62</v>
      </c>
      <c r="D16" s="197">
        <f>[3]Տավուշ!D49</f>
        <v>0</v>
      </c>
      <c r="E16" s="196">
        <f>Տավուշ!E46</f>
        <v>36</v>
      </c>
      <c r="F16" s="196">
        <f>Տավուշ!F46</f>
        <v>0</v>
      </c>
      <c r="G16" s="196">
        <f>Տավուշ!G46</f>
        <v>0</v>
      </c>
      <c r="H16" s="196">
        <f>Տավուշ!H46</f>
        <v>0</v>
      </c>
      <c r="I16" s="196">
        <f>Տավուշ!I46</f>
        <v>0</v>
      </c>
      <c r="J16" s="196">
        <f>Տավուշ!J46</f>
        <v>0</v>
      </c>
      <c r="K16" s="196">
        <f>Տավուշ!K46</f>
        <v>0</v>
      </c>
      <c r="L16" s="196">
        <f>Տավուշ!L46</f>
        <v>0</v>
      </c>
      <c r="M16" s="196">
        <f>Տավուշ!M46</f>
        <v>0</v>
      </c>
      <c r="N16" s="199">
        <f>Տավուշ!N46</f>
        <v>7750000</v>
      </c>
      <c r="O16" s="199">
        <f>Տավուշ!O46</f>
        <v>10650000</v>
      </c>
      <c r="P16" s="199">
        <f>Տավուշ!P46</f>
        <v>8020000</v>
      </c>
      <c r="Q16" s="200">
        <f>Տավուշ!Q46</f>
        <v>26420000</v>
      </c>
      <c r="R16" s="201">
        <f>Տավուշ!R46</f>
        <v>67000</v>
      </c>
      <c r="S16" s="201">
        <f>Տավուշ!S46</f>
        <v>0</v>
      </c>
      <c r="T16" s="201">
        <f>Տավուշ!T46</f>
        <v>3400</v>
      </c>
      <c r="U16" s="201">
        <f>Տավուշ!U46</f>
        <v>64100</v>
      </c>
      <c r="V16" s="196">
        <f>Տավուշ!V46</f>
        <v>16800</v>
      </c>
      <c r="W16" s="196">
        <f>Տավուշ!W46</f>
        <v>220</v>
      </c>
      <c r="X16" s="196">
        <f>Տավուշ!X46</f>
        <v>62</v>
      </c>
      <c r="Y16" s="196">
        <f>Տավուշ!Y46</f>
        <v>30</v>
      </c>
      <c r="Z16" s="196">
        <f>Տավուշ!Z46</f>
        <v>900</v>
      </c>
      <c r="AA16" s="196">
        <f>Տավուշ!AA46</f>
        <v>8050</v>
      </c>
      <c r="AB16" s="196">
        <f>Տավուշ!AB46</f>
        <v>0</v>
      </c>
      <c r="AC16" s="196">
        <f>Տավուշ!AC46</f>
        <v>0</v>
      </c>
      <c r="AD16" s="196">
        <f>Տավուշ!AD46</f>
        <v>130</v>
      </c>
      <c r="AE16" s="196">
        <f>Տավուշ!AE46</f>
        <v>2755</v>
      </c>
      <c r="AF16" s="196">
        <f>Տավուշ!AF46</f>
        <v>0</v>
      </c>
      <c r="AG16" s="202">
        <f>Տավուշ!AG46</f>
        <v>0</v>
      </c>
      <c r="AH16" s="202">
        <f>Տավուշ!AH46</f>
        <v>0</v>
      </c>
      <c r="AI16" s="202">
        <f>Տավուշ!AI46</f>
        <v>0</v>
      </c>
      <c r="AJ16" s="202">
        <f>Տավուշ!AJ46</f>
        <v>1285000</v>
      </c>
      <c r="AK16" s="203">
        <f>Տավուշ!AK46</f>
        <v>0</v>
      </c>
      <c r="AL16" s="203">
        <f>Տավուշ!AL46</f>
        <v>0</v>
      </c>
      <c r="AM16" s="203">
        <f>Տավուշ!AM46</f>
        <v>0</v>
      </c>
      <c r="AN16" s="203">
        <f>Տավուշ!AN46</f>
        <v>590000</v>
      </c>
      <c r="AO16" s="204">
        <f>Տավուշ!AO46</f>
        <v>590000</v>
      </c>
      <c r="AP16" s="378">
        <f>Տավուշ!AP46</f>
        <v>-25830000</v>
      </c>
      <c r="AQ16" s="1"/>
      <c r="AR16" s="1"/>
      <c r="AS16" s="1"/>
      <c r="AT16" s="1"/>
      <c r="AU16" s="1"/>
      <c r="AV16" s="1"/>
    </row>
    <row r="17" spans="1:48" ht="37.5" customHeight="1" thickBot="1">
      <c r="A17" s="183"/>
      <c r="B17" s="146" t="s">
        <v>119</v>
      </c>
      <c r="C17" s="146">
        <f>SUBTOTAL(9,C6:C16)</f>
        <v>843</v>
      </c>
      <c r="D17" s="146"/>
      <c r="E17" s="146">
        <f>SUM(E7:E16)</f>
        <v>410</v>
      </c>
      <c r="F17" s="146"/>
      <c r="G17" s="146">
        <f>SUM(G7:G16)</f>
        <v>0</v>
      </c>
      <c r="H17" s="146"/>
      <c r="I17" s="146">
        <f>SUM(I7:I16)</f>
        <v>0</v>
      </c>
      <c r="J17" s="146">
        <v>3</v>
      </c>
      <c r="K17" s="146">
        <f t="shared" ref="K17:AO17" si="0">SUM(K7:K16)</f>
        <v>0</v>
      </c>
      <c r="L17" s="146">
        <f t="shared" si="0"/>
        <v>0</v>
      </c>
      <c r="M17" s="146">
        <f t="shared" si="0"/>
        <v>0</v>
      </c>
      <c r="N17" s="146">
        <f>SUM(N7:N16)</f>
        <v>141971926.34999999</v>
      </c>
      <c r="O17" s="146">
        <f t="shared" si="0"/>
        <v>241317812.34999999</v>
      </c>
      <c r="P17" s="146">
        <f t="shared" si="0"/>
        <v>66211486.099999994</v>
      </c>
      <c r="Q17" s="146">
        <f t="shared" si="0"/>
        <v>438195959.19999999</v>
      </c>
      <c r="R17" s="146">
        <f t="shared" si="0"/>
        <v>423031.5</v>
      </c>
      <c r="S17" s="146">
        <f t="shared" si="0"/>
        <v>84552</v>
      </c>
      <c r="T17" s="146">
        <f t="shared" si="0"/>
        <v>148370</v>
      </c>
      <c r="U17" s="146">
        <f t="shared" si="0"/>
        <v>1029740</v>
      </c>
      <c r="V17" s="146">
        <f t="shared" si="0"/>
        <v>6509062</v>
      </c>
      <c r="W17" s="146">
        <f t="shared" si="0"/>
        <v>3700874</v>
      </c>
      <c r="X17" s="146">
        <f t="shared" si="0"/>
        <v>829.53597640341104</v>
      </c>
      <c r="Y17" s="146">
        <f t="shared" si="0"/>
        <v>296.00004000000001</v>
      </c>
      <c r="Z17" s="146">
        <f t="shared" si="0"/>
        <v>147819</v>
      </c>
      <c r="AA17" s="146">
        <f t="shared" si="0"/>
        <v>143151.5434</v>
      </c>
      <c r="AB17" s="146">
        <f t="shared" si="0"/>
        <v>20464551.611566253</v>
      </c>
      <c r="AC17" s="146">
        <f t="shared" si="0"/>
        <v>67184</v>
      </c>
      <c r="AD17" s="146">
        <f t="shared" si="0"/>
        <v>53149</v>
      </c>
      <c r="AE17" s="146">
        <f t="shared" si="0"/>
        <v>66659.600000000006</v>
      </c>
      <c r="AF17" s="146">
        <f>SUM(AF7:AF16)</f>
        <v>14803133.484999999</v>
      </c>
      <c r="AG17" s="146">
        <f t="shared" si="0"/>
        <v>141675</v>
      </c>
      <c r="AH17" s="146">
        <f t="shared" si="0"/>
        <v>2800000</v>
      </c>
      <c r="AI17" s="146">
        <f t="shared" si="0"/>
        <v>761387.4</v>
      </c>
      <c r="AJ17" s="146">
        <f t="shared" si="0"/>
        <v>100024917.40000001</v>
      </c>
      <c r="AK17" s="146">
        <f t="shared" si="0"/>
        <v>2000000.48</v>
      </c>
      <c r="AL17" s="146">
        <f t="shared" si="0"/>
        <v>25474570</v>
      </c>
      <c r="AM17" s="146">
        <f t="shared" si="0"/>
        <v>9337590.4000000004</v>
      </c>
      <c r="AN17" s="146">
        <f t="shared" si="0"/>
        <v>109219513.49378277</v>
      </c>
      <c r="AO17" s="146">
        <f t="shared" si="0"/>
        <v>148987274.37378275</v>
      </c>
      <c r="AP17" s="224">
        <f>SUM(AP7:AP16)</f>
        <v>-192705090.72621721</v>
      </c>
      <c r="AQ17" s="1"/>
      <c r="AR17" s="1"/>
      <c r="AS17" s="1"/>
      <c r="AT17" s="1"/>
      <c r="AU17" s="1"/>
      <c r="AV17" s="1"/>
    </row>
    <row r="18" spans="1:48" ht="44.25" customHeight="1">
      <c r="B18" s="659" t="s">
        <v>120</v>
      </c>
      <c r="C18" s="659"/>
      <c r="D18" s="659"/>
      <c r="E18" s="659"/>
      <c r="F18" s="659"/>
      <c r="G18" s="659"/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59"/>
      <c r="S18" s="659"/>
      <c r="T18" s="659"/>
      <c r="U18" s="659"/>
      <c r="V18" s="659"/>
      <c r="W18" s="659"/>
      <c r="X18" s="659"/>
      <c r="Y18" s="659"/>
      <c r="Z18" s="659"/>
      <c r="AA18" s="659"/>
      <c r="AB18" s="659"/>
      <c r="AC18" s="659"/>
      <c r="AD18" s="659"/>
      <c r="AE18" s="659"/>
      <c r="AF18" s="659"/>
      <c r="AG18" s="379"/>
      <c r="AH18" s="379"/>
      <c r="AI18" s="379"/>
      <c r="AJ18" s="379"/>
      <c r="AK18" s="379"/>
      <c r="AL18" s="379"/>
      <c r="AM18" s="379"/>
      <c r="AN18" s="379"/>
    </row>
    <row r="19" spans="1:48" ht="20.25" customHeight="1">
      <c r="B19" s="113"/>
      <c r="C19" s="113"/>
      <c r="D19" s="113"/>
      <c r="AG19" s="52"/>
      <c r="AH19" s="52"/>
      <c r="AI19" s="52"/>
      <c r="AJ19" s="52"/>
    </row>
    <row r="20" spans="1:48">
      <c r="AG20" s="52"/>
      <c r="AH20" s="52"/>
      <c r="AI20" s="52"/>
      <c r="AJ20" s="52"/>
    </row>
    <row r="21" spans="1:48">
      <c r="AG21" s="52"/>
      <c r="AH21" s="52"/>
      <c r="AI21" s="52"/>
      <c r="AJ21" s="52"/>
    </row>
    <row r="22" spans="1:48">
      <c r="AG22" s="52"/>
      <c r="AH22" s="52"/>
      <c r="AI22" s="52"/>
      <c r="AJ22" s="52"/>
    </row>
    <row r="23" spans="1:48">
      <c r="AG23" s="52"/>
      <c r="AH23" s="52"/>
      <c r="AI23" s="52"/>
      <c r="AJ23" s="52"/>
    </row>
    <row r="24" spans="1:48">
      <c r="AG24" s="52"/>
      <c r="AH24" s="52"/>
      <c r="AI24" s="52"/>
      <c r="AJ24" s="52"/>
    </row>
    <row r="25" spans="1:48">
      <c r="AG25" s="52"/>
      <c r="AH25" s="52"/>
      <c r="AI25" s="52"/>
      <c r="AJ25" s="52"/>
    </row>
    <row r="26" spans="1:48">
      <c r="AG26" s="52"/>
      <c r="AH26" s="52"/>
      <c r="AI26" s="52"/>
      <c r="AJ26" s="52"/>
    </row>
    <row r="27" spans="1:48">
      <c r="AG27" s="52"/>
      <c r="AH27" s="52"/>
      <c r="AI27" s="52"/>
      <c r="AJ27" s="52"/>
    </row>
    <row r="28" spans="1:48">
      <c r="AG28" s="52"/>
      <c r="AH28" s="52"/>
      <c r="AI28" s="52"/>
      <c r="AJ28" s="52"/>
    </row>
    <row r="29" spans="1:48">
      <c r="AG29" s="52"/>
      <c r="AH29" s="52"/>
      <c r="AI29" s="52"/>
      <c r="AJ29" s="52"/>
    </row>
    <row r="30" spans="1:48">
      <c r="AG30" s="52"/>
      <c r="AH30" s="52"/>
      <c r="AI30" s="52"/>
      <c r="AJ30" s="52"/>
    </row>
    <row r="31" spans="1:48">
      <c r="AG31" s="52"/>
      <c r="AH31" s="52"/>
      <c r="AI31" s="52"/>
      <c r="AJ31" s="52"/>
    </row>
    <row r="32" spans="1:48">
      <c r="AG32" s="52"/>
      <c r="AH32" s="52"/>
      <c r="AI32" s="52"/>
      <c r="AJ32" s="52"/>
    </row>
    <row r="33" spans="1:36">
      <c r="AG33" s="52"/>
      <c r="AH33" s="52"/>
      <c r="AI33" s="52"/>
      <c r="AJ33" s="52"/>
    </row>
    <row r="34" spans="1:36">
      <c r="A34" s="52"/>
      <c r="AG34" s="52"/>
      <c r="AH34" s="52"/>
      <c r="AI34" s="52"/>
      <c r="AJ34" s="52"/>
    </row>
    <row r="35" spans="1:36">
      <c r="A35" s="52"/>
      <c r="AG35" s="52"/>
      <c r="AH35" s="52"/>
      <c r="AI35" s="52"/>
      <c r="AJ35" s="52"/>
    </row>
    <row r="36" spans="1:36">
      <c r="A36" s="52"/>
      <c r="AG36" s="52"/>
      <c r="AH36" s="52"/>
      <c r="AI36" s="52"/>
      <c r="AJ36" s="52"/>
    </row>
    <row r="37" spans="1:36">
      <c r="A37" s="52"/>
      <c r="AG37" s="52"/>
      <c r="AH37" s="52"/>
      <c r="AI37" s="52"/>
      <c r="AJ37" s="52"/>
    </row>
    <row r="38" spans="1:36">
      <c r="A38" s="52"/>
      <c r="AG38" s="52"/>
      <c r="AH38" s="52"/>
      <c r="AI38" s="52"/>
      <c r="AJ38" s="52"/>
    </row>
    <row r="39" spans="1:36">
      <c r="A39" s="52"/>
      <c r="AG39" s="52"/>
      <c r="AH39" s="52"/>
      <c r="AI39" s="52"/>
      <c r="AJ39" s="52"/>
    </row>
    <row r="40" spans="1:36">
      <c r="A40" s="52"/>
      <c r="AG40" s="52"/>
      <c r="AH40" s="52"/>
      <c r="AI40" s="52"/>
      <c r="AJ40" s="52"/>
    </row>
    <row r="41" spans="1:36">
      <c r="A41" s="52"/>
      <c r="AG41" s="52"/>
      <c r="AH41" s="52"/>
      <c r="AI41" s="52"/>
      <c r="AJ41" s="52"/>
    </row>
    <row r="42" spans="1:36">
      <c r="A42" s="52"/>
      <c r="AG42" s="52"/>
      <c r="AH42" s="52"/>
      <c r="AI42" s="52"/>
      <c r="AJ42" s="52"/>
    </row>
    <row r="43" spans="1:36">
      <c r="A43" s="52"/>
      <c r="AG43" s="52"/>
      <c r="AH43" s="52"/>
      <c r="AI43" s="52"/>
      <c r="AJ43" s="52"/>
    </row>
    <row r="44" spans="1:36">
      <c r="A44" s="52"/>
      <c r="AG44" s="52"/>
      <c r="AH44" s="52"/>
      <c r="AI44" s="52"/>
      <c r="AJ44" s="52"/>
    </row>
    <row r="45" spans="1:36">
      <c r="A45" s="52"/>
      <c r="AG45" s="52"/>
      <c r="AH45" s="52"/>
      <c r="AI45" s="52"/>
      <c r="AJ45" s="52"/>
    </row>
    <row r="46" spans="1:36">
      <c r="A46" s="52"/>
      <c r="AG46" s="52"/>
      <c r="AH46" s="52"/>
      <c r="AI46" s="52"/>
      <c r="AJ46" s="52"/>
    </row>
    <row r="47" spans="1:36">
      <c r="A47" s="52"/>
      <c r="AG47" s="52"/>
      <c r="AH47" s="52"/>
      <c r="AI47" s="52"/>
      <c r="AJ47" s="52"/>
    </row>
    <row r="48" spans="1:36">
      <c r="A48" s="52"/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  <row r="170" s="52" customFormat="1"/>
    <row r="171" s="52" customFormat="1"/>
    <row r="172" s="52" customFormat="1"/>
    <row r="173" s="52" customFormat="1"/>
    <row r="174" s="52" customFormat="1"/>
    <row r="175" s="52" customFormat="1"/>
    <row r="176" s="52" customFormat="1"/>
    <row r="177" s="52" customFormat="1"/>
    <row r="178" s="52" customFormat="1"/>
    <row r="179" s="52" customFormat="1"/>
    <row r="180" s="52" customFormat="1"/>
    <row r="181" s="52" customFormat="1"/>
    <row r="182" s="52" customFormat="1"/>
    <row r="183" s="52" customFormat="1"/>
    <row r="184" s="52" customFormat="1"/>
    <row r="185" s="52" customFormat="1"/>
    <row r="186" s="52" customFormat="1"/>
    <row r="187" s="52" customFormat="1"/>
    <row r="188" s="52" customFormat="1"/>
    <row r="189" s="52" customFormat="1"/>
    <row r="190" s="52" customFormat="1"/>
    <row r="191" s="52" customFormat="1"/>
    <row r="192" s="52" customFormat="1"/>
    <row r="193" s="52" customFormat="1"/>
    <row r="194" s="52" customFormat="1"/>
    <row r="195" s="52" customFormat="1"/>
    <row r="196" s="52" customFormat="1"/>
    <row r="197" s="52" customFormat="1"/>
    <row r="198" s="52" customFormat="1"/>
    <row r="199" s="52" customFormat="1"/>
    <row r="200" s="52" customFormat="1"/>
    <row r="201" s="52" customFormat="1"/>
    <row r="202" s="52" customFormat="1"/>
    <row r="203" s="52" customFormat="1"/>
    <row r="204" s="52" customFormat="1"/>
    <row r="205" s="52" customFormat="1"/>
    <row r="206" s="52" customFormat="1"/>
    <row r="207" s="52" customFormat="1"/>
    <row r="208" s="52" customFormat="1"/>
    <row r="209" s="52" customFormat="1"/>
    <row r="210" s="52" customFormat="1"/>
    <row r="211" s="52" customFormat="1"/>
    <row r="212" s="52" customFormat="1"/>
    <row r="213" s="52" customFormat="1"/>
    <row r="214" s="52" customFormat="1"/>
    <row r="215" s="52" customFormat="1"/>
    <row r="216" s="52" customFormat="1"/>
    <row r="217" s="52" customFormat="1"/>
    <row r="218" s="52" customFormat="1"/>
    <row r="219" s="52" customFormat="1"/>
    <row r="220" s="52" customFormat="1"/>
    <row r="221" s="52" customFormat="1"/>
    <row r="222" s="52" customFormat="1"/>
    <row r="223" s="52" customFormat="1"/>
    <row r="224" s="52" customFormat="1"/>
    <row r="225" s="52" customFormat="1"/>
    <row r="226" s="52" customFormat="1"/>
    <row r="227" s="52" customFormat="1"/>
    <row r="228" s="52" customFormat="1"/>
    <row r="229" s="52" customFormat="1"/>
    <row r="230" s="52" customFormat="1"/>
    <row r="231" s="52" customFormat="1"/>
    <row r="232" s="52" customFormat="1"/>
    <row r="233" s="52" customFormat="1"/>
    <row r="234" s="52" customFormat="1"/>
    <row r="235" s="52" customFormat="1"/>
    <row r="236" s="52" customFormat="1"/>
    <row r="237" s="52" customFormat="1"/>
    <row r="238" s="52" customFormat="1"/>
    <row r="239" s="52" customFormat="1"/>
    <row r="240" s="52" customFormat="1"/>
    <row r="241" s="52" customFormat="1"/>
    <row r="242" s="52" customFormat="1"/>
    <row r="243" s="52" customFormat="1"/>
    <row r="244" s="52" customFormat="1"/>
    <row r="245" s="52" customFormat="1"/>
    <row r="246" s="52" customFormat="1"/>
    <row r="247" s="52" customFormat="1"/>
    <row r="248" s="52" customFormat="1"/>
    <row r="249" s="52" customFormat="1"/>
    <row r="250" s="52" customFormat="1"/>
    <row r="251" s="52" customFormat="1"/>
    <row r="252" s="52" customFormat="1"/>
    <row r="253" s="52" customFormat="1"/>
    <row r="254" s="52" customFormat="1"/>
    <row r="255" s="52" customFormat="1"/>
    <row r="256" s="52" customFormat="1"/>
    <row r="257" s="52" customFormat="1"/>
    <row r="258" s="52" customFormat="1"/>
    <row r="259" s="52" customFormat="1"/>
    <row r="260" s="52" customFormat="1"/>
    <row r="261" s="52" customFormat="1"/>
    <row r="262" s="52" customFormat="1"/>
    <row r="263" s="52" customFormat="1"/>
    <row r="264" s="52" customFormat="1"/>
    <row r="265" s="52" customFormat="1"/>
    <row r="266" s="52" customFormat="1"/>
    <row r="267" s="52" customFormat="1"/>
    <row r="268" s="52" customFormat="1"/>
    <row r="269" s="52" customFormat="1"/>
    <row r="270" s="52" customFormat="1"/>
    <row r="271" s="52" customFormat="1"/>
    <row r="272" s="52" customFormat="1"/>
    <row r="273" s="52" customFormat="1"/>
    <row r="274" s="52" customFormat="1"/>
    <row r="275" s="52" customFormat="1"/>
    <row r="276" s="52" customFormat="1"/>
    <row r="277" s="52" customFormat="1"/>
    <row r="278" s="52" customFormat="1"/>
    <row r="279" s="52" customFormat="1"/>
    <row r="280" s="52" customFormat="1"/>
    <row r="281" s="52" customFormat="1"/>
    <row r="282" s="52" customFormat="1"/>
    <row r="283" s="52" customFormat="1"/>
    <row r="284" s="52" customFormat="1"/>
    <row r="285" s="52" customFormat="1"/>
    <row r="286" s="52" customFormat="1"/>
    <row r="287" s="52" customFormat="1"/>
    <row r="288" s="52" customFormat="1"/>
    <row r="289" s="52" customFormat="1"/>
    <row r="290" s="52" customFormat="1"/>
    <row r="291" s="52" customFormat="1"/>
    <row r="292" s="52" customFormat="1"/>
    <row r="293" s="52" customFormat="1"/>
    <row r="294" s="52" customFormat="1"/>
    <row r="295" s="52" customFormat="1"/>
    <row r="296" s="52" customFormat="1"/>
    <row r="297" s="52" customFormat="1"/>
    <row r="298" s="52" customFormat="1"/>
    <row r="299" s="52" customFormat="1"/>
    <row r="300" s="52" customFormat="1"/>
    <row r="301" s="52" customFormat="1"/>
    <row r="302" s="52" customFormat="1"/>
    <row r="303" s="52" customFormat="1"/>
    <row r="304" s="52" customFormat="1"/>
    <row r="305" s="52" customFormat="1"/>
    <row r="306" s="52" customFormat="1"/>
    <row r="307" s="52" customFormat="1"/>
    <row r="308" s="52" customFormat="1"/>
    <row r="309" s="52" customFormat="1"/>
    <row r="310" s="52" customFormat="1"/>
    <row r="311" s="52" customFormat="1"/>
    <row r="312" s="52" customFormat="1"/>
    <row r="313" s="52" customFormat="1"/>
    <row r="314" s="52" customFormat="1"/>
    <row r="315" s="52" customFormat="1"/>
    <row r="316" s="52" customFormat="1"/>
    <row r="317" s="52" customFormat="1"/>
    <row r="318" s="52" customFormat="1"/>
    <row r="319" s="52" customFormat="1"/>
    <row r="320" s="52" customFormat="1"/>
    <row r="321" s="52" customFormat="1"/>
    <row r="322" s="52" customFormat="1"/>
    <row r="323" s="52" customFormat="1"/>
    <row r="324" s="52" customFormat="1"/>
    <row r="325" s="52" customFormat="1"/>
    <row r="326" s="52" customFormat="1"/>
    <row r="327" s="52" customFormat="1"/>
    <row r="328" s="52" customFormat="1"/>
  </sheetData>
  <autoFilter ref="A1:AP18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AP3:AP4"/>
    <mergeCell ref="M3:M4"/>
    <mergeCell ref="N3:N4"/>
    <mergeCell ref="O3:O4"/>
    <mergeCell ref="P3:P4"/>
    <mergeCell ref="Q3:Q4"/>
    <mergeCell ref="V3:X3"/>
    <mergeCell ref="AO3:AO4"/>
    <mergeCell ref="B18:AF18"/>
    <mergeCell ref="Y3:AB3"/>
    <mergeCell ref="AC3:AF3"/>
    <mergeCell ref="AG3:AJ3"/>
    <mergeCell ref="AK3:AN3"/>
    <mergeCell ref="I3:I4"/>
    <mergeCell ref="J3:J4"/>
    <mergeCell ref="K3:K4"/>
    <mergeCell ref="L3:L4"/>
  </mergeCells>
  <pageMargins left="0.25" right="0.25" top="0.32" bottom="0.3" header="0.17" footer="0.16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EB41-8BC4-46A5-B742-60148639934A}">
  <dimension ref="A1:AZ65"/>
  <sheetViews>
    <sheetView topLeftCell="F1" zoomScale="70" zoomScaleNormal="70" workbookViewId="0">
      <selection activeCell="O14" sqref="O14"/>
    </sheetView>
  </sheetViews>
  <sheetFormatPr defaultRowHeight="13.5"/>
  <cols>
    <col min="1" max="1" width="4.7109375" style="164" customWidth="1"/>
    <col min="2" max="2" width="16.42578125" style="164" customWidth="1"/>
    <col min="3" max="3" width="17.42578125" style="164" customWidth="1"/>
    <col min="4" max="4" width="51.5703125" style="164" customWidth="1"/>
    <col min="5" max="5" width="12.85546875" style="164" customWidth="1"/>
    <col min="6" max="6" width="17.7109375" style="164" customWidth="1"/>
    <col min="7" max="7" width="36" style="164" customWidth="1"/>
    <col min="8" max="8" width="32.5703125" style="164" customWidth="1"/>
    <col min="9" max="9" width="15.42578125" style="164" customWidth="1"/>
    <col min="10" max="10" width="14.140625" style="164" customWidth="1"/>
    <col min="11" max="11" width="44.28515625" style="164" customWidth="1"/>
    <col min="12" max="12" width="34.5703125" style="750" customWidth="1"/>
    <col min="13" max="13" width="30.140625" style="164" customWidth="1"/>
    <col min="14" max="14" width="11.7109375" style="164" customWidth="1"/>
    <col min="15" max="15" width="13.42578125" style="164" customWidth="1"/>
    <col min="16" max="16" width="13.5703125" style="164" customWidth="1"/>
    <col min="17" max="17" width="13.42578125" style="164" customWidth="1"/>
    <col min="18" max="18" width="6.7109375" style="164" customWidth="1"/>
    <col min="19" max="19" width="8.140625" style="164" customWidth="1"/>
    <col min="20" max="20" width="8.42578125" style="164" customWidth="1"/>
    <col min="21" max="21" width="7.140625" style="164" customWidth="1"/>
    <col min="22" max="22" width="13.140625" style="164" customWidth="1"/>
    <col min="23" max="23" width="19.140625" style="164" bestFit="1" customWidth="1"/>
    <col min="24" max="24" width="8.28515625" style="164" customWidth="1"/>
    <col min="25" max="25" width="10.7109375" style="164" customWidth="1"/>
    <col min="26" max="26" width="7.7109375" style="164" customWidth="1"/>
    <col min="27" max="27" width="11.7109375" style="164" customWidth="1"/>
    <col min="28" max="28" width="11.140625" style="164" customWidth="1"/>
    <col min="29" max="29" width="10.5703125" style="164" customWidth="1"/>
    <col min="30" max="30" width="9.85546875" style="164" customWidth="1"/>
    <col min="31" max="31" width="10.42578125" style="164" customWidth="1"/>
    <col min="32" max="32" width="30.28515625" style="766" customWidth="1"/>
    <col min="33" max="33" width="11.140625" style="164" customWidth="1"/>
    <col min="34" max="34" width="9.7109375" style="164" customWidth="1"/>
    <col min="35" max="35" width="5.5703125" style="164" customWidth="1"/>
    <col min="36" max="36" width="4.42578125" style="164" customWidth="1"/>
    <col min="37" max="37" width="4.7109375" style="164" customWidth="1"/>
    <col min="38" max="38" width="4.28515625" style="164" customWidth="1"/>
    <col min="39" max="39" width="4" style="164" customWidth="1"/>
    <col min="40" max="40" width="4.42578125" style="164" customWidth="1"/>
    <col min="41" max="41" width="6.85546875" style="164" customWidth="1"/>
    <col min="42" max="42" width="12.28515625" style="164" customWidth="1"/>
    <col min="43" max="43" width="8.85546875" style="164" customWidth="1"/>
    <col min="44" max="44" width="9.28515625" style="164" customWidth="1"/>
    <col min="45" max="45" width="4.140625" style="164" customWidth="1"/>
    <col min="46" max="46" width="15.140625" style="164" customWidth="1"/>
    <col min="47" max="47" width="5.42578125" style="164" customWidth="1"/>
    <col min="48" max="48" width="5" style="164" customWidth="1"/>
    <col min="49" max="49" width="8" style="164" customWidth="1"/>
    <col min="50" max="50" width="5" style="164" customWidth="1"/>
    <col min="51" max="51" width="6.140625" style="164" customWidth="1"/>
    <col min="52" max="52" width="4.28515625" style="164" customWidth="1"/>
    <col min="53" max="53" width="36.7109375" style="164" customWidth="1"/>
    <col min="54" max="16384" width="9.140625" style="164"/>
  </cols>
  <sheetData>
    <row r="1" spans="1:52" ht="33" customHeight="1" thickBot="1">
      <c r="A1" s="545" t="s">
        <v>727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475"/>
      <c r="AQ1" s="475"/>
      <c r="AR1" s="475"/>
      <c r="AS1" s="475"/>
      <c r="AT1" s="475"/>
      <c r="AU1" s="475"/>
      <c r="AV1" s="475"/>
      <c r="AW1" s="475"/>
      <c r="AX1" s="475"/>
      <c r="AY1" s="475"/>
      <c r="AZ1" s="475"/>
    </row>
    <row r="2" spans="1:52" s="52" customFormat="1" ht="57" customHeight="1">
      <c r="A2" s="509" t="s">
        <v>0</v>
      </c>
      <c r="B2" s="512" t="s">
        <v>1</v>
      </c>
      <c r="C2" s="515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46" t="s">
        <v>5</v>
      </c>
      <c r="O2" s="546"/>
      <c r="P2" s="546"/>
      <c r="Q2" s="546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12" t="s">
        <v>9</v>
      </c>
      <c r="AH2" s="512"/>
      <c r="AI2" s="512"/>
      <c r="AJ2" s="512"/>
      <c r="AK2" s="512"/>
      <c r="AL2" s="512"/>
      <c r="AM2" s="512"/>
      <c r="AN2" s="512"/>
      <c r="AO2" s="512"/>
      <c r="AP2" s="547"/>
      <c r="AQ2" s="76"/>
      <c r="AR2" s="76"/>
      <c r="AS2" s="76"/>
      <c r="AT2" s="76"/>
      <c r="AU2" s="76"/>
      <c r="AV2" s="76"/>
    </row>
    <row r="3" spans="1:52" s="52" customFormat="1" ht="78" customHeight="1">
      <c r="A3" s="510"/>
      <c r="B3" s="513"/>
      <c r="C3" s="516"/>
      <c r="D3" s="516" t="s">
        <v>10</v>
      </c>
      <c r="E3" s="513" t="s">
        <v>11</v>
      </c>
      <c r="F3" s="548" t="s">
        <v>12</v>
      </c>
      <c r="G3" s="516" t="s">
        <v>13</v>
      </c>
      <c r="H3" s="549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52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550" t="s">
        <v>28</v>
      </c>
      <c r="AQ3" s="76"/>
      <c r="AR3" s="76"/>
      <c r="AS3" s="76"/>
      <c r="AT3" s="76"/>
      <c r="AU3" s="76"/>
      <c r="AV3" s="76"/>
    </row>
    <row r="4" spans="1:52" s="52" customFormat="1" ht="44.25" customHeight="1">
      <c r="A4" s="510"/>
      <c r="B4" s="513"/>
      <c r="C4" s="516"/>
      <c r="D4" s="516"/>
      <c r="E4" s="513"/>
      <c r="F4" s="548"/>
      <c r="G4" s="516"/>
      <c r="H4" s="549"/>
      <c r="I4" s="516"/>
      <c r="J4" s="516"/>
      <c r="K4" s="516"/>
      <c r="L4" s="516"/>
      <c r="M4" s="513"/>
      <c r="N4" s="551"/>
      <c r="O4" s="551"/>
      <c r="P4" s="551"/>
      <c r="Q4" s="552"/>
      <c r="R4" s="125" t="s">
        <v>29</v>
      </c>
      <c r="S4" s="125" t="s">
        <v>30</v>
      </c>
      <c r="T4" s="125" t="s">
        <v>31</v>
      </c>
      <c r="U4" s="125" t="s">
        <v>32</v>
      </c>
      <c r="V4" s="7" t="s">
        <v>123</v>
      </c>
      <c r="W4" s="7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8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550"/>
      <c r="AQ4" s="1"/>
      <c r="AR4" s="1"/>
      <c r="AS4" s="76"/>
      <c r="AT4" s="1"/>
      <c r="AU4" s="1"/>
      <c r="AV4" s="1"/>
    </row>
    <row r="5" spans="1:52" s="52" customFormat="1" ht="36.75" customHeight="1" thickBot="1">
      <c r="A5" s="511"/>
      <c r="B5" s="514"/>
      <c r="C5" s="91" t="s">
        <v>39</v>
      </c>
      <c r="D5" s="522"/>
      <c r="E5" s="91" t="s">
        <v>39</v>
      </c>
      <c r="F5" s="131"/>
      <c r="G5" s="131"/>
      <c r="H5" s="132"/>
      <c r="I5" s="19"/>
      <c r="J5" s="19"/>
      <c r="K5" s="20"/>
      <c r="L5" s="19"/>
      <c r="M5" s="19"/>
      <c r="N5" s="23" t="s">
        <v>40</v>
      </c>
      <c r="O5" s="23" t="s">
        <v>40</v>
      </c>
      <c r="P5" s="23" t="s">
        <v>40</v>
      </c>
      <c r="Q5" s="24" t="s">
        <v>40</v>
      </c>
      <c r="R5" s="133" t="s">
        <v>41</v>
      </c>
      <c r="S5" s="133" t="s">
        <v>41</v>
      </c>
      <c r="T5" s="133" t="s">
        <v>41</v>
      </c>
      <c r="U5" s="133" t="s">
        <v>41</v>
      </c>
      <c r="V5" s="19" t="s">
        <v>42</v>
      </c>
      <c r="W5" s="19" t="s">
        <v>39</v>
      </c>
      <c r="X5" s="19" t="s">
        <v>35</v>
      </c>
      <c r="Y5" s="91" t="s">
        <v>43</v>
      </c>
      <c r="Z5" s="91" t="s">
        <v>44</v>
      </c>
      <c r="AA5" s="91" t="s">
        <v>45</v>
      </c>
      <c r="AB5" s="91"/>
      <c r="AC5" s="91" t="s">
        <v>43</v>
      </c>
      <c r="AD5" s="91" t="s">
        <v>44</v>
      </c>
      <c r="AE5" s="91" t="s">
        <v>45</v>
      </c>
      <c r="AF5" s="19"/>
      <c r="AG5" s="134" t="s">
        <v>41</v>
      </c>
      <c r="AH5" s="134" t="s">
        <v>41</v>
      </c>
      <c r="AI5" s="134" t="s">
        <v>41</v>
      </c>
      <c r="AJ5" s="134" t="s">
        <v>41</v>
      </c>
      <c r="AK5" s="135" t="s">
        <v>41</v>
      </c>
      <c r="AL5" s="135" t="s">
        <v>41</v>
      </c>
      <c r="AM5" s="135" t="s">
        <v>41</v>
      </c>
      <c r="AN5" s="27" t="s">
        <v>40</v>
      </c>
      <c r="AO5" s="28" t="s">
        <v>40</v>
      </c>
      <c r="AP5" s="29" t="s">
        <v>40</v>
      </c>
      <c r="AQ5" s="1"/>
      <c r="AR5" s="1"/>
      <c r="AS5" s="1"/>
      <c r="AT5" s="1"/>
      <c r="AU5" s="1"/>
      <c r="AV5" s="1"/>
    </row>
    <row r="6" spans="1:52" s="52" customFormat="1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36">
        <v>42</v>
      </c>
      <c r="AQ6" s="2"/>
      <c r="AR6" s="5"/>
      <c r="AS6" s="2"/>
      <c r="AT6" s="5"/>
      <c r="AU6" s="2"/>
      <c r="AV6" s="113"/>
    </row>
    <row r="7" spans="1:52" s="477" customFormat="1" ht="27">
      <c r="A7" s="99">
        <v>1</v>
      </c>
      <c r="B7" s="533" t="s">
        <v>126</v>
      </c>
      <c r="C7" s="537">
        <v>27</v>
      </c>
      <c r="D7" s="47" t="s">
        <v>728</v>
      </c>
      <c r="E7" s="39">
        <v>1</v>
      </c>
      <c r="F7" s="47">
        <v>45446</v>
      </c>
      <c r="G7" s="47" t="s">
        <v>729</v>
      </c>
      <c r="H7" s="158" t="s">
        <v>61</v>
      </c>
      <c r="I7" s="39"/>
      <c r="J7" s="39"/>
      <c r="K7" s="39"/>
      <c r="L7" s="47"/>
      <c r="M7" s="39" t="s">
        <v>733</v>
      </c>
      <c r="N7" s="753">
        <v>811928</v>
      </c>
      <c r="O7" s="753">
        <v>2530850</v>
      </c>
      <c r="P7" s="753">
        <v>188727</v>
      </c>
      <c r="Q7" s="753">
        <v>3531505</v>
      </c>
      <c r="R7" s="754"/>
      <c r="S7" s="754"/>
      <c r="T7" s="754"/>
      <c r="U7" s="754"/>
      <c r="V7" s="39">
        <v>101863</v>
      </c>
      <c r="W7" s="39">
        <v>27800</v>
      </c>
      <c r="X7" s="755">
        <v>27.29</v>
      </c>
      <c r="Y7" s="39"/>
      <c r="Z7" s="39"/>
      <c r="AA7" s="39"/>
      <c r="AB7" s="39"/>
      <c r="AC7" s="39"/>
      <c r="AD7" s="39"/>
      <c r="AE7" s="39"/>
      <c r="AF7" s="47"/>
      <c r="AG7" s="756"/>
      <c r="AH7" s="756"/>
      <c r="AI7" s="757"/>
      <c r="AJ7" s="756"/>
      <c r="AK7" s="758"/>
      <c r="AL7" s="758"/>
      <c r="AM7" s="758"/>
      <c r="AN7" s="758"/>
      <c r="AO7" s="759"/>
      <c r="AP7" s="760"/>
    </row>
    <row r="8" spans="1:52" s="477" customFormat="1" ht="27">
      <c r="A8" s="99">
        <v>2</v>
      </c>
      <c r="B8" s="534"/>
      <c r="C8" s="537"/>
      <c r="D8" s="47" t="s">
        <v>730</v>
      </c>
      <c r="E8" s="39">
        <v>1</v>
      </c>
      <c r="F8" s="47">
        <v>45323</v>
      </c>
      <c r="G8" s="47" t="s">
        <v>731</v>
      </c>
      <c r="H8" s="158" t="s">
        <v>61</v>
      </c>
      <c r="I8" s="39"/>
      <c r="J8" s="39"/>
      <c r="K8" s="39"/>
      <c r="L8" s="47" t="s">
        <v>732</v>
      </c>
      <c r="M8" s="39" t="s">
        <v>733</v>
      </c>
      <c r="N8" s="753">
        <v>1490598</v>
      </c>
      <c r="O8" s="753">
        <v>2067800</v>
      </c>
      <c r="P8" s="753">
        <v>84667</v>
      </c>
      <c r="Q8" s="753">
        <v>3643065</v>
      </c>
      <c r="R8" s="754"/>
      <c r="S8" s="754"/>
      <c r="T8" s="754"/>
      <c r="U8" s="754"/>
      <c r="V8" s="39">
        <v>101863</v>
      </c>
      <c r="W8" s="39">
        <v>26186</v>
      </c>
      <c r="X8" s="755">
        <v>25.71</v>
      </c>
      <c r="Y8" s="39"/>
      <c r="Z8" s="39"/>
      <c r="AA8" s="39"/>
      <c r="AB8" s="39"/>
      <c r="AC8" s="39"/>
      <c r="AD8" s="39"/>
      <c r="AE8" s="39"/>
      <c r="AF8" s="47"/>
      <c r="AG8" s="756"/>
      <c r="AH8" s="756"/>
      <c r="AI8" s="757"/>
      <c r="AJ8" s="756"/>
      <c r="AK8" s="758"/>
      <c r="AL8" s="758"/>
      <c r="AM8" s="758"/>
      <c r="AN8" s="758"/>
      <c r="AO8" s="759"/>
      <c r="AP8" s="760"/>
    </row>
    <row r="9" spans="1:52" s="477" customFormat="1" ht="81">
      <c r="A9" s="99">
        <v>3</v>
      </c>
      <c r="B9" s="534"/>
      <c r="C9" s="537"/>
      <c r="D9" s="47" t="s">
        <v>734</v>
      </c>
      <c r="E9" s="39">
        <v>1</v>
      </c>
      <c r="F9" s="47">
        <v>45418</v>
      </c>
      <c r="G9" s="47" t="s">
        <v>735</v>
      </c>
      <c r="H9" s="158" t="s">
        <v>61</v>
      </c>
      <c r="I9" s="39"/>
      <c r="J9" s="39"/>
      <c r="K9" s="39"/>
      <c r="L9" s="47" t="s">
        <v>736</v>
      </c>
      <c r="M9" s="39" t="s">
        <v>733</v>
      </c>
      <c r="N9" s="753"/>
      <c r="O9" s="753">
        <v>377300</v>
      </c>
      <c r="P9" s="753"/>
      <c r="Q9" s="753">
        <v>377300</v>
      </c>
      <c r="R9" s="754"/>
      <c r="S9" s="754"/>
      <c r="T9" s="754"/>
      <c r="U9" s="754"/>
      <c r="V9" s="39">
        <v>101863</v>
      </c>
      <c r="W9" s="39">
        <v>40000</v>
      </c>
      <c r="X9" s="755">
        <v>39.270000000000003</v>
      </c>
      <c r="Y9" s="39"/>
      <c r="Z9" s="39"/>
      <c r="AA9" s="39"/>
      <c r="AB9" s="39"/>
      <c r="AC9" s="39"/>
      <c r="AD9" s="39"/>
      <c r="AE9" s="39"/>
      <c r="AF9" s="47"/>
      <c r="AG9" s="756"/>
      <c r="AH9" s="756"/>
      <c r="AI9" s="757"/>
      <c r="AJ9" s="756"/>
      <c r="AK9" s="758"/>
      <c r="AL9" s="758"/>
      <c r="AM9" s="758"/>
      <c r="AN9" s="758"/>
      <c r="AO9" s="759"/>
      <c r="AP9" s="760"/>
    </row>
    <row r="10" spans="1:52" s="477" customFormat="1" ht="27">
      <c r="A10" s="99">
        <v>4</v>
      </c>
      <c r="B10" s="534"/>
      <c r="C10" s="537"/>
      <c r="D10" s="47" t="s">
        <v>737</v>
      </c>
      <c r="E10" s="39">
        <v>1</v>
      </c>
      <c r="F10" s="47">
        <v>45530</v>
      </c>
      <c r="G10" s="47" t="s">
        <v>738</v>
      </c>
      <c r="H10" s="158" t="s">
        <v>61</v>
      </c>
      <c r="I10" s="39"/>
      <c r="J10" s="39"/>
      <c r="K10" s="39"/>
      <c r="L10" s="47" t="s">
        <v>736</v>
      </c>
      <c r="M10" s="39" t="s">
        <v>733</v>
      </c>
      <c r="N10" s="753">
        <v>1682404</v>
      </c>
      <c r="O10" s="753">
        <v>2487730</v>
      </c>
      <c r="P10" s="753">
        <v>137669</v>
      </c>
      <c r="Q10" s="753">
        <v>4307803</v>
      </c>
      <c r="R10" s="754"/>
      <c r="S10" s="754"/>
      <c r="T10" s="754"/>
      <c r="U10" s="754"/>
      <c r="V10" s="39">
        <v>101863</v>
      </c>
      <c r="W10" s="39">
        <v>10496</v>
      </c>
      <c r="X10" s="755">
        <v>10.3</v>
      </c>
      <c r="Y10" s="39"/>
      <c r="Z10" s="39"/>
      <c r="AA10" s="39"/>
      <c r="AB10" s="39"/>
      <c r="AC10" s="39"/>
      <c r="AD10" s="39"/>
      <c r="AE10" s="39"/>
      <c r="AF10" s="47"/>
      <c r="AG10" s="756"/>
      <c r="AH10" s="756"/>
      <c r="AI10" s="757"/>
      <c r="AJ10" s="756"/>
      <c r="AK10" s="758"/>
      <c r="AL10" s="758"/>
      <c r="AM10" s="758"/>
      <c r="AN10" s="758"/>
      <c r="AO10" s="759"/>
      <c r="AP10" s="760"/>
    </row>
    <row r="11" spans="1:52" s="477" customFormat="1" ht="27">
      <c r="A11" s="99">
        <v>5</v>
      </c>
      <c r="B11" s="534"/>
      <c r="C11" s="537"/>
      <c r="D11" s="47" t="s">
        <v>737</v>
      </c>
      <c r="E11" s="39">
        <v>1</v>
      </c>
      <c r="F11" s="47">
        <v>45530</v>
      </c>
      <c r="G11" s="47" t="s">
        <v>739</v>
      </c>
      <c r="H11" s="158" t="s">
        <v>61</v>
      </c>
      <c r="I11" s="39"/>
      <c r="J11" s="39"/>
      <c r="K11" s="39"/>
      <c r="L11" s="47" t="s">
        <v>736</v>
      </c>
      <c r="M11" s="39" t="s">
        <v>733</v>
      </c>
      <c r="N11" s="753">
        <v>2226801</v>
      </c>
      <c r="O11" s="753">
        <v>2423540</v>
      </c>
      <c r="P11" s="753">
        <v>360500</v>
      </c>
      <c r="Q11" s="753">
        <v>5010841</v>
      </c>
      <c r="R11" s="754"/>
      <c r="S11" s="754"/>
      <c r="T11" s="754"/>
      <c r="U11" s="754"/>
      <c r="V11" s="39">
        <v>101863</v>
      </c>
      <c r="W11" s="39">
        <v>7974</v>
      </c>
      <c r="X11" s="755">
        <v>7.83</v>
      </c>
      <c r="Y11" s="39"/>
      <c r="Z11" s="39"/>
      <c r="AA11" s="39"/>
      <c r="AB11" s="39"/>
      <c r="AC11" s="39"/>
      <c r="AD11" s="39"/>
      <c r="AE11" s="39"/>
      <c r="AF11" s="47"/>
      <c r="AG11" s="756"/>
      <c r="AH11" s="756"/>
      <c r="AI11" s="757"/>
      <c r="AJ11" s="756"/>
      <c r="AK11" s="758"/>
      <c r="AL11" s="758"/>
      <c r="AM11" s="758"/>
      <c r="AN11" s="758"/>
      <c r="AO11" s="759"/>
      <c r="AP11" s="760"/>
    </row>
    <row r="12" spans="1:52" s="478" customFormat="1" ht="81">
      <c r="A12" s="99">
        <v>6</v>
      </c>
      <c r="B12" s="534"/>
      <c r="C12" s="537"/>
      <c r="D12" s="47" t="s">
        <v>740</v>
      </c>
      <c r="E12" s="39">
        <v>1</v>
      </c>
      <c r="F12" s="47">
        <v>45443</v>
      </c>
      <c r="G12" s="47" t="s">
        <v>741</v>
      </c>
      <c r="H12" s="158" t="s">
        <v>61</v>
      </c>
      <c r="I12" s="39"/>
      <c r="J12" s="39"/>
      <c r="K12" s="39"/>
      <c r="L12" s="47" t="s">
        <v>742</v>
      </c>
      <c r="M12" s="39" t="s">
        <v>743</v>
      </c>
      <c r="N12" s="753"/>
      <c r="O12" s="753">
        <v>1101000</v>
      </c>
      <c r="P12" s="753"/>
      <c r="Q12" s="753">
        <v>1101000</v>
      </c>
      <c r="R12" s="754"/>
      <c r="S12" s="754"/>
      <c r="T12" s="754"/>
      <c r="U12" s="754"/>
      <c r="V12" s="39">
        <v>101863</v>
      </c>
      <c r="W12" s="39">
        <v>1050</v>
      </c>
      <c r="X12" s="755">
        <v>1.0307962660000001</v>
      </c>
      <c r="Y12" s="39"/>
      <c r="Z12" s="39"/>
      <c r="AA12" s="39">
        <v>17280</v>
      </c>
      <c r="AB12" s="39">
        <v>44310</v>
      </c>
      <c r="AC12" s="39"/>
      <c r="AD12" s="39"/>
      <c r="AE12" s="39"/>
      <c r="AF12" s="47"/>
      <c r="AG12" s="756"/>
      <c r="AH12" s="756"/>
      <c r="AI12" s="757"/>
      <c r="AJ12" s="756"/>
      <c r="AK12" s="758"/>
      <c r="AL12" s="758"/>
      <c r="AM12" s="758"/>
      <c r="AN12" s="758"/>
      <c r="AO12" s="759"/>
      <c r="AP12" s="760"/>
    </row>
    <row r="13" spans="1:52" s="478" customFormat="1" ht="16.5">
      <c r="A13" s="99">
        <v>7</v>
      </c>
      <c r="B13" s="534"/>
      <c r="C13" s="537"/>
      <c r="D13" s="47" t="s">
        <v>744</v>
      </c>
      <c r="E13" s="39">
        <v>1</v>
      </c>
      <c r="F13" s="47">
        <v>45328</v>
      </c>
      <c r="G13" s="47" t="s">
        <v>745</v>
      </c>
      <c r="H13" s="158" t="s">
        <v>61</v>
      </c>
      <c r="I13" s="39"/>
      <c r="J13" s="39"/>
      <c r="K13" s="39"/>
      <c r="L13" s="47" t="s">
        <v>746</v>
      </c>
      <c r="M13" s="39" t="s">
        <v>743</v>
      </c>
      <c r="N13" s="753"/>
      <c r="O13" s="753">
        <v>2964000</v>
      </c>
      <c r="P13" s="753"/>
      <c r="Q13" s="753">
        <v>2964000</v>
      </c>
      <c r="R13" s="754"/>
      <c r="S13" s="754"/>
      <c r="T13" s="754"/>
      <c r="U13" s="754"/>
      <c r="V13" s="39">
        <v>101863</v>
      </c>
      <c r="W13" s="39">
        <v>32000</v>
      </c>
      <c r="X13" s="755">
        <v>31.41474333</v>
      </c>
      <c r="Y13" s="39"/>
      <c r="Z13" s="39"/>
      <c r="AA13" s="39">
        <v>51040</v>
      </c>
      <c r="AB13" s="39">
        <v>225000</v>
      </c>
      <c r="AC13" s="39"/>
      <c r="AD13" s="39"/>
      <c r="AE13" s="39"/>
      <c r="AF13" s="47"/>
      <c r="AG13" s="756"/>
      <c r="AH13" s="756"/>
      <c r="AI13" s="757"/>
      <c r="AJ13" s="756"/>
      <c r="AK13" s="758"/>
      <c r="AL13" s="758"/>
      <c r="AM13" s="758"/>
      <c r="AN13" s="758"/>
      <c r="AO13" s="759"/>
      <c r="AP13" s="760"/>
    </row>
    <row r="14" spans="1:52" s="478" customFormat="1" ht="16.5">
      <c r="A14" s="99">
        <v>8</v>
      </c>
      <c r="B14" s="534"/>
      <c r="C14" s="537"/>
      <c r="D14" s="47" t="s">
        <v>751</v>
      </c>
      <c r="E14" s="39">
        <v>1</v>
      </c>
      <c r="F14" s="47">
        <v>45363</v>
      </c>
      <c r="G14" s="47" t="s">
        <v>752</v>
      </c>
      <c r="H14" s="158" t="s">
        <v>753</v>
      </c>
      <c r="I14" s="39"/>
      <c r="J14" s="39"/>
      <c r="K14" s="39"/>
      <c r="L14" s="47" t="s">
        <v>746</v>
      </c>
      <c r="M14" s="39" t="s">
        <v>743</v>
      </c>
      <c r="N14" s="753"/>
      <c r="O14" s="753">
        <v>95000</v>
      </c>
      <c r="P14" s="753"/>
      <c r="Q14" s="753">
        <v>95000</v>
      </c>
      <c r="R14" s="754"/>
      <c r="S14" s="754"/>
      <c r="T14" s="754"/>
      <c r="U14" s="754"/>
      <c r="V14" s="39">
        <v>101863</v>
      </c>
      <c r="W14" s="39">
        <v>101863</v>
      </c>
      <c r="X14" s="755">
        <v>100</v>
      </c>
      <c r="Y14" s="39"/>
      <c r="Z14" s="39"/>
      <c r="AA14" s="39"/>
      <c r="AB14" s="39"/>
      <c r="AC14" s="39"/>
      <c r="AD14" s="39"/>
      <c r="AE14" s="39"/>
      <c r="AF14" s="47"/>
      <c r="AG14" s="756"/>
      <c r="AH14" s="756"/>
      <c r="AI14" s="757"/>
      <c r="AJ14" s="756"/>
      <c r="AK14" s="758"/>
      <c r="AL14" s="758"/>
      <c r="AM14" s="758"/>
      <c r="AN14" s="758"/>
      <c r="AO14" s="759"/>
      <c r="AP14" s="760"/>
    </row>
    <row r="15" spans="1:52" s="478" customFormat="1" ht="16.5">
      <c r="A15" s="99">
        <v>9</v>
      </c>
      <c r="B15" s="534"/>
      <c r="C15" s="537"/>
      <c r="D15" s="47" t="s">
        <v>754</v>
      </c>
      <c r="E15" s="39">
        <v>1</v>
      </c>
      <c r="F15" s="47">
        <v>45363</v>
      </c>
      <c r="G15" s="47" t="s">
        <v>755</v>
      </c>
      <c r="H15" s="158" t="s">
        <v>753</v>
      </c>
      <c r="I15" s="39"/>
      <c r="J15" s="39"/>
      <c r="K15" s="39"/>
      <c r="L15" s="47" t="s">
        <v>756</v>
      </c>
      <c r="M15" s="39" t="s">
        <v>733</v>
      </c>
      <c r="N15" s="753">
        <v>1845563</v>
      </c>
      <c r="O15" s="753">
        <v>4707430</v>
      </c>
      <c r="P15" s="753">
        <v>309617</v>
      </c>
      <c r="Q15" s="753">
        <v>6862610</v>
      </c>
      <c r="R15" s="754"/>
      <c r="S15" s="754"/>
      <c r="T15" s="754"/>
      <c r="U15" s="754"/>
      <c r="V15" s="39">
        <v>101863</v>
      </c>
      <c r="W15" s="39">
        <v>26000</v>
      </c>
      <c r="X15" s="755">
        <v>25.52447896</v>
      </c>
      <c r="Y15" s="39"/>
      <c r="Z15" s="39"/>
      <c r="AA15" s="39"/>
      <c r="AB15" s="39"/>
      <c r="AC15" s="39"/>
      <c r="AD15" s="39"/>
      <c r="AE15" s="39"/>
      <c r="AF15" s="47"/>
      <c r="AG15" s="756"/>
      <c r="AH15" s="756"/>
      <c r="AI15" s="757"/>
      <c r="AJ15" s="756"/>
      <c r="AK15" s="758"/>
      <c r="AL15" s="758"/>
      <c r="AM15" s="758"/>
      <c r="AN15" s="758"/>
      <c r="AO15" s="759"/>
      <c r="AP15" s="760"/>
    </row>
    <row r="16" spans="1:52" s="478" customFormat="1" ht="16.5">
      <c r="A16" s="99">
        <v>10</v>
      </c>
      <c r="B16" s="534"/>
      <c r="C16" s="537"/>
      <c r="D16" s="47" t="s">
        <v>757</v>
      </c>
      <c r="E16" s="39">
        <v>1</v>
      </c>
      <c r="F16" s="47">
        <v>45363</v>
      </c>
      <c r="G16" s="47" t="s">
        <v>758</v>
      </c>
      <c r="H16" s="158" t="s">
        <v>753</v>
      </c>
      <c r="I16" s="39"/>
      <c r="J16" s="39"/>
      <c r="K16" s="39"/>
      <c r="L16" s="47" t="s">
        <v>756</v>
      </c>
      <c r="M16" s="39" t="s">
        <v>733</v>
      </c>
      <c r="N16" s="753">
        <v>1668390</v>
      </c>
      <c r="O16" s="753">
        <v>4674600</v>
      </c>
      <c r="P16" s="753">
        <v>529350</v>
      </c>
      <c r="Q16" s="753">
        <v>6872340</v>
      </c>
      <c r="R16" s="754"/>
      <c r="S16" s="754"/>
      <c r="T16" s="754"/>
      <c r="U16" s="754"/>
      <c r="V16" s="39">
        <v>101863</v>
      </c>
      <c r="W16" s="39">
        <v>13440</v>
      </c>
      <c r="X16" s="755">
        <v>13.1941922</v>
      </c>
      <c r="Y16" s="39"/>
      <c r="Z16" s="39"/>
      <c r="AA16" s="39"/>
      <c r="AB16" s="39"/>
      <c r="AC16" s="39"/>
      <c r="AD16" s="39"/>
      <c r="AE16" s="39"/>
      <c r="AF16" s="47"/>
      <c r="AG16" s="756"/>
      <c r="AH16" s="756"/>
      <c r="AI16" s="757"/>
      <c r="AJ16" s="756"/>
      <c r="AK16" s="758"/>
      <c r="AL16" s="758"/>
      <c r="AM16" s="758"/>
      <c r="AN16" s="758"/>
      <c r="AO16" s="759"/>
      <c r="AP16" s="760"/>
    </row>
    <row r="17" spans="1:42" s="477" customFormat="1" ht="27">
      <c r="A17" s="99">
        <v>11</v>
      </c>
      <c r="B17" s="534"/>
      <c r="C17" s="537"/>
      <c r="D17" s="47" t="s">
        <v>747</v>
      </c>
      <c r="E17" s="39">
        <v>1</v>
      </c>
      <c r="F17" s="47">
        <v>45785</v>
      </c>
      <c r="G17" s="47" t="s">
        <v>748</v>
      </c>
      <c r="H17" s="158" t="s">
        <v>61</v>
      </c>
      <c r="I17" s="39"/>
      <c r="J17" s="39"/>
      <c r="K17" s="39"/>
      <c r="L17" s="47" t="s">
        <v>896</v>
      </c>
      <c r="M17" s="39" t="s">
        <v>733</v>
      </c>
      <c r="N17" s="753">
        <v>1370006</v>
      </c>
      <c r="O17" s="753">
        <v>1437170</v>
      </c>
      <c r="P17" s="753">
        <v>88666</v>
      </c>
      <c r="Q17" s="753">
        <v>2895842</v>
      </c>
      <c r="R17" s="754"/>
      <c r="S17" s="754"/>
      <c r="T17" s="754"/>
      <c r="U17" s="754"/>
      <c r="V17" s="39">
        <v>101863</v>
      </c>
      <c r="W17" s="39">
        <v>25501</v>
      </c>
      <c r="X17" s="755">
        <v>25.03</v>
      </c>
      <c r="Y17" s="39"/>
      <c r="Z17" s="39"/>
      <c r="AA17" s="39"/>
      <c r="AB17" s="39"/>
      <c r="AC17" s="39"/>
      <c r="AD17" s="39"/>
      <c r="AE17" s="39"/>
      <c r="AF17" s="47"/>
      <c r="AG17" s="756"/>
      <c r="AH17" s="756"/>
      <c r="AI17" s="757"/>
      <c r="AJ17" s="756"/>
      <c r="AK17" s="758"/>
      <c r="AL17" s="758"/>
      <c r="AM17" s="758"/>
      <c r="AN17" s="758"/>
      <c r="AO17" s="759"/>
      <c r="AP17" s="760"/>
    </row>
    <row r="18" spans="1:42" s="477" customFormat="1" ht="27">
      <c r="A18" s="99">
        <v>12</v>
      </c>
      <c r="B18" s="555"/>
      <c r="C18" s="543"/>
      <c r="D18" s="47" t="s">
        <v>749</v>
      </c>
      <c r="E18" s="39">
        <v>1</v>
      </c>
      <c r="F18" s="47">
        <v>45790</v>
      </c>
      <c r="G18" s="47" t="s">
        <v>750</v>
      </c>
      <c r="H18" s="158" t="s">
        <v>61</v>
      </c>
      <c r="I18" s="39"/>
      <c r="J18" s="39"/>
      <c r="K18" s="39"/>
      <c r="L18" s="47" t="s">
        <v>896</v>
      </c>
      <c r="M18" s="39" t="s">
        <v>733</v>
      </c>
      <c r="N18" s="753">
        <v>600000</v>
      </c>
      <c r="O18" s="753">
        <v>1176000</v>
      </c>
      <c r="P18" s="753">
        <v>43000</v>
      </c>
      <c r="Q18" s="753">
        <v>1819000</v>
      </c>
      <c r="R18" s="754"/>
      <c r="S18" s="754"/>
      <c r="T18" s="754"/>
      <c r="U18" s="754"/>
      <c r="V18" s="39">
        <v>101863</v>
      </c>
      <c r="W18" s="39">
        <v>13000</v>
      </c>
      <c r="X18" s="755">
        <v>12.76</v>
      </c>
      <c r="Y18" s="39"/>
      <c r="Z18" s="39"/>
      <c r="AA18" s="39"/>
      <c r="AB18" s="39"/>
      <c r="AC18" s="39"/>
      <c r="AD18" s="39"/>
      <c r="AE18" s="39"/>
      <c r="AF18" s="47"/>
      <c r="AG18" s="756"/>
      <c r="AH18" s="756"/>
      <c r="AI18" s="757"/>
      <c r="AJ18" s="756"/>
      <c r="AK18" s="758"/>
      <c r="AL18" s="758"/>
      <c r="AM18" s="758"/>
      <c r="AN18" s="758"/>
      <c r="AO18" s="759"/>
      <c r="AP18" s="760"/>
    </row>
    <row r="19" spans="1:42" s="476" customFormat="1" ht="27">
      <c r="A19" s="99">
        <v>1</v>
      </c>
      <c r="B19" s="533" t="s">
        <v>124</v>
      </c>
      <c r="C19" s="536">
        <v>38</v>
      </c>
      <c r="D19" s="47" t="s">
        <v>759</v>
      </c>
      <c r="E19" s="39">
        <v>1</v>
      </c>
      <c r="F19" s="47">
        <v>44616</v>
      </c>
      <c r="G19" s="47" t="s">
        <v>760</v>
      </c>
      <c r="H19" s="158"/>
      <c r="I19" s="39">
        <v>0</v>
      </c>
      <c r="J19" s="39" t="s">
        <v>829</v>
      </c>
      <c r="K19" s="39">
        <v>0</v>
      </c>
      <c r="L19" s="47" t="s">
        <v>761</v>
      </c>
      <c r="M19" s="39">
        <v>0</v>
      </c>
      <c r="N19" s="753">
        <v>0</v>
      </c>
      <c r="O19" s="753">
        <v>204000</v>
      </c>
      <c r="P19" s="753">
        <v>0</v>
      </c>
      <c r="Q19" s="753">
        <v>0</v>
      </c>
      <c r="R19" s="754">
        <v>0</v>
      </c>
      <c r="S19" s="754">
        <v>0</v>
      </c>
      <c r="T19" s="754">
        <v>0</v>
      </c>
      <c r="U19" s="754">
        <v>0</v>
      </c>
      <c r="V19" s="39">
        <v>114095</v>
      </c>
      <c r="W19" s="39">
        <v>114095</v>
      </c>
      <c r="X19" s="755">
        <v>100</v>
      </c>
      <c r="Y19" s="39">
        <v>0</v>
      </c>
      <c r="Z19" s="39">
        <v>0</v>
      </c>
      <c r="AA19" s="39">
        <v>1600</v>
      </c>
      <c r="AB19" s="39">
        <v>0</v>
      </c>
      <c r="AC19" s="39">
        <v>0</v>
      </c>
      <c r="AD19" s="39">
        <v>1600</v>
      </c>
      <c r="AE19" s="39">
        <v>0</v>
      </c>
      <c r="AF19" s="47" t="s">
        <v>762</v>
      </c>
      <c r="AG19" s="756"/>
      <c r="AH19" s="756"/>
      <c r="AI19" s="757"/>
      <c r="AJ19" s="756"/>
      <c r="AK19" s="758"/>
      <c r="AL19" s="758"/>
      <c r="AM19" s="758"/>
      <c r="AN19" s="758"/>
      <c r="AO19" s="759"/>
      <c r="AP19" s="760"/>
    </row>
    <row r="20" spans="1:42" s="476" customFormat="1" ht="16.5" customHeight="1">
      <c r="A20" s="99">
        <v>2</v>
      </c>
      <c r="B20" s="534"/>
      <c r="C20" s="537"/>
      <c r="D20" s="47" t="s">
        <v>763</v>
      </c>
      <c r="E20" s="39">
        <v>1</v>
      </c>
      <c r="F20" s="47" t="s">
        <v>764</v>
      </c>
      <c r="G20" s="47" t="s">
        <v>765</v>
      </c>
      <c r="H20" s="158"/>
      <c r="I20" s="39"/>
      <c r="J20" s="39" t="s">
        <v>134</v>
      </c>
      <c r="K20" s="39"/>
      <c r="L20" s="47" t="s">
        <v>761</v>
      </c>
      <c r="M20" s="39"/>
      <c r="N20" s="753"/>
      <c r="O20" s="753">
        <v>67500</v>
      </c>
      <c r="P20" s="753"/>
      <c r="Q20" s="753"/>
      <c r="R20" s="754">
        <v>0</v>
      </c>
      <c r="S20" s="754">
        <v>0</v>
      </c>
      <c r="T20" s="754">
        <v>0</v>
      </c>
      <c r="U20" s="754">
        <v>0</v>
      </c>
      <c r="V20" s="39">
        <v>114095</v>
      </c>
      <c r="W20" s="39">
        <v>114095</v>
      </c>
      <c r="X20" s="755">
        <v>100</v>
      </c>
      <c r="Y20" s="39">
        <v>0</v>
      </c>
      <c r="Z20" s="39">
        <v>0</v>
      </c>
      <c r="AA20" s="39">
        <v>4500</v>
      </c>
      <c r="AB20" s="39">
        <v>0</v>
      </c>
      <c r="AC20" s="39">
        <v>0</v>
      </c>
      <c r="AD20" s="39">
        <v>4500</v>
      </c>
      <c r="AE20" s="39">
        <v>0</v>
      </c>
      <c r="AF20" s="47" t="s">
        <v>766</v>
      </c>
      <c r="AG20" s="756"/>
      <c r="AH20" s="756"/>
      <c r="AI20" s="757"/>
      <c r="AJ20" s="756"/>
      <c r="AK20" s="758"/>
      <c r="AL20" s="758"/>
      <c r="AM20" s="758"/>
      <c r="AN20" s="758"/>
      <c r="AO20" s="759"/>
      <c r="AP20" s="760"/>
    </row>
    <row r="21" spans="1:42" s="476" customFormat="1" ht="16.5" customHeight="1">
      <c r="A21" s="99">
        <v>3</v>
      </c>
      <c r="B21" s="534"/>
      <c r="C21" s="537"/>
      <c r="D21" s="47" t="s">
        <v>767</v>
      </c>
      <c r="E21" s="39">
        <v>1</v>
      </c>
      <c r="F21" s="47" t="s">
        <v>764</v>
      </c>
      <c r="G21" s="47" t="s">
        <v>765</v>
      </c>
      <c r="H21" s="158"/>
      <c r="I21" s="39"/>
      <c r="J21" s="39" t="s">
        <v>134</v>
      </c>
      <c r="K21" s="39"/>
      <c r="L21" s="47" t="s">
        <v>761</v>
      </c>
      <c r="M21" s="39"/>
      <c r="N21" s="753"/>
      <c r="O21" s="753">
        <v>135000</v>
      </c>
      <c r="P21" s="753"/>
      <c r="Q21" s="753"/>
      <c r="R21" s="754">
        <v>0</v>
      </c>
      <c r="S21" s="754">
        <v>0</v>
      </c>
      <c r="T21" s="754">
        <v>0</v>
      </c>
      <c r="U21" s="754">
        <v>0</v>
      </c>
      <c r="V21" s="39">
        <v>114095</v>
      </c>
      <c r="W21" s="39">
        <v>114095</v>
      </c>
      <c r="X21" s="755">
        <v>100</v>
      </c>
      <c r="Y21" s="39">
        <v>0</v>
      </c>
      <c r="Z21" s="39">
        <v>0</v>
      </c>
      <c r="AA21" s="39">
        <v>6700</v>
      </c>
      <c r="AB21" s="39">
        <v>0</v>
      </c>
      <c r="AC21" s="39">
        <v>0</v>
      </c>
      <c r="AD21" s="39">
        <v>6700</v>
      </c>
      <c r="AE21" s="39">
        <v>0</v>
      </c>
      <c r="AF21" s="47" t="s">
        <v>766</v>
      </c>
      <c r="AG21" s="756"/>
      <c r="AH21" s="756"/>
      <c r="AI21" s="757"/>
      <c r="AJ21" s="756"/>
      <c r="AK21" s="758"/>
      <c r="AL21" s="758"/>
      <c r="AM21" s="758"/>
      <c r="AN21" s="758"/>
      <c r="AO21" s="759"/>
      <c r="AP21" s="760"/>
    </row>
    <row r="22" spans="1:42" s="476" customFormat="1" ht="16.5">
      <c r="A22" s="99">
        <v>4</v>
      </c>
      <c r="B22" s="534"/>
      <c r="C22" s="537"/>
      <c r="D22" s="47" t="s">
        <v>768</v>
      </c>
      <c r="E22" s="39">
        <v>1</v>
      </c>
      <c r="F22" s="47" t="s">
        <v>769</v>
      </c>
      <c r="G22" s="47" t="s">
        <v>770</v>
      </c>
      <c r="H22" s="158"/>
      <c r="I22" s="39"/>
      <c r="J22" s="39" t="s">
        <v>134</v>
      </c>
      <c r="K22" s="39"/>
      <c r="L22" s="47" t="s">
        <v>761</v>
      </c>
      <c r="M22" s="39"/>
      <c r="N22" s="753"/>
      <c r="O22" s="753">
        <v>117000</v>
      </c>
      <c r="P22" s="753"/>
      <c r="Q22" s="753"/>
      <c r="R22" s="754">
        <v>0</v>
      </c>
      <c r="S22" s="754">
        <v>0</v>
      </c>
      <c r="T22" s="754">
        <v>0</v>
      </c>
      <c r="U22" s="754">
        <v>0</v>
      </c>
      <c r="V22" s="39">
        <v>114095</v>
      </c>
      <c r="W22" s="39">
        <v>114095</v>
      </c>
      <c r="X22" s="755">
        <v>100</v>
      </c>
      <c r="Y22" s="39">
        <v>0</v>
      </c>
      <c r="Z22" s="39">
        <v>0</v>
      </c>
      <c r="AA22" s="39">
        <v>5600</v>
      </c>
      <c r="AB22" s="39">
        <v>0</v>
      </c>
      <c r="AC22" s="39">
        <v>0</v>
      </c>
      <c r="AD22" s="39">
        <v>6500</v>
      </c>
      <c r="AE22" s="39">
        <v>0</v>
      </c>
      <c r="AF22" s="47" t="s">
        <v>766</v>
      </c>
      <c r="AG22" s="756"/>
      <c r="AH22" s="756"/>
      <c r="AI22" s="757"/>
      <c r="AJ22" s="756"/>
      <c r="AK22" s="758"/>
      <c r="AL22" s="758"/>
      <c r="AM22" s="758"/>
      <c r="AN22" s="758"/>
      <c r="AO22" s="759"/>
      <c r="AP22" s="760"/>
    </row>
    <row r="23" spans="1:42" s="476" customFormat="1" ht="27">
      <c r="A23" s="99">
        <v>5</v>
      </c>
      <c r="B23" s="534"/>
      <c r="C23" s="537"/>
      <c r="D23" s="47" t="s">
        <v>771</v>
      </c>
      <c r="E23" s="39">
        <v>1</v>
      </c>
      <c r="F23" s="47" t="s">
        <v>769</v>
      </c>
      <c r="G23" s="47" t="s">
        <v>772</v>
      </c>
      <c r="H23" s="158"/>
      <c r="I23" s="39"/>
      <c r="J23" s="39" t="s">
        <v>134</v>
      </c>
      <c r="K23" s="39"/>
      <c r="L23" s="47" t="s">
        <v>761</v>
      </c>
      <c r="M23" s="39"/>
      <c r="N23" s="753"/>
      <c r="O23" s="753">
        <v>792000</v>
      </c>
      <c r="P23" s="753"/>
      <c r="Q23" s="753"/>
      <c r="R23" s="754">
        <v>0</v>
      </c>
      <c r="S23" s="754">
        <v>0</v>
      </c>
      <c r="T23" s="754">
        <v>0</v>
      </c>
      <c r="U23" s="754">
        <v>0</v>
      </c>
      <c r="V23" s="39">
        <v>114095</v>
      </c>
      <c r="W23" s="39">
        <v>114095</v>
      </c>
      <c r="X23" s="755">
        <v>100</v>
      </c>
      <c r="Y23" s="39">
        <v>0</v>
      </c>
      <c r="Z23" s="39">
        <v>0</v>
      </c>
      <c r="AA23" s="39">
        <v>1730</v>
      </c>
      <c r="AB23" s="39">
        <v>0</v>
      </c>
      <c r="AC23" s="39">
        <v>0</v>
      </c>
      <c r="AD23" s="39">
        <v>1730</v>
      </c>
      <c r="AE23" s="39">
        <v>0</v>
      </c>
      <c r="AF23" s="47" t="s">
        <v>773</v>
      </c>
      <c r="AG23" s="756"/>
      <c r="AH23" s="756"/>
      <c r="AI23" s="757"/>
      <c r="AJ23" s="756"/>
      <c r="AK23" s="758"/>
      <c r="AL23" s="758"/>
      <c r="AM23" s="758"/>
      <c r="AN23" s="758"/>
      <c r="AO23" s="759"/>
      <c r="AP23" s="760"/>
    </row>
    <row r="24" spans="1:42" s="476" customFormat="1" ht="16.5" customHeight="1">
      <c r="A24" s="99">
        <v>6</v>
      </c>
      <c r="B24" s="534"/>
      <c r="C24" s="537"/>
      <c r="D24" s="47" t="s">
        <v>774</v>
      </c>
      <c r="E24" s="39">
        <v>1</v>
      </c>
      <c r="F24" s="47" t="s">
        <v>775</v>
      </c>
      <c r="G24" s="47" t="s">
        <v>776</v>
      </c>
      <c r="H24" s="158"/>
      <c r="I24" s="39"/>
      <c r="J24" s="39" t="s">
        <v>134</v>
      </c>
      <c r="K24" s="39"/>
      <c r="L24" s="47" t="s">
        <v>777</v>
      </c>
      <c r="M24" s="39"/>
      <c r="N24" s="753"/>
      <c r="O24" s="753">
        <v>360000</v>
      </c>
      <c r="P24" s="753">
        <v>38700</v>
      </c>
      <c r="Q24" s="753"/>
      <c r="R24" s="754">
        <v>0</v>
      </c>
      <c r="S24" s="754">
        <v>0</v>
      </c>
      <c r="T24" s="754">
        <v>0</v>
      </c>
      <c r="U24" s="754">
        <v>0</v>
      </c>
      <c r="V24" s="39">
        <v>114095</v>
      </c>
      <c r="W24" s="39">
        <v>114095</v>
      </c>
      <c r="X24" s="755">
        <v>100</v>
      </c>
      <c r="Y24" s="39">
        <v>0</v>
      </c>
      <c r="Z24" s="39">
        <v>0</v>
      </c>
      <c r="AA24" s="39">
        <v>0</v>
      </c>
      <c r="AB24" s="39">
        <v>161</v>
      </c>
      <c r="AC24" s="39">
        <v>0</v>
      </c>
      <c r="AD24" s="39">
        <v>0</v>
      </c>
      <c r="AE24" s="39">
        <v>161</v>
      </c>
      <c r="AF24" s="47" t="s">
        <v>778</v>
      </c>
      <c r="AG24" s="756"/>
      <c r="AH24" s="756"/>
      <c r="AI24" s="757"/>
      <c r="AJ24" s="756"/>
      <c r="AK24" s="758"/>
      <c r="AL24" s="758"/>
      <c r="AM24" s="758"/>
      <c r="AN24" s="758"/>
      <c r="AO24" s="759"/>
      <c r="AP24" s="760"/>
    </row>
    <row r="25" spans="1:42" s="476" customFormat="1" ht="16.5" customHeight="1">
      <c r="A25" s="99">
        <v>7</v>
      </c>
      <c r="B25" s="534"/>
      <c r="C25" s="537"/>
      <c r="D25" s="47" t="s">
        <v>779</v>
      </c>
      <c r="E25" s="39">
        <v>1</v>
      </c>
      <c r="F25" s="47" t="s">
        <v>780</v>
      </c>
      <c r="G25" s="47" t="s">
        <v>781</v>
      </c>
      <c r="H25" s="158"/>
      <c r="I25" s="39"/>
      <c r="J25" s="39" t="s">
        <v>134</v>
      </c>
      <c r="K25" s="39"/>
      <c r="L25" s="47" t="s">
        <v>782</v>
      </c>
      <c r="M25" s="39"/>
      <c r="N25" s="753"/>
      <c r="O25" s="753">
        <v>117000</v>
      </c>
      <c r="P25" s="753">
        <v>27500</v>
      </c>
      <c r="Q25" s="753"/>
      <c r="R25" s="754">
        <v>0</v>
      </c>
      <c r="S25" s="754">
        <v>0</v>
      </c>
      <c r="T25" s="754">
        <v>0</v>
      </c>
      <c r="U25" s="754">
        <v>0</v>
      </c>
      <c r="V25" s="39">
        <v>114095</v>
      </c>
      <c r="W25" s="39">
        <v>114095</v>
      </c>
      <c r="X25" s="755">
        <v>100</v>
      </c>
      <c r="Y25" s="39">
        <v>0</v>
      </c>
      <c r="Z25" s="39">
        <v>0</v>
      </c>
      <c r="AA25" s="39">
        <v>4900</v>
      </c>
      <c r="AB25" s="39">
        <v>0</v>
      </c>
      <c r="AC25" s="39">
        <v>0</v>
      </c>
      <c r="AD25" s="39">
        <v>4900</v>
      </c>
      <c r="AE25" s="39">
        <v>0</v>
      </c>
      <c r="AF25" s="47" t="s">
        <v>766</v>
      </c>
      <c r="AG25" s="756"/>
      <c r="AH25" s="756"/>
      <c r="AI25" s="757"/>
      <c r="AJ25" s="756"/>
      <c r="AK25" s="758"/>
      <c r="AL25" s="758"/>
      <c r="AM25" s="758"/>
      <c r="AN25" s="758"/>
      <c r="AO25" s="759"/>
      <c r="AP25" s="760"/>
    </row>
    <row r="26" spans="1:42" s="476" customFormat="1" ht="16.5">
      <c r="A26" s="99">
        <v>8</v>
      </c>
      <c r="B26" s="534"/>
      <c r="C26" s="537"/>
      <c r="D26" s="47" t="s">
        <v>783</v>
      </c>
      <c r="E26" s="39">
        <v>1</v>
      </c>
      <c r="F26" s="47" t="s">
        <v>784</v>
      </c>
      <c r="G26" s="47" t="s">
        <v>785</v>
      </c>
      <c r="H26" s="158"/>
      <c r="I26" s="39"/>
      <c r="J26" s="39"/>
      <c r="K26" s="39"/>
      <c r="L26" s="47" t="s">
        <v>786</v>
      </c>
      <c r="M26" s="39"/>
      <c r="N26" s="753"/>
      <c r="O26" s="753">
        <v>175000</v>
      </c>
      <c r="P26" s="753"/>
      <c r="Q26" s="753"/>
      <c r="R26" s="754">
        <v>0</v>
      </c>
      <c r="S26" s="754">
        <v>0</v>
      </c>
      <c r="T26" s="754">
        <v>0</v>
      </c>
      <c r="U26" s="754">
        <v>0</v>
      </c>
      <c r="V26" s="39">
        <v>114095</v>
      </c>
      <c r="W26" s="39">
        <v>114095</v>
      </c>
      <c r="X26" s="755">
        <v>100</v>
      </c>
      <c r="Y26" s="39">
        <v>0</v>
      </c>
      <c r="Z26" s="39">
        <v>0</v>
      </c>
      <c r="AA26" s="39">
        <v>1090</v>
      </c>
      <c r="AB26" s="39">
        <v>0</v>
      </c>
      <c r="AC26" s="39">
        <v>0</v>
      </c>
      <c r="AD26" s="39">
        <v>1090</v>
      </c>
      <c r="AE26" s="39">
        <v>0</v>
      </c>
      <c r="AF26" s="47" t="s">
        <v>787</v>
      </c>
      <c r="AG26" s="756"/>
      <c r="AH26" s="756"/>
      <c r="AI26" s="757"/>
      <c r="AJ26" s="756"/>
      <c r="AK26" s="758"/>
      <c r="AL26" s="758"/>
      <c r="AM26" s="758"/>
      <c r="AN26" s="758"/>
      <c r="AO26" s="759"/>
      <c r="AP26" s="760"/>
    </row>
    <row r="27" spans="1:42" s="476" customFormat="1" ht="27">
      <c r="A27" s="99">
        <v>9</v>
      </c>
      <c r="B27" s="534"/>
      <c r="C27" s="537"/>
      <c r="D27" s="47" t="s">
        <v>788</v>
      </c>
      <c r="E27" s="39">
        <v>1</v>
      </c>
      <c r="F27" s="47" t="s">
        <v>784</v>
      </c>
      <c r="G27" s="47" t="s">
        <v>785</v>
      </c>
      <c r="H27" s="158"/>
      <c r="I27" s="39"/>
      <c r="J27" s="39" t="s">
        <v>134</v>
      </c>
      <c r="K27" s="39"/>
      <c r="L27" s="47" t="s">
        <v>789</v>
      </c>
      <c r="M27" s="39"/>
      <c r="N27" s="753">
        <v>10000</v>
      </c>
      <c r="O27" s="753">
        <v>88200</v>
      </c>
      <c r="P27" s="753"/>
      <c r="Q27" s="753"/>
      <c r="R27" s="754">
        <v>0</v>
      </c>
      <c r="S27" s="754">
        <v>0</v>
      </c>
      <c r="T27" s="754">
        <v>0</v>
      </c>
      <c r="U27" s="754">
        <v>0</v>
      </c>
      <c r="V27" s="39">
        <v>114095</v>
      </c>
      <c r="W27" s="39">
        <v>114095</v>
      </c>
      <c r="X27" s="755">
        <v>100</v>
      </c>
      <c r="Y27" s="39">
        <v>0</v>
      </c>
      <c r="Z27" s="39">
        <v>0</v>
      </c>
      <c r="AA27" s="39">
        <v>1500</v>
      </c>
      <c r="AB27" s="39">
        <v>0</v>
      </c>
      <c r="AC27" s="39">
        <v>0</v>
      </c>
      <c r="AD27" s="39">
        <v>1500</v>
      </c>
      <c r="AE27" s="39">
        <v>0</v>
      </c>
      <c r="AF27" s="47" t="s">
        <v>790</v>
      </c>
      <c r="AG27" s="756"/>
      <c r="AH27" s="756"/>
      <c r="AI27" s="757"/>
      <c r="AJ27" s="756"/>
      <c r="AK27" s="758"/>
      <c r="AL27" s="758"/>
      <c r="AM27" s="758"/>
      <c r="AN27" s="758"/>
      <c r="AO27" s="759"/>
      <c r="AP27" s="760"/>
    </row>
    <row r="28" spans="1:42" s="476" customFormat="1" ht="27">
      <c r="A28" s="99">
        <v>10</v>
      </c>
      <c r="B28" s="534"/>
      <c r="C28" s="537"/>
      <c r="D28" s="47" t="s">
        <v>791</v>
      </c>
      <c r="E28" s="39">
        <v>1</v>
      </c>
      <c r="F28" s="47" t="s">
        <v>792</v>
      </c>
      <c r="G28" s="47" t="s">
        <v>200</v>
      </c>
      <c r="H28" s="158"/>
      <c r="I28" s="39"/>
      <c r="J28" s="39" t="s">
        <v>134</v>
      </c>
      <c r="K28" s="39"/>
      <c r="L28" s="47" t="s">
        <v>793</v>
      </c>
      <c r="M28" s="39"/>
      <c r="N28" s="753">
        <v>46000</v>
      </c>
      <c r="O28" s="753">
        <v>580000</v>
      </c>
      <c r="P28" s="753">
        <v>97500</v>
      </c>
      <c r="Q28" s="753"/>
      <c r="R28" s="754">
        <v>0</v>
      </c>
      <c r="S28" s="754">
        <v>0</v>
      </c>
      <c r="T28" s="754">
        <v>0</v>
      </c>
      <c r="U28" s="754">
        <v>0</v>
      </c>
      <c r="V28" s="39">
        <v>114095</v>
      </c>
      <c r="W28" s="39">
        <v>114095</v>
      </c>
      <c r="X28" s="755">
        <v>100</v>
      </c>
      <c r="Y28" s="39">
        <v>0</v>
      </c>
      <c r="Z28" s="39">
        <v>0</v>
      </c>
      <c r="AA28" s="39">
        <v>0</v>
      </c>
      <c r="AB28" s="39">
        <v>290</v>
      </c>
      <c r="AC28" s="39">
        <v>0</v>
      </c>
      <c r="AD28" s="39"/>
      <c r="AE28" s="39">
        <v>290</v>
      </c>
      <c r="AF28" s="47" t="s">
        <v>778</v>
      </c>
      <c r="AG28" s="756"/>
      <c r="AH28" s="756"/>
      <c r="AI28" s="757"/>
      <c r="AJ28" s="756"/>
      <c r="AK28" s="758"/>
      <c r="AL28" s="758"/>
      <c r="AM28" s="758"/>
      <c r="AN28" s="758"/>
      <c r="AO28" s="759"/>
      <c r="AP28" s="760"/>
    </row>
    <row r="29" spans="1:42" s="476" customFormat="1" ht="27">
      <c r="A29" s="99">
        <v>11</v>
      </c>
      <c r="B29" s="534"/>
      <c r="C29" s="537"/>
      <c r="D29" s="47" t="s">
        <v>794</v>
      </c>
      <c r="E29" s="39">
        <v>1</v>
      </c>
      <c r="F29" s="47" t="s">
        <v>792</v>
      </c>
      <c r="G29" s="47" t="s">
        <v>795</v>
      </c>
      <c r="H29" s="158"/>
      <c r="I29" s="39"/>
      <c r="J29" s="39" t="s">
        <v>134</v>
      </c>
      <c r="K29" s="39"/>
      <c r="L29" s="47" t="s">
        <v>793</v>
      </c>
      <c r="M29" s="39"/>
      <c r="N29" s="753"/>
      <c r="O29" s="753">
        <v>0</v>
      </c>
      <c r="P29" s="753"/>
      <c r="Q29" s="753"/>
      <c r="R29" s="754">
        <v>0</v>
      </c>
      <c r="S29" s="754">
        <v>0</v>
      </c>
      <c r="T29" s="754">
        <v>0</v>
      </c>
      <c r="U29" s="754">
        <v>0</v>
      </c>
      <c r="V29" s="39">
        <v>114095</v>
      </c>
      <c r="W29" s="39">
        <v>114095</v>
      </c>
      <c r="X29" s="755">
        <v>100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47" t="s">
        <v>787</v>
      </c>
      <c r="AG29" s="756"/>
      <c r="AH29" s="756"/>
      <c r="AI29" s="757"/>
      <c r="AJ29" s="756"/>
      <c r="AK29" s="758"/>
      <c r="AL29" s="758"/>
      <c r="AM29" s="758"/>
      <c r="AN29" s="758"/>
      <c r="AO29" s="759"/>
      <c r="AP29" s="760"/>
    </row>
    <row r="30" spans="1:42" s="476" customFormat="1" ht="16.5">
      <c r="A30" s="99">
        <v>12</v>
      </c>
      <c r="B30" s="534"/>
      <c r="C30" s="537"/>
      <c r="D30" s="47" t="s">
        <v>796</v>
      </c>
      <c r="E30" s="39">
        <v>1</v>
      </c>
      <c r="F30" s="47" t="s">
        <v>797</v>
      </c>
      <c r="G30" s="47" t="s">
        <v>765</v>
      </c>
      <c r="H30" s="158"/>
      <c r="I30" s="39"/>
      <c r="J30" s="39" t="s">
        <v>134</v>
      </c>
      <c r="K30" s="39"/>
      <c r="L30" s="47" t="s">
        <v>798</v>
      </c>
      <c r="M30" s="39"/>
      <c r="N30" s="753"/>
      <c r="O30" s="753">
        <v>88200</v>
      </c>
      <c r="P30" s="753"/>
      <c r="Q30" s="753"/>
      <c r="R30" s="754">
        <v>0</v>
      </c>
      <c r="S30" s="754">
        <v>0</v>
      </c>
      <c r="T30" s="754">
        <v>0</v>
      </c>
      <c r="U30" s="754">
        <v>0</v>
      </c>
      <c r="V30" s="39">
        <v>114095</v>
      </c>
      <c r="W30" s="39">
        <v>114095</v>
      </c>
      <c r="X30" s="755">
        <v>100</v>
      </c>
      <c r="Y30" s="39">
        <v>0</v>
      </c>
      <c r="Z30" s="39">
        <v>0</v>
      </c>
      <c r="AA30" s="39">
        <v>1200</v>
      </c>
      <c r="AB30" s="39">
        <v>0</v>
      </c>
      <c r="AC30" s="39">
        <v>0</v>
      </c>
      <c r="AD30" s="39">
        <v>1200</v>
      </c>
      <c r="AE30" s="39">
        <v>0</v>
      </c>
      <c r="AF30" s="47" t="s">
        <v>766</v>
      </c>
      <c r="AG30" s="756"/>
      <c r="AH30" s="756"/>
      <c r="AI30" s="757"/>
      <c r="AJ30" s="756"/>
      <c r="AK30" s="758"/>
      <c r="AL30" s="758"/>
      <c r="AM30" s="758"/>
      <c r="AN30" s="758"/>
      <c r="AO30" s="759"/>
      <c r="AP30" s="760"/>
    </row>
    <row r="31" spans="1:42" s="476" customFormat="1" ht="27">
      <c r="A31" s="99">
        <v>13</v>
      </c>
      <c r="B31" s="534"/>
      <c r="C31" s="537"/>
      <c r="D31" s="47" t="s">
        <v>799</v>
      </c>
      <c r="E31" s="39">
        <v>1</v>
      </c>
      <c r="F31" s="47" t="s">
        <v>797</v>
      </c>
      <c r="G31" s="47" t="s">
        <v>800</v>
      </c>
      <c r="H31" s="158"/>
      <c r="I31" s="39"/>
      <c r="J31" s="39" t="s">
        <v>134</v>
      </c>
      <c r="K31" s="39"/>
      <c r="L31" s="47" t="s">
        <v>798</v>
      </c>
      <c r="M31" s="39"/>
      <c r="N31" s="753">
        <v>159950</v>
      </c>
      <c r="O31" s="753">
        <v>290000</v>
      </c>
      <c r="P31" s="753">
        <v>120000</v>
      </c>
      <c r="Q31" s="753"/>
      <c r="R31" s="754">
        <v>0</v>
      </c>
      <c r="S31" s="754">
        <v>0</v>
      </c>
      <c r="T31" s="754">
        <v>0</v>
      </c>
      <c r="U31" s="754">
        <v>0</v>
      </c>
      <c r="V31" s="39">
        <v>114095</v>
      </c>
      <c r="W31" s="39">
        <v>114095</v>
      </c>
      <c r="X31" s="755">
        <v>100</v>
      </c>
      <c r="Y31" s="39">
        <v>0</v>
      </c>
      <c r="Z31" s="39">
        <v>0</v>
      </c>
      <c r="AA31" s="39">
        <v>660</v>
      </c>
      <c r="AB31" s="39">
        <v>0</v>
      </c>
      <c r="AC31" s="39">
        <v>0</v>
      </c>
      <c r="AD31" s="39">
        <v>660</v>
      </c>
      <c r="AE31" s="39">
        <v>0</v>
      </c>
      <c r="AF31" s="47" t="s">
        <v>762</v>
      </c>
      <c r="AG31" s="756"/>
      <c r="AH31" s="756"/>
      <c r="AI31" s="757"/>
      <c r="AJ31" s="756"/>
      <c r="AK31" s="758"/>
      <c r="AL31" s="758"/>
      <c r="AM31" s="758"/>
      <c r="AN31" s="758"/>
      <c r="AO31" s="759"/>
      <c r="AP31" s="760"/>
    </row>
    <row r="32" spans="1:42" s="476" customFormat="1" ht="27">
      <c r="A32" s="99">
        <v>14</v>
      </c>
      <c r="B32" s="534"/>
      <c r="C32" s="537"/>
      <c r="D32" s="47" t="s">
        <v>801</v>
      </c>
      <c r="E32" s="39">
        <v>1</v>
      </c>
      <c r="F32" s="47" t="s">
        <v>802</v>
      </c>
      <c r="G32" s="47" t="s">
        <v>361</v>
      </c>
      <c r="H32" s="158" t="s">
        <v>897</v>
      </c>
      <c r="I32" s="39"/>
      <c r="J32" s="39" t="s">
        <v>134</v>
      </c>
      <c r="K32" s="39"/>
      <c r="L32" s="47"/>
      <c r="M32" s="39"/>
      <c r="N32" s="753"/>
      <c r="O32" s="753">
        <v>204000</v>
      </c>
      <c r="P32" s="753"/>
      <c r="Q32" s="753"/>
      <c r="R32" s="754">
        <v>0</v>
      </c>
      <c r="S32" s="754">
        <v>0</v>
      </c>
      <c r="T32" s="754">
        <v>0</v>
      </c>
      <c r="U32" s="754">
        <v>0</v>
      </c>
      <c r="V32" s="39">
        <v>114095</v>
      </c>
      <c r="W32" s="39">
        <v>114095</v>
      </c>
      <c r="X32" s="755">
        <v>100</v>
      </c>
      <c r="Y32" s="39">
        <v>0</v>
      </c>
      <c r="Z32" s="39">
        <v>0</v>
      </c>
      <c r="AA32" s="39">
        <v>1175</v>
      </c>
      <c r="AB32" s="39">
        <v>0</v>
      </c>
      <c r="AC32" s="39">
        <v>0</v>
      </c>
      <c r="AD32" s="39">
        <v>1175</v>
      </c>
      <c r="AE32" s="39">
        <v>0</v>
      </c>
      <c r="AF32" s="47" t="s">
        <v>898</v>
      </c>
      <c r="AG32" s="756"/>
      <c r="AH32" s="756"/>
      <c r="AI32" s="757"/>
      <c r="AJ32" s="756"/>
      <c r="AK32" s="758"/>
      <c r="AL32" s="758"/>
      <c r="AM32" s="758"/>
      <c r="AN32" s="758"/>
      <c r="AO32" s="759"/>
      <c r="AP32" s="760"/>
    </row>
    <row r="33" spans="1:42" s="476" customFormat="1" ht="27">
      <c r="A33" s="99">
        <v>15</v>
      </c>
      <c r="B33" s="534"/>
      <c r="C33" s="537"/>
      <c r="D33" s="47" t="s">
        <v>803</v>
      </c>
      <c r="E33" s="39">
        <v>1</v>
      </c>
      <c r="F33" s="47" t="s">
        <v>804</v>
      </c>
      <c r="G33" s="47" t="s">
        <v>805</v>
      </c>
      <c r="H33" s="158"/>
      <c r="I33" s="39"/>
      <c r="J33" s="39" t="s">
        <v>134</v>
      </c>
      <c r="K33" s="39"/>
      <c r="L33" s="47" t="s">
        <v>793</v>
      </c>
      <c r="M33" s="39"/>
      <c r="N33" s="753">
        <v>148200</v>
      </c>
      <c r="O33" s="753">
        <v>510000</v>
      </c>
      <c r="P33" s="753">
        <v>93000</v>
      </c>
      <c r="Q33" s="753"/>
      <c r="R33" s="754">
        <v>0</v>
      </c>
      <c r="S33" s="754">
        <v>0</v>
      </c>
      <c r="T33" s="754">
        <v>0</v>
      </c>
      <c r="U33" s="754">
        <v>0</v>
      </c>
      <c r="V33" s="39">
        <v>114095</v>
      </c>
      <c r="W33" s="39">
        <v>114095</v>
      </c>
      <c r="X33" s="755">
        <v>100</v>
      </c>
      <c r="Y33" s="39">
        <v>0</v>
      </c>
      <c r="Z33" s="39">
        <v>0</v>
      </c>
      <c r="AA33" s="39">
        <v>0</v>
      </c>
      <c r="AB33" s="39">
        <v>255</v>
      </c>
      <c r="AC33" s="39">
        <v>0</v>
      </c>
      <c r="AD33" s="39">
        <v>0</v>
      </c>
      <c r="AE33" s="39">
        <v>255</v>
      </c>
      <c r="AF33" s="47" t="s">
        <v>899</v>
      </c>
      <c r="AG33" s="756"/>
      <c r="AH33" s="756"/>
      <c r="AI33" s="757"/>
      <c r="AJ33" s="756"/>
      <c r="AK33" s="758"/>
      <c r="AL33" s="758"/>
      <c r="AM33" s="758"/>
      <c r="AN33" s="758"/>
      <c r="AO33" s="759"/>
      <c r="AP33" s="760"/>
    </row>
    <row r="34" spans="1:42" s="476" customFormat="1" ht="27">
      <c r="A34" s="99">
        <v>16</v>
      </c>
      <c r="B34" s="534"/>
      <c r="C34" s="537"/>
      <c r="D34" s="47" t="s">
        <v>806</v>
      </c>
      <c r="E34" s="39">
        <v>1</v>
      </c>
      <c r="F34" s="47" t="s">
        <v>807</v>
      </c>
      <c r="G34" s="47" t="s">
        <v>785</v>
      </c>
      <c r="H34" s="158"/>
      <c r="I34" s="39"/>
      <c r="J34" s="39" t="s">
        <v>134</v>
      </c>
      <c r="K34" s="39"/>
      <c r="L34" s="47" t="s">
        <v>808</v>
      </c>
      <c r="M34" s="39"/>
      <c r="N34" s="753"/>
      <c r="O34" s="753">
        <v>174000</v>
      </c>
      <c r="P34" s="753"/>
      <c r="Q34" s="753"/>
      <c r="R34" s="754">
        <v>0</v>
      </c>
      <c r="S34" s="754">
        <v>0</v>
      </c>
      <c r="T34" s="754">
        <v>0</v>
      </c>
      <c r="U34" s="754">
        <v>0</v>
      </c>
      <c r="V34" s="39">
        <v>114095</v>
      </c>
      <c r="W34" s="39">
        <v>114095</v>
      </c>
      <c r="X34" s="755">
        <v>100</v>
      </c>
      <c r="Y34" s="39">
        <v>0</v>
      </c>
      <c r="Z34" s="39">
        <v>0</v>
      </c>
      <c r="AA34" s="39">
        <v>4870</v>
      </c>
      <c r="AB34" s="39">
        <v>0</v>
      </c>
      <c r="AC34" s="39">
        <v>0</v>
      </c>
      <c r="AD34" s="39">
        <v>4870</v>
      </c>
      <c r="AE34" s="39">
        <v>0</v>
      </c>
      <c r="AF34" s="47" t="s">
        <v>787</v>
      </c>
      <c r="AG34" s="756"/>
      <c r="AH34" s="756"/>
      <c r="AI34" s="757"/>
      <c r="AJ34" s="756"/>
      <c r="AK34" s="758"/>
      <c r="AL34" s="758"/>
      <c r="AM34" s="758"/>
      <c r="AN34" s="758"/>
      <c r="AO34" s="759"/>
      <c r="AP34" s="760"/>
    </row>
    <row r="35" spans="1:42" s="476" customFormat="1" ht="27">
      <c r="A35" s="99">
        <v>17</v>
      </c>
      <c r="B35" s="534"/>
      <c r="C35" s="537"/>
      <c r="D35" s="47" t="s">
        <v>809</v>
      </c>
      <c r="E35" s="39">
        <v>1</v>
      </c>
      <c r="F35" s="47" t="s">
        <v>807</v>
      </c>
      <c r="G35" s="47" t="s">
        <v>785</v>
      </c>
      <c r="H35" s="158"/>
      <c r="I35" s="39"/>
      <c r="J35" s="39" t="s">
        <v>134</v>
      </c>
      <c r="K35" s="39"/>
      <c r="L35" s="47" t="s">
        <v>808</v>
      </c>
      <c r="M35" s="39"/>
      <c r="N35" s="753"/>
      <c r="O35" s="753">
        <v>177000</v>
      </c>
      <c r="P35" s="753"/>
      <c r="Q35" s="753"/>
      <c r="R35" s="754">
        <v>0</v>
      </c>
      <c r="S35" s="754">
        <v>0</v>
      </c>
      <c r="T35" s="754">
        <v>0</v>
      </c>
      <c r="U35" s="754">
        <v>0</v>
      </c>
      <c r="V35" s="39">
        <v>114095</v>
      </c>
      <c r="W35" s="39">
        <v>114095</v>
      </c>
      <c r="X35" s="755">
        <v>100</v>
      </c>
      <c r="Y35" s="39">
        <v>0</v>
      </c>
      <c r="Z35" s="39">
        <v>0</v>
      </c>
      <c r="AA35" s="39">
        <v>4950</v>
      </c>
      <c r="AB35" s="39">
        <v>0</v>
      </c>
      <c r="AC35" s="39">
        <v>0</v>
      </c>
      <c r="AD35" s="39">
        <v>4950</v>
      </c>
      <c r="AE35" s="39">
        <v>0</v>
      </c>
      <c r="AF35" s="47" t="s">
        <v>787</v>
      </c>
      <c r="AG35" s="756"/>
      <c r="AH35" s="756"/>
      <c r="AI35" s="757"/>
      <c r="AJ35" s="756"/>
      <c r="AK35" s="758"/>
      <c r="AL35" s="758"/>
      <c r="AM35" s="758"/>
      <c r="AN35" s="758"/>
      <c r="AO35" s="759"/>
      <c r="AP35" s="760"/>
    </row>
    <row r="36" spans="1:42" s="476" customFormat="1" ht="16.5">
      <c r="A36" s="99">
        <v>18</v>
      </c>
      <c r="B36" s="534"/>
      <c r="C36" s="537"/>
      <c r="D36" s="47" t="s">
        <v>810</v>
      </c>
      <c r="E36" s="39">
        <v>1</v>
      </c>
      <c r="F36" s="47" t="s">
        <v>811</v>
      </c>
      <c r="G36" s="47" t="s">
        <v>433</v>
      </c>
      <c r="H36" s="158"/>
      <c r="I36" s="39"/>
      <c r="J36" s="39" t="s">
        <v>134</v>
      </c>
      <c r="K36" s="39"/>
      <c r="L36" s="47" t="s">
        <v>812</v>
      </c>
      <c r="M36" s="39"/>
      <c r="N36" s="753"/>
      <c r="O36" s="753">
        <v>24000</v>
      </c>
      <c r="P36" s="753"/>
      <c r="Q36" s="753"/>
      <c r="R36" s="754">
        <v>0</v>
      </c>
      <c r="S36" s="754">
        <v>0</v>
      </c>
      <c r="T36" s="754">
        <v>0</v>
      </c>
      <c r="U36" s="754">
        <v>0</v>
      </c>
      <c r="V36" s="39">
        <v>114095</v>
      </c>
      <c r="W36" s="39">
        <v>114095</v>
      </c>
      <c r="X36" s="755">
        <v>100</v>
      </c>
      <c r="Y36" s="39">
        <v>0</v>
      </c>
      <c r="Z36" s="39">
        <v>0</v>
      </c>
      <c r="AA36" s="39">
        <v>1000</v>
      </c>
      <c r="AB36" s="39">
        <v>0</v>
      </c>
      <c r="AC36" s="39">
        <v>0</v>
      </c>
      <c r="AD36" s="39">
        <v>1000</v>
      </c>
      <c r="AE36" s="39">
        <v>0</v>
      </c>
      <c r="AF36" s="47" t="s">
        <v>900</v>
      </c>
      <c r="AG36" s="756"/>
      <c r="AH36" s="756"/>
      <c r="AI36" s="757"/>
      <c r="AJ36" s="756"/>
      <c r="AK36" s="758"/>
      <c r="AL36" s="758"/>
      <c r="AM36" s="758"/>
      <c r="AN36" s="758"/>
      <c r="AO36" s="759"/>
      <c r="AP36" s="760"/>
    </row>
    <row r="37" spans="1:42" s="476" customFormat="1" ht="16.5">
      <c r="A37" s="99">
        <v>19</v>
      </c>
      <c r="B37" s="534"/>
      <c r="C37" s="537"/>
      <c r="D37" s="47" t="s">
        <v>813</v>
      </c>
      <c r="E37" s="39">
        <v>1</v>
      </c>
      <c r="F37" s="47" t="s">
        <v>811</v>
      </c>
      <c r="G37" s="47" t="s">
        <v>433</v>
      </c>
      <c r="H37" s="158"/>
      <c r="I37" s="39"/>
      <c r="J37" s="39" t="s">
        <v>134</v>
      </c>
      <c r="K37" s="39"/>
      <c r="L37" s="47" t="s">
        <v>812</v>
      </c>
      <c r="M37" s="39"/>
      <c r="N37" s="753"/>
      <c r="O37" s="753">
        <v>30000</v>
      </c>
      <c r="P37" s="753"/>
      <c r="Q37" s="753"/>
      <c r="R37" s="754">
        <v>0</v>
      </c>
      <c r="S37" s="754">
        <v>0</v>
      </c>
      <c r="T37" s="754">
        <v>0</v>
      </c>
      <c r="U37" s="754">
        <v>0</v>
      </c>
      <c r="V37" s="39">
        <v>114095</v>
      </c>
      <c r="W37" s="39">
        <v>114095</v>
      </c>
      <c r="X37" s="755">
        <v>100</v>
      </c>
      <c r="Y37" s="39">
        <v>0</v>
      </c>
      <c r="Z37" s="39">
        <v>0</v>
      </c>
      <c r="AA37" s="39">
        <v>1250</v>
      </c>
      <c r="AB37" s="39">
        <v>0</v>
      </c>
      <c r="AC37" s="39">
        <v>0</v>
      </c>
      <c r="AD37" s="39">
        <v>1250</v>
      </c>
      <c r="AE37" s="39">
        <v>0</v>
      </c>
      <c r="AF37" s="47" t="s">
        <v>900</v>
      </c>
      <c r="AG37" s="756"/>
      <c r="AH37" s="756"/>
      <c r="AI37" s="757"/>
      <c r="AJ37" s="756"/>
      <c r="AK37" s="758"/>
      <c r="AL37" s="758"/>
      <c r="AM37" s="758"/>
      <c r="AN37" s="758"/>
      <c r="AO37" s="759"/>
      <c r="AP37" s="760"/>
    </row>
    <row r="38" spans="1:42" s="476" customFormat="1" ht="27">
      <c r="A38" s="99">
        <v>20</v>
      </c>
      <c r="B38" s="534"/>
      <c r="C38" s="537"/>
      <c r="D38" s="47" t="s">
        <v>814</v>
      </c>
      <c r="E38" s="39">
        <v>1</v>
      </c>
      <c r="F38" s="47" t="s">
        <v>815</v>
      </c>
      <c r="G38" s="47" t="s">
        <v>785</v>
      </c>
      <c r="H38" s="158"/>
      <c r="I38" s="39"/>
      <c r="J38" s="39" t="s">
        <v>134</v>
      </c>
      <c r="K38" s="39"/>
      <c r="L38" s="47" t="s">
        <v>816</v>
      </c>
      <c r="M38" s="39"/>
      <c r="N38" s="753"/>
      <c r="O38" s="753">
        <v>160000</v>
      </c>
      <c r="P38" s="753"/>
      <c r="Q38" s="753"/>
      <c r="R38" s="754">
        <v>0</v>
      </c>
      <c r="S38" s="754">
        <v>0</v>
      </c>
      <c r="T38" s="754">
        <v>0</v>
      </c>
      <c r="U38" s="754">
        <v>0</v>
      </c>
      <c r="V38" s="39">
        <v>114095</v>
      </c>
      <c r="W38" s="39">
        <v>114095</v>
      </c>
      <c r="X38" s="755">
        <v>100</v>
      </c>
      <c r="Y38" s="39">
        <v>0</v>
      </c>
      <c r="Z38" s="39">
        <v>0</v>
      </c>
      <c r="AA38" s="39">
        <v>970</v>
      </c>
      <c r="AB38" s="39">
        <v>0</v>
      </c>
      <c r="AC38" s="39">
        <v>0</v>
      </c>
      <c r="AD38" s="39">
        <v>970</v>
      </c>
      <c r="AE38" s="39">
        <v>0</v>
      </c>
      <c r="AF38" s="47" t="s">
        <v>787</v>
      </c>
      <c r="AG38" s="756"/>
      <c r="AH38" s="756"/>
      <c r="AI38" s="757"/>
      <c r="AJ38" s="756"/>
      <c r="AK38" s="758"/>
      <c r="AL38" s="758"/>
      <c r="AM38" s="758"/>
      <c r="AN38" s="758"/>
      <c r="AO38" s="759"/>
      <c r="AP38" s="760"/>
    </row>
    <row r="39" spans="1:42" s="476" customFormat="1" ht="30" customHeight="1">
      <c r="A39" s="99">
        <v>21</v>
      </c>
      <c r="B39" s="534"/>
      <c r="C39" s="537"/>
      <c r="D39" s="47" t="s">
        <v>817</v>
      </c>
      <c r="E39" s="39">
        <v>1</v>
      </c>
      <c r="F39" s="47"/>
      <c r="G39" s="47"/>
      <c r="H39" s="158"/>
      <c r="I39" s="39"/>
      <c r="J39" s="39"/>
      <c r="K39" s="39"/>
      <c r="L39" s="47"/>
      <c r="M39" s="39"/>
      <c r="N39" s="753"/>
      <c r="O39" s="753">
        <v>141000</v>
      </c>
      <c r="P39" s="753"/>
      <c r="Q39" s="753"/>
      <c r="R39" s="754">
        <v>0</v>
      </c>
      <c r="S39" s="754">
        <v>0</v>
      </c>
      <c r="T39" s="754">
        <v>0</v>
      </c>
      <c r="U39" s="754">
        <v>0</v>
      </c>
      <c r="V39" s="39">
        <v>114095</v>
      </c>
      <c r="W39" s="39">
        <v>114095</v>
      </c>
      <c r="X39" s="755">
        <v>100</v>
      </c>
      <c r="Y39" s="39">
        <v>0</v>
      </c>
      <c r="Z39" s="39">
        <v>0</v>
      </c>
      <c r="AA39" s="39">
        <v>5800</v>
      </c>
      <c r="AB39" s="39">
        <v>0</v>
      </c>
      <c r="AC39" s="39">
        <v>0</v>
      </c>
      <c r="AD39" s="39">
        <v>5870</v>
      </c>
      <c r="AE39" s="39">
        <v>0</v>
      </c>
      <c r="AF39" s="47" t="s">
        <v>901</v>
      </c>
      <c r="AG39" s="756"/>
      <c r="AH39" s="756"/>
      <c r="AI39" s="757"/>
      <c r="AJ39" s="756"/>
      <c r="AK39" s="758"/>
      <c r="AL39" s="758"/>
      <c r="AM39" s="758"/>
      <c r="AN39" s="758"/>
      <c r="AO39" s="759"/>
      <c r="AP39" s="760"/>
    </row>
    <row r="40" spans="1:42" s="476" customFormat="1" ht="23.25" customHeight="1">
      <c r="A40" s="99">
        <v>22</v>
      </c>
      <c r="B40" s="534"/>
      <c r="C40" s="537"/>
      <c r="D40" s="47" t="s">
        <v>902</v>
      </c>
      <c r="E40" s="39">
        <v>1</v>
      </c>
      <c r="F40" s="47" t="s">
        <v>903</v>
      </c>
      <c r="G40" s="47" t="s">
        <v>785</v>
      </c>
      <c r="H40" s="158"/>
      <c r="I40" s="39"/>
      <c r="J40" s="39" t="s">
        <v>134</v>
      </c>
      <c r="K40" s="39"/>
      <c r="L40" s="47" t="s">
        <v>904</v>
      </c>
      <c r="M40" s="39"/>
      <c r="N40" s="753"/>
      <c r="O40" s="753">
        <v>70000</v>
      </c>
      <c r="P40" s="753"/>
      <c r="Q40" s="753"/>
      <c r="R40" s="754">
        <v>0</v>
      </c>
      <c r="S40" s="754">
        <v>0</v>
      </c>
      <c r="T40" s="754">
        <v>0</v>
      </c>
      <c r="U40" s="754">
        <v>0</v>
      </c>
      <c r="V40" s="39">
        <v>114095</v>
      </c>
      <c r="W40" s="39">
        <v>114095</v>
      </c>
      <c r="X40" s="755">
        <v>100</v>
      </c>
      <c r="Y40" s="39">
        <v>0</v>
      </c>
      <c r="Z40" s="39">
        <v>0</v>
      </c>
      <c r="AA40" s="39">
        <v>0</v>
      </c>
      <c r="AB40" s="39">
        <v>0</v>
      </c>
      <c r="AC40" s="39">
        <v>19</v>
      </c>
      <c r="AD40" s="39">
        <v>0</v>
      </c>
      <c r="AE40" s="39">
        <v>19</v>
      </c>
      <c r="AF40" s="47" t="s">
        <v>905</v>
      </c>
      <c r="AG40" s="756"/>
      <c r="AH40" s="756"/>
      <c r="AI40" s="757"/>
      <c r="AJ40" s="756"/>
      <c r="AK40" s="758"/>
      <c r="AL40" s="758"/>
      <c r="AM40" s="758"/>
      <c r="AN40" s="758"/>
      <c r="AO40" s="759"/>
      <c r="AP40" s="760"/>
    </row>
    <row r="41" spans="1:42" s="476" customFormat="1" ht="16.5">
      <c r="A41" s="99">
        <v>23</v>
      </c>
      <c r="B41" s="534"/>
      <c r="C41" s="537"/>
      <c r="D41" s="47" t="s">
        <v>818</v>
      </c>
      <c r="E41" s="39">
        <v>1</v>
      </c>
      <c r="F41" s="47"/>
      <c r="G41" s="47" t="s">
        <v>819</v>
      </c>
      <c r="H41" s="158"/>
      <c r="I41" s="39"/>
      <c r="J41" s="39"/>
      <c r="K41" s="39"/>
      <c r="L41" s="47"/>
      <c r="M41" s="39"/>
      <c r="N41" s="753"/>
      <c r="O41" s="753">
        <v>760000</v>
      </c>
      <c r="P41" s="753"/>
      <c r="Q41" s="753"/>
      <c r="R41" s="754"/>
      <c r="S41" s="754"/>
      <c r="T41" s="754"/>
      <c r="U41" s="754"/>
      <c r="V41" s="39">
        <v>114095</v>
      </c>
      <c r="W41" s="39">
        <v>9765</v>
      </c>
      <c r="X41" s="755">
        <v>8.56</v>
      </c>
      <c r="Y41" s="39"/>
      <c r="Z41" s="39"/>
      <c r="AA41" s="39"/>
      <c r="AB41" s="39"/>
      <c r="AC41" s="39"/>
      <c r="AD41" s="39"/>
      <c r="AE41" s="39">
        <v>4200</v>
      </c>
      <c r="AF41" s="47"/>
      <c r="AG41" s="756"/>
      <c r="AH41" s="756"/>
      <c r="AI41" s="757"/>
      <c r="AJ41" s="756"/>
      <c r="AK41" s="758"/>
      <c r="AL41" s="758"/>
      <c r="AM41" s="758"/>
      <c r="AN41" s="758"/>
      <c r="AO41" s="759"/>
      <c r="AP41" s="760"/>
    </row>
    <row r="42" spans="1:42" s="476" customFormat="1" ht="16.5">
      <c r="A42" s="99">
        <v>24</v>
      </c>
      <c r="B42" s="534"/>
      <c r="C42" s="537"/>
      <c r="D42" s="47" t="s">
        <v>820</v>
      </c>
      <c r="E42" s="39">
        <v>1</v>
      </c>
      <c r="F42" s="47"/>
      <c r="G42" s="47" t="s">
        <v>821</v>
      </c>
      <c r="H42" s="158"/>
      <c r="I42" s="39"/>
      <c r="J42" s="39"/>
      <c r="K42" s="39"/>
      <c r="L42" s="47"/>
      <c r="M42" s="39"/>
      <c r="N42" s="753"/>
      <c r="O42" s="753">
        <v>1650000</v>
      </c>
      <c r="P42" s="753"/>
      <c r="Q42" s="753"/>
      <c r="R42" s="754"/>
      <c r="S42" s="754"/>
      <c r="T42" s="754"/>
      <c r="U42" s="754"/>
      <c r="V42" s="39">
        <v>114095</v>
      </c>
      <c r="W42" s="39">
        <v>10153</v>
      </c>
      <c r="X42" s="755">
        <v>8.9</v>
      </c>
      <c r="Y42" s="39"/>
      <c r="Z42" s="39"/>
      <c r="AA42" s="39"/>
      <c r="AB42" s="39"/>
      <c r="AC42" s="39"/>
      <c r="AD42" s="39"/>
      <c r="AE42" s="39">
        <v>5040</v>
      </c>
      <c r="AF42" s="47"/>
      <c r="AG42" s="756"/>
      <c r="AH42" s="756"/>
      <c r="AI42" s="757"/>
      <c r="AJ42" s="756"/>
      <c r="AK42" s="758"/>
      <c r="AL42" s="758"/>
      <c r="AM42" s="758"/>
      <c r="AN42" s="758"/>
      <c r="AO42" s="759"/>
      <c r="AP42" s="760"/>
    </row>
    <row r="43" spans="1:42" s="476" customFormat="1" ht="16.5">
      <c r="A43" s="99">
        <v>25</v>
      </c>
      <c r="B43" s="534"/>
      <c r="C43" s="537"/>
      <c r="D43" s="47" t="s">
        <v>820</v>
      </c>
      <c r="E43" s="39">
        <v>1</v>
      </c>
      <c r="F43" s="47"/>
      <c r="G43" s="47" t="s">
        <v>821</v>
      </c>
      <c r="H43" s="158"/>
      <c r="I43" s="39"/>
      <c r="J43" s="39"/>
      <c r="K43" s="39"/>
      <c r="L43" s="47"/>
      <c r="M43" s="39"/>
      <c r="N43" s="753"/>
      <c r="O43" s="753">
        <v>920000</v>
      </c>
      <c r="P43" s="753"/>
      <c r="Q43" s="753"/>
      <c r="R43" s="754"/>
      <c r="S43" s="754"/>
      <c r="T43" s="754"/>
      <c r="U43" s="754"/>
      <c r="V43" s="39">
        <v>114095</v>
      </c>
      <c r="W43" s="39">
        <v>29388</v>
      </c>
      <c r="X43" s="755">
        <v>25.76</v>
      </c>
      <c r="Y43" s="39"/>
      <c r="Z43" s="39"/>
      <c r="AA43" s="39"/>
      <c r="AB43" s="39"/>
      <c r="AC43" s="39"/>
      <c r="AD43" s="39"/>
      <c r="AE43" s="39">
        <v>2262</v>
      </c>
      <c r="AF43" s="47"/>
      <c r="AG43" s="756"/>
      <c r="AH43" s="756"/>
      <c r="AI43" s="757"/>
      <c r="AJ43" s="756"/>
      <c r="AK43" s="758"/>
      <c r="AL43" s="758"/>
      <c r="AM43" s="758"/>
      <c r="AN43" s="758"/>
      <c r="AO43" s="759"/>
      <c r="AP43" s="760"/>
    </row>
    <row r="44" spans="1:42" s="476" customFormat="1" ht="16.5">
      <c r="A44" s="99">
        <v>26</v>
      </c>
      <c r="B44" s="534"/>
      <c r="C44" s="537"/>
      <c r="D44" s="47" t="s">
        <v>822</v>
      </c>
      <c r="E44" s="39">
        <v>1</v>
      </c>
      <c r="F44" s="47"/>
      <c r="G44" s="47" t="s">
        <v>823</v>
      </c>
      <c r="H44" s="158"/>
      <c r="I44" s="39"/>
      <c r="J44" s="39"/>
      <c r="K44" s="39"/>
      <c r="L44" s="47"/>
      <c r="M44" s="39"/>
      <c r="N44" s="753"/>
      <c r="O44" s="753">
        <v>250000</v>
      </c>
      <c r="P44" s="753"/>
      <c r="Q44" s="753"/>
      <c r="R44" s="754"/>
      <c r="S44" s="754"/>
      <c r="T44" s="754"/>
      <c r="U44" s="754"/>
      <c r="V44" s="39">
        <v>114095</v>
      </c>
      <c r="W44" s="39">
        <v>29388</v>
      </c>
      <c r="X44" s="755">
        <v>25.76</v>
      </c>
      <c r="Y44" s="39"/>
      <c r="Z44" s="39"/>
      <c r="AA44" s="39"/>
      <c r="AB44" s="39"/>
      <c r="AC44" s="39"/>
      <c r="AD44" s="39"/>
      <c r="AE44" s="39">
        <v>862</v>
      </c>
      <c r="AF44" s="47"/>
      <c r="AG44" s="756"/>
      <c r="AH44" s="756"/>
      <c r="AI44" s="757"/>
      <c r="AJ44" s="756"/>
      <c r="AK44" s="758"/>
      <c r="AL44" s="758"/>
      <c r="AM44" s="758"/>
      <c r="AN44" s="758"/>
      <c r="AO44" s="759"/>
      <c r="AP44" s="760"/>
    </row>
    <row r="45" spans="1:42" s="476" customFormat="1" ht="16.5">
      <c r="A45" s="99">
        <v>27</v>
      </c>
      <c r="B45" s="534"/>
      <c r="C45" s="537"/>
      <c r="D45" s="47" t="s">
        <v>822</v>
      </c>
      <c r="E45" s="39">
        <v>1</v>
      </c>
      <c r="F45" s="47"/>
      <c r="G45" s="47" t="s">
        <v>824</v>
      </c>
      <c r="H45" s="158"/>
      <c r="I45" s="39"/>
      <c r="J45" s="39"/>
      <c r="K45" s="39"/>
      <c r="L45" s="47"/>
      <c r="M45" s="39"/>
      <c r="N45" s="753"/>
      <c r="O45" s="753">
        <v>600000</v>
      </c>
      <c r="P45" s="753"/>
      <c r="Q45" s="753"/>
      <c r="R45" s="754"/>
      <c r="S45" s="754"/>
      <c r="T45" s="754"/>
      <c r="U45" s="754"/>
      <c r="V45" s="39">
        <v>114095</v>
      </c>
      <c r="W45" s="39">
        <v>29388</v>
      </c>
      <c r="X45" s="755">
        <v>25.76</v>
      </c>
      <c r="Y45" s="39"/>
      <c r="Z45" s="39"/>
      <c r="AA45" s="39"/>
      <c r="AB45" s="39"/>
      <c r="AC45" s="39"/>
      <c r="AD45" s="39"/>
      <c r="AE45" s="39">
        <v>1241</v>
      </c>
      <c r="AF45" s="47"/>
      <c r="AG45" s="756"/>
      <c r="AH45" s="756"/>
      <c r="AI45" s="757"/>
      <c r="AJ45" s="756"/>
      <c r="AK45" s="758"/>
      <c r="AL45" s="758"/>
      <c r="AM45" s="758"/>
      <c r="AN45" s="758"/>
      <c r="AO45" s="759"/>
      <c r="AP45" s="760"/>
    </row>
    <row r="46" spans="1:42" s="476" customFormat="1" ht="16.5">
      <c r="A46" s="99">
        <v>28</v>
      </c>
      <c r="B46" s="534"/>
      <c r="C46" s="537"/>
      <c r="D46" s="47" t="s">
        <v>820</v>
      </c>
      <c r="E46" s="39">
        <v>1</v>
      </c>
      <c r="F46" s="47"/>
      <c r="G46" s="47" t="s">
        <v>825</v>
      </c>
      <c r="H46" s="158"/>
      <c r="I46" s="39"/>
      <c r="J46" s="39"/>
      <c r="K46" s="39"/>
      <c r="L46" s="47"/>
      <c r="M46" s="39"/>
      <c r="N46" s="753"/>
      <c r="O46" s="753">
        <v>1350000</v>
      </c>
      <c r="P46" s="753"/>
      <c r="Q46" s="753"/>
      <c r="R46" s="754"/>
      <c r="S46" s="754"/>
      <c r="T46" s="754"/>
      <c r="U46" s="754"/>
      <c r="V46" s="39">
        <v>114095</v>
      </c>
      <c r="W46" s="39">
        <v>11631</v>
      </c>
      <c r="X46" s="755">
        <v>10.199999999999999</v>
      </c>
      <c r="Y46" s="39"/>
      <c r="Z46" s="39"/>
      <c r="AA46" s="39"/>
      <c r="AB46" s="39"/>
      <c r="AC46" s="39"/>
      <c r="AD46" s="39"/>
      <c r="AE46" s="39">
        <v>3720</v>
      </c>
      <c r="AF46" s="47"/>
      <c r="AG46" s="756"/>
      <c r="AH46" s="756"/>
      <c r="AI46" s="757"/>
      <c r="AJ46" s="756"/>
      <c r="AK46" s="758"/>
      <c r="AL46" s="758"/>
      <c r="AM46" s="758"/>
      <c r="AN46" s="758"/>
      <c r="AO46" s="759"/>
      <c r="AP46" s="760"/>
    </row>
    <row r="47" spans="1:42" s="476" customFormat="1" ht="16.5">
      <c r="A47" s="99">
        <v>29</v>
      </c>
      <c r="B47" s="534"/>
      <c r="C47" s="537"/>
      <c r="D47" s="47" t="s">
        <v>820</v>
      </c>
      <c r="E47" s="39">
        <v>1</v>
      </c>
      <c r="F47" s="47"/>
      <c r="G47" s="47" t="s">
        <v>825</v>
      </c>
      <c r="H47" s="158"/>
      <c r="I47" s="39"/>
      <c r="J47" s="39"/>
      <c r="K47" s="39"/>
      <c r="L47" s="47"/>
      <c r="M47" s="39"/>
      <c r="N47" s="753"/>
      <c r="O47" s="753">
        <v>1050000</v>
      </c>
      <c r="P47" s="753"/>
      <c r="Q47" s="753"/>
      <c r="R47" s="754"/>
      <c r="S47" s="754"/>
      <c r="T47" s="754"/>
      <c r="U47" s="754"/>
      <c r="V47" s="39">
        <v>114095</v>
      </c>
      <c r="W47" s="39">
        <v>14353</v>
      </c>
      <c r="X47" s="755">
        <v>12.58</v>
      </c>
      <c r="Y47" s="39"/>
      <c r="Z47" s="39"/>
      <c r="AA47" s="39"/>
      <c r="AB47" s="39"/>
      <c r="AC47" s="39"/>
      <c r="AD47" s="39"/>
      <c r="AE47" s="39">
        <v>2532</v>
      </c>
      <c r="AF47" s="47"/>
      <c r="AG47" s="756"/>
      <c r="AH47" s="756"/>
      <c r="AI47" s="757"/>
      <c r="AJ47" s="756"/>
      <c r="AK47" s="758"/>
      <c r="AL47" s="758"/>
      <c r="AM47" s="758"/>
      <c r="AN47" s="758"/>
      <c r="AO47" s="759"/>
      <c r="AP47" s="760"/>
    </row>
    <row r="48" spans="1:42" s="476" customFormat="1" ht="16.5" customHeight="1">
      <c r="A48" s="99">
        <v>30</v>
      </c>
      <c r="B48" s="534"/>
      <c r="C48" s="537"/>
      <c r="D48" s="47" t="s">
        <v>171</v>
      </c>
      <c r="E48" s="39">
        <v>1</v>
      </c>
      <c r="F48" s="47"/>
      <c r="G48" s="47" t="s">
        <v>826</v>
      </c>
      <c r="H48" s="158"/>
      <c r="I48" s="39"/>
      <c r="J48" s="39"/>
      <c r="K48" s="39"/>
      <c r="L48" s="47"/>
      <c r="M48" s="39"/>
      <c r="N48" s="753"/>
      <c r="O48" s="753">
        <v>390000</v>
      </c>
      <c r="P48" s="753"/>
      <c r="Q48" s="753"/>
      <c r="R48" s="754"/>
      <c r="S48" s="754"/>
      <c r="T48" s="754"/>
      <c r="U48" s="754"/>
      <c r="V48" s="39">
        <v>114095</v>
      </c>
      <c r="W48" s="39">
        <v>9394</v>
      </c>
      <c r="X48" s="755">
        <v>8.23</v>
      </c>
      <c r="Y48" s="39"/>
      <c r="Z48" s="39"/>
      <c r="AA48" s="39"/>
      <c r="AB48" s="39"/>
      <c r="AC48" s="39"/>
      <c r="AD48" s="39"/>
      <c r="AE48" s="39">
        <v>3636</v>
      </c>
      <c r="AF48" s="47"/>
      <c r="AG48" s="756"/>
      <c r="AH48" s="756"/>
      <c r="AI48" s="757"/>
      <c r="AJ48" s="756"/>
      <c r="AK48" s="758"/>
      <c r="AL48" s="758"/>
      <c r="AM48" s="758"/>
      <c r="AN48" s="758"/>
      <c r="AO48" s="759"/>
      <c r="AP48" s="760"/>
    </row>
    <row r="49" spans="1:42" s="476" customFormat="1" ht="16.5">
      <c r="A49" s="99">
        <v>31</v>
      </c>
      <c r="B49" s="534"/>
      <c r="C49" s="537"/>
      <c r="D49" s="47" t="s">
        <v>171</v>
      </c>
      <c r="E49" s="39">
        <v>1</v>
      </c>
      <c r="F49" s="47"/>
      <c r="G49" s="47" t="s">
        <v>826</v>
      </c>
      <c r="H49" s="158"/>
      <c r="I49" s="39"/>
      <c r="J49" s="39"/>
      <c r="K49" s="39"/>
      <c r="L49" s="47"/>
      <c r="M49" s="39"/>
      <c r="N49" s="753"/>
      <c r="O49" s="753">
        <v>420000</v>
      </c>
      <c r="P49" s="753"/>
      <c r="Q49" s="753"/>
      <c r="R49" s="754"/>
      <c r="S49" s="754"/>
      <c r="T49" s="754"/>
      <c r="U49" s="754"/>
      <c r="V49" s="39"/>
      <c r="W49" s="39"/>
      <c r="X49" s="755"/>
      <c r="Y49" s="39"/>
      <c r="Z49" s="39"/>
      <c r="AA49" s="39"/>
      <c r="AB49" s="39"/>
      <c r="AC49" s="39"/>
      <c r="AD49" s="39"/>
      <c r="AE49" s="39">
        <v>3972</v>
      </c>
      <c r="AF49" s="47"/>
      <c r="AG49" s="756"/>
      <c r="AH49" s="756"/>
      <c r="AI49" s="757"/>
      <c r="AJ49" s="756"/>
      <c r="AK49" s="758"/>
      <c r="AL49" s="758"/>
      <c r="AM49" s="758"/>
      <c r="AN49" s="758"/>
      <c r="AO49" s="759"/>
      <c r="AP49" s="760"/>
    </row>
    <row r="50" spans="1:42" s="476" customFormat="1" ht="34.5" customHeight="1">
      <c r="A50" s="99">
        <v>32</v>
      </c>
      <c r="B50" s="534"/>
      <c r="C50" s="537"/>
      <c r="D50" s="47" t="s">
        <v>171</v>
      </c>
      <c r="E50" s="39">
        <v>1</v>
      </c>
      <c r="F50" s="47" t="s">
        <v>827</v>
      </c>
      <c r="G50" s="47" t="s">
        <v>828</v>
      </c>
      <c r="H50" s="158" t="s">
        <v>829</v>
      </c>
      <c r="I50" s="39"/>
      <c r="J50" s="39"/>
      <c r="K50" s="39"/>
      <c r="L50" s="47"/>
      <c r="M50" s="39"/>
      <c r="N50" s="753"/>
      <c r="O50" s="753">
        <v>770000</v>
      </c>
      <c r="P50" s="753"/>
      <c r="Q50" s="753"/>
      <c r="R50" s="754"/>
      <c r="S50" s="754"/>
      <c r="T50" s="754"/>
      <c r="U50" s="754"/>
      <c r="V50" s="39">
        <v>114095</v>
      </c>
      <c r="W50" s="39">
        <v>12151</v>
      </c>
      <c r="X50" s="755">
        <v>10.65</v>
      </c>
      <c r="Y50" s="39"/>
      <c r="Z50" s="39"/>
      <c r="AA50" s="39"/>
      <c r="AB50" s="39"/>
      <c r="AC50" s="39"/>
      <c r="AD50" s="39"/>
      <c r="AE50" s="39">
        <v>7188</v>
      </c>
      <c r="AF50" s="47"/>
      <c r="AG50" s="756"/>
      <c r="AH50" s="756"/>
      <c r="AI50" s="757"/>
      <c r="AJ50" s="756"/>
      <c r="AK50" s="758"/>
      <c r="AL50" s="758"/>
      <c r="AM50" s="758"/>
      <c r="AN50" s="758"/>
      <c r="AO50" s="759"/>
      <c r="AP50" s="760"/>
    </row>
    <row r="51" spans="1:42" s="476" customFormat="1" ht="34.5" customHeight="1">
      <c r="A51" s="99">
        <v>33</v>
      </c>
      <c r="B51" s="534"/>
      <c r="C51" s="537"/>
      <c r="D51" s="47" t="s">
        <v>171</v>
      </c>
      <c r="E51" s="39">
        <v>1</v>
      </c>
      <c r="F51" s="47" t="s">
        <v>830</v>
      </c>
      <c r="G51" s="47" t="s">
        <v>828</v>
      </c>
      <c r="H51" s="158" t="s">
        <v>829</v>
      </c>
      <c r="I51" s="39"/>
      <c r="J51" s="39"/>
      <c r="K51" s="39"/>
      <c r="L51" s="47"/>
      <c r="M51" s="39"/>
      <c r="N51" s="753"/>
      <c r="O51" s="753">
        <v>520000</v>
      </c>
      <c r="P51" s="753"/>
      <c r="Q51" s="753"/>
      <c r="R51" s="754"/>
      <c r="S51" s="754"/>
      <c r="T51" s="754"/>
      <c r="U51" s="754"/>
      <c r="V51" s="39">
        <v>114095</v>
      </c>
      <c r="W51" s="39">
        <v>5570</v>
      </c>
      <c r="X51" s="755">
        <v>4.88</v>
      </c>
      <c r="Y51" s="39"/>
      <c r="Z51" s="39"/>
      <c r="AA51" s="39"/>
      <c r="AB51" s="39"/>
      <c r="AC51" s="39"/>
      <c r="AD51" s="39"/>
      <c r="AE51" s="39">
        <v>4884</v>
      </c>
      <c r="AF51" s="47"/>
      <c r="AG51" s="756"/>
      <c r="AH51" s="756"/>
      <c r="AI51" s="757"/>
      <c r="AJ51" s="756"/>
      <c r="AK51" s="758"/>
      <c r="AL51" s="758"/>
      <c r="AM51" s="758"/>
      <c r="AN51" s="758"/>
      <c r="AO51" s="759"/>
      <c r="AP51" s="760"/>
    </row>
    <row r="52" spans="1:42" s="476" customFormat="1" ht="16.5" customHeight="1">
      <c r="A52" s="99">
        <v>34</v>
      </c>
      <c r="B52" s="534"/>
      <c r="C52" s="537"/>
      <c r="D52" s="47" t="s">
        <v>171</v>
      </c>
      <c r="E52" s="39">
        <v>1</v>
      </c>
      <c r="F52" s="47"/>
      <c r="G52" s="47" t="s">
        <v>831</v>
      </c>
      <c r="H52" s="158"/>
      <c r="I52" s="39" t="s">
        <v>136</v>
      </c>
      <c r="J52" s="39"/>
      <c r="K52" s="39"/>
      <c r="L52" s="47"/>
      <c r="M52" s="39"/>
      <c r="N52" s="753"/>
      <c r="O52" s="753">
        <v>781000</v>
      </c>
      <c r="P52" s="753"/>
      <c r="Q52" s="753"/>
      <c r="R52" s="754"/>
      <c r="S52" s="754"/>
      <c r="T52" s="754"/>
      <c r="U52" s="754"/>
      <c r="V52" s="39"/>
      <c r="W52" s="39"/>
      <c r="X52" s="755"/>
      <c r="Y52" s="39"/>
      <c r="Z52" s="39"/>
      <c r="AA52" s="39"/>
      <c r="AB52" s="39"/>
      <c r="AC52" s="39"/>
      <c r="AD52" s="39"/>
      <c r="AE52" s="39">
        <v>4405</v>
      </c>
      <c r="AF52" s="47"/>
      <c r="AG52" s="756"/>
      <c r="AH52" s="756"/>
      <c r="AI52" s="757"/>
      <c r="AJ52" s="756"/>
      <c r="AK52" s="758"/>
      <c r="AL52" s="758"/>
      <c r="AM52" s="758"/>
      <c r="AN52" s="758"/>
      <c r="AO52" s="759"/>
      <c r="AP52" s="760"/>
    </row>
    <row r="53" spans="1:42" s="476" customFormat="1" ht="16.5">
      <c r="A53" s="99">
        <v>35</v>
      </c>
      <c r="B53" s="534"/>
      <c r="C53" s="537"/>
      <c r="D53" s="47" t="s">
        <v>171</v>
      </c>
      <c r="E53" s="39">
        <v>1</v>
      </c>
      <c r="F53" s="47"/>
      <c r="G53" s="47" t="s">
        <v>832</v>
      </c>
      <c r="H53" s="158"/>
      <c r="I53" s="39"/>
      <c r="J53" s="39"/>
      <c r="K53" s="39"/>
      <c r="L53" s="47"/>
      <c r="M53" s="39"/>
      <c r="N53" s="753"/>
      <c r="O53" s="753">
        <v>918000</v>
      </c>
      <c r="P53" s="753"/>
      <c r="Q53" s="753"/>
      <c r="R53" s="754"/>
      <c r="S53" s="754"/>
      <c r="T53" s="754"/>
      <c r="U53" s="754"/>
      <c r="V53" s="39">
        <v>114095</v>
      </c>
      <c r="W53" s="39">
        <v>6187</v>
      </c>
      <c r="X53" s="755">
        <v>5.42</v>
      </c>
      <c r="Y53" s="39"/>
      <c r="Z53" s="39"/>
      <c r="AA53" s="39"/>
      <c r="AB53" s="39"/>
      <c r="AC53" s="39"/>
      <c r="AD53" s="39"/>
      <c r="AE53" s="39">
        <v>4848</v>
      </c>
      <c r="AF53" s="47"/>
      <c r="AG53" s="756"/>
      <c r="AH53" s="756"/>
      <c r="AI53" s="757"/>
      <c r="AJ53" s="756"/>
      <c r="AK53" s="758"/>
      <c r="AL53" s="758"/>
      <c r="AM53" s="758"/>
      <c r="AN53" s="758"/>
      <c r="AO53" s="759"/>
      <c r="AP53" s="760"/>
    </row>
    <row r="54" spans="1:42" s="476" customFormat="1" ht="16.5">
      <c r="A54" s="99">
        <v>36</v>
      </c>
      <c r="B54" s="534"/>
      <c r="C54" s="537"/>
      <c r="D54" s="47" t="s">
        <v>171</v>
      </c>
      <c r="E54" s="39">
        <v>1</v>
      </c>
      <c r="F54" s="47"/>
      <c r="G54" s="47" t="s">
        <v>833</v>
      </c>
      <c r="H54" s="158"/>
      <c r="I54" s="39"/>
      <c r="J54" s="39"/>
      <c r="K54" s="39"/>
      <c r="L54" s="47"/>
      <c r="M54" s="39"/>
      <c r="N54" s="753"/>
      <c r="O54" s="753">
        <v>860000</v>
      </c>
      <c r="P54" s="753"/>
      <c r="Q54" s="753"/>
      <c r="R54" s="754"/>
      <c r="S54" s="754"/>
      <c r="T54" s="754"/>
      <c r="U54" s="754"/>
      <c r="V54" s="39">
        <v>114095</v>
      </c>
      <c r="W54" s="39">
        <v>6310</v>
      </c>
      <c r="X54" s="755">
        <v>5.53</v>
      </c>
      <c r="Y54" s="39"/>
      <c r="Z54" s="39"/>
      <c r="AA54" s="39"/>
      <c r="AB54" s="39"/>
      <c r="AC54" s="39"/>
      <c r="AD54" s="39"/>
      <c r="AE54" s="39">
        <v>5304</v>
      </c>
      <c r="AF54" s="47"/>
      <c r="AG54" s="756"/>
      <c r="AH54" s="756"/>
      <c r="AI54" s="757"/>
      <c r="AJ54" s="756"/>
      <c r="AK54" s="758"/>
      <c r="AL54" s="758"/>
      <c r="AM54" s="758"/>
      <c r="AN54" s="758"/>
      <c r="AO54" s="759"/>
      <c r="AP54" s="760"/>
    </row>
    <row r="55" spans="1:42" s="476" customFormat="1" ht="16.5" customHeight="1">
      <c r="A55" s="99">
        <v>37</v>
      </c>
      <c r="B55" s="534"/>
      <c r="C55" s="537"/>
      <c r="D55" s="47" t="s">
        <v>765</v>
      </c>
      <c r="E55" s="39">
        <v>2</v>
      </c>
      <c r="F55" s="47"/>
      <c r="G55" s="47" t="s">
        <v>834</v>
      </c>
      <c r="H55" s="158"/>
      <c r="I55" s="39"/>
      <c r="J55" s="39"/>
      <c r="K55" s="39"/>
      <c r="L55" s="47"/>
      <c r="M55" s="39"/>
      <c r="N55" s="753"/>
      <c r="O55" s="753">
        <v>230000</v>
      </c>
      <c r="P55" s="753"/>
      <c r="Q55" s="753"/>
      <c r="R55" s="754"/>
      <c r="S55" s="754"/>
      <c r="T55" s="754"/>
      <c r="U55" s="754"/>
      <c r="V55" s="39"/>
      <c r="W55" s="39"/>
      <c r="X55" s="755"/>
      <c r="Y55" s="39"/>
      <c r="Z55" s="39"/>
      <c r="AA55" s="39"/>
      <c r="AB55" s="39"/>
      <c r="AC55" s="39"/>
      <c r="AD55" s="39"/>
      <c r="AE55" s="39"/>
      <c r="AF55" s="47"/>
      <c r="AG55" s="756"/>
      <c r="AH55" s="756"/>
      <c r="AI55" s="757"/>
      <c r="AJ55" s="756"/>
      <c r="AK55" s="758"/>
      <c r="AL55" s="758"/>
      <c r="AM55" s="758"/>
      <c r="AN55" s="758"/>
      <c r="AO55" s="759"/>
      <c r="AP55" s="760"/>
    </row>
    <row r="56" spans="1:42" s="749" customFormat="1" ht="16.5" customHeight="1">
      <c r="A56" s="99"/>
      <c r="B56" s="534"/>
      <c r="C56" s="537"/>
      <c r="D56" s="47" t="s">
        <v>835</v>
      </c>
      <c r="E56" s="39">
        <v>1</v>
      </c>
      <c r="F56" s="47"/>
      <c r="G56" s="47" t="s">
        <v>836</v>
      </c>
      <c r="H56" s="158"/>
      <c r="I56" s="39"/>
      <c r="J56" s="39"/>
      <c r="K56" s="39"/>
      <c r="L56" s="47"/>
      <c r="M56" s="39"/>
      <c r="N56" s="753"/>
      <c r="O56" s="753">
        <v>170000</v>
      </c>
      <c r="P56" s="753"/>
      <c r="Q56" s="753"/>
      <c r="R56" s="754"/>
      <c r="S56" s="754"/>
      <c r="T56" s="754"/>
      <c r="U56" s="754"/>
      <c r="V56" s="39"/>
      <c r="W56" s="39"/>
      <c r="X56" s="755"/>
      <c r="Y56" s="39"/>
      <c r="Z56" s="39"/>
      <c r="AA56" s="39"/>
      <c r="AB56" s="39"/>
      <c r="AC56" s="39"/>
      <c r="AD56" s="39"/>
      <c r="AE56" s="39"/>
      <c r="AF56" s="47"/>
      <c r="AG56" s="756"/>
      <c r="AH56" s="756"/>
      <c r="AI56" s="757"/>
      <c r="AJ56" s="756"/>
      <c r="AK56" s="758"/>
      <c r="AL56" s="758"/>
      <c r="AM56" s="758"/>
      <c r="AN56" s="758"/>
      <c r="AO56" s="759"/>
      <c r="AP56" s="760"/>
    </row>
    <row r="57" spans="1:42" s="749" customFormat="1" ht="30.75" customHeight="1">
      <c r="A57" s="99"/>
      <c r="B57" s="534"/>
      <c r="C57" s="537"/>
      <c r="D57" s="47" t="s">
        <v>714</v>
      </c>
      <c r="E57" s="39">
        <v>1</v>
      </c>
      <c r="F57" s="47" t="s">
        <v>837</v>
      </c>
      <c r="G57" s="47" t="s">
        <v>838</v>
      </c>
      <c r="H57" s="158" t="s">
        <v>829</v>
      </c>
      <c r="I57" s="39"/>
      <c r="J57" s="39"/>
      <c r="K57" s="39"/>
      <c r="L57" s="47"/>
      <c r="M57" s="39"/>
      <c r="N57" s="753"/>
      <c r="O57" s="753">
        <v>2670000</v>
      </c>
      <c r="P57" s="753"/>
      <c r="Q57" s="753"/>
      <c r="R57" s="754"/>
      <c r="S57" s="754"/>
      <c r="T57" s="754"/>
      <c r="U57" s="754"/>
      <c r="V57" s="39"/>
      <c r="W57" s="39"/>
      <c r="X57" s="755"/>
      <c r="Y57" s="39"/>
      <c r="Z57" s="39"/>
      <c r="AA57" s="39"/>
      <c r="AB57" s="39"/>
      <c r="AC57" s="39"/>
      <c r="AD57" s="39"/>
      <c r="AE57" s="39"/>
      <c r="AF57" s="47"/>
      <c r="AG57" s="756"/>
      <c r="AH57" s="756"/>
      <c r="AI57" s="757"/>
      <c r="AJ57" s="756"/>
      <c r="AK57" s="758"/>
      <c r="AL57" s="758"/>
      <c r="AM57" s="758"/>
      <c r="AN57" s="758"/>
      <c r="AO57" s="759"/>
      <c r="AP57" s="760"/>
    </row>
    <row r="58" spans="1:42" s="476" customFormat="1" ht="94.5">
      <c r="A58" s="99">
        <v>1</v>
      </c>
      <c r="B58" s="47" t="s">
        <v>912</v>
      </c>
      <c r="C58" s="747">
        <v>19</v>
      </c>
      <c r="D58" s="47" t="s">
        <v>911</v>
      </c>
      <c r="E58" s="39">
        <v>6</v>
      </c>
      <c r="F58" s="47" t="s">
        <v>906</v>
      </c>
      <c r="G58" s="47" t="s">
        <v>907</v>
      </c>
      <c r="H58" s="158" t="s">
        <v>839</v>
      </c>
      <c r="I58" s="39">
        <v>0</v>
      </c>
      <c r="J58" s="39" t="s">
        <v>908</v>
      </c>
      <c r="K58" s="39">
        <v>0</v>
      </c>
      <c r="L58" s="47" t="s">
        <v>908</v>
      </c>
      <c r="M58" s="39"/>
      <c r="N58" s="753">
        <v>1075000</v>
      </c>
      <c r="O58" s="753">
        <v>3970000</v>
      </c>
      <c r="P58" s="753">
        <v>743000</v>
      </c>
      <c r="Q58" s="753">
        <v>5788000</v>
      </c>
      <c r="R58" s="754"/>
      <c r="S58" s="754"/>
      <c r="T58" s="754"/>
      <c r="U58" s="754"/>
      <c r="V58" s="39">
        <v>53500</v>
      </c>
      <c r="W58" s="39">
        <v>48150</v>
      </c>
      <c r="X58" s="755">
        <v>0.9</v>
      </c>
      <c r="Y58" s="39"/>
      <c r="Z58" s="39"/>
      <c r="AA58" s="47" t="s">
        <v>909</v>
      </c>
      <c r="AB58" s="39"/>
      <c r="AC58" s="39"/>
      <c r="AD58" s="39"/>
      <c r="AE58" s="39">
        <v>4.3</v>
      </c>
      <c r="AF58" s="47" t="s">
        <v>910</v>
      </c>
      <c r="AG58" s="756"/>
      <c r="AH58" s="756"/>
      <c r="AI58" s="757"/>
      <c r="AJ58" s="756"/>
      <c r="AK58" s="758"/>
      <c r="AL58" s="758"/>
      <c r="AM58" s="758"/>
      <c r="AN58" s="758"/>
      <c r="AO58" s="759"/>
      <c r="AP58" s="760"/>
    </row>
    <row r="59" spans="1:42" s="476" customFormat="1" ht="30.75" customHeight="1">
      <c r="A59" s="99"/>
      <c r="B59" s="533" t="s">
        <v>125</v>
      </c>
      <c r="C59" s="536">
        <v>12</v>
      </c>
      <c r="D59" s="47" t="s">
        <v>305</v>
      </c>
      <c r="E59" s="39">
        <v>1</v>
      </c>
      <c r="F59" s="47" t="s">
        <v>840</v>
      </c>
      <c r="G59" s="47" t="s">
        <v>841</v>
      </c>
      <c r="H59" s="158" t="s">
        <v>294</v>
      </c>
      <c r="I59" s="39"/>
      <c r="J59" s="39"/>
      <c r="K59" s="39" t="s">
        <v>842</v>
      </c>
      <c r="L59" s="47"/>
      <c r="M59" s="39"/>
      <c r="N59" s="753">
        <v>0</v>
      </c>
      <c r="O59" s="753">
        <v>1127500</v>
      </c>
      <c r="P59" s="753">
        <v>299000</v>
      </c>
      <c r="Q59" s="753">
        <v>1426500</v>
      </c>
      <c r="R59" s="754"/>
      <c r="S59" s="754"/>
      <c r="T59" s="754"/>
      <c r="U59" s="754"/>
      <c r="V59" s="39">
        <v>42539</v>
      </c>
      <c r="W59" s="39">
        <v>38285</v>
      </c>
      <c r="X59" s="755">
        <v>0.9</v>
      </c>
      <c r="Y59" s="39"/>
      <c r="Z59" s="39"/>
      <c r="AA59" s="39"/>
      <c r="AB59" s="39"/>
      <c r="AC59" s="39"/>
      <c r="AD59" s="39"/>
      <c r="AE59" s="39"/>
      <c r="AF59" s="47"/>
      <c r="AG59" s="756"/>
      <c r="AH59" s="756"/>
      <c r="AI59" s="757"/>
      <c r="AJ59" s="756"/>
      <c r="AK59" s="758"/>
      <c r="AL59" s="758"/>
      <c r="AM59" s="758"/>
      <c r="AN59" s="758"/>
      <c r="AO59" s="759"/>
      <c r="AP59" s="760"/>
    </row>
    <row r="60" spans="1:42" s="476" customFormat="1" ht="34.5" customHeight="1">
      <c r="A60" s="99"/>
      <c r="B60" s="534"/>
      <c r="C60" s="537"/>
      <c r="D60" s="47" t="s">
        <v>843</v>
      </c>
      <c r="E60" s="39">
        <v>1</v>
      </c>
      <c r="F60" s="47" t="s">
        <v>840</v>
      </c>
      <c r="G60" s="47" t="s">
        <v>844</v>
      </c>
      <c r="H60" s="158" t="s">
        <v>294</v>
      </c>
      <c r="I60" s="39"/>
      <c r="J60" s="39"/>
      <c r="K60" s="39" t="s">
        <v>845</v>
      </c>
      <c r="L60" s="47"/>
      <c r="M60" s="39"/>
      <c r="N60" s="753">
        <v>0</v>
      </c>
      <c r="O60" s="753">
        <v>0</v>
      </c>
      <c r="P60" s="753">
        <v>0</v>
      </c>
      <c r="Q60" s="753">
        <v>0</v>
      </c>
      <c r="R60" s="754"/>
      <c r="S60" s="754"/>
      <c r="T60" s="754"/>
      <c r="U60" s="754"/>
      <c r="V60" s="39"/>
      <c r="W60" s="39"/>
      <c r="X60" s="755"/>
      <c r="Y60" s="39"/>
      <c r="Z60" s="39"/>
      <c r="AA60" s="39"/>
      <c r="AB60" s="39"/>
      <c r="AC60" s="39"/>
      <c r="AD60" s="39"/>
      <c r="AE60" s="39"/>
      <c r="AF60" s="47"/>
      <c r="AG60" s="756"/>
      <c r="AH60" s="756"/>
      <c r="AI60" s="757"/>
      <c r="AJ60" s="756"/>
      <c r="AK60" s="758"/>
      <c r="AL60" s="758"/>
      <c r="AM60" s="758"/>
      <c r="AN60" s="758"/>
      <c r="AO60" s="759"/>
      <c r="AP60" s="760"/>
    </row>
    <row r="61" spans="1:42" s="476" customFormat="1" ht="21" customHeight="1">
      <c r="A61" s="99"/>
      <c r="B61" s="534"/>
      <c r="C61" s="537"/>
      <c r="D61" s="47" t="s">
        <v>846</v>
      </c>
      <c r="E61" s="39">
        <v>1</v>
      </c>
      <c r="F61" s="47" t="s">
        <v>847</v>
      </c>
      <c r="G61" s="47" t="s">
        <v>848</v>
      </c>
      <c r="H61" s="158" t="s">
        <v>849</v>
      </c>
      <c r="I61" s="39"/>
      <c r="J61" s="39"/>
      <c r="K61" s="39"/>
      <c r="L61" s="47" t="s">
        <v>850</v>
      </c>
      <c r="M61" s="39"/>
      <c r="N61" s="753">
        <v>0</v>
      </c>
      <c r="O61" s="753">
        <v>685000</v>
      </c>
      <c r="P61" s="753">
        <v>288000</v>
      </c>
      <c r="Q61" s="753">
        <v>973000</v>
      </c>
      <c r="R61" s="754"/>
      <c r="S61" s="754"/>
      <c r="T61" s="754"/>
      <c r="U61" s="754"/>
      <c r="V61" s="39"/>
      <c r="W61" s="39"/>
      <c r="X61" s="755"/>
      <c r="Y61" s="39"/>
      <c r="Z61" s="39"/>
      <c r="AA61" s="39"/>
      <c r="AB61" s="39"/>
      <c r="AC61" s="39"/>
      <c r="AD61" s="39"/>
      <c r="AE61" s="39"/>
      <c r="AF61" s="47"/>
      <c r="AG61" s="756"/>
      <c r="AH61" s="756"/>
      <c r="AI61" s="757"/>
      <c r="AJ61" s="756"/>
      <c r="AK61" s="758"/>
      <c r="AL61" s="758"/>
      <c r="AM61" s="758"/>
      <c r="AN61" s="758"/>
      <c r="AO61" s="759"/>
      <c r="AP61" s="760"/>
    </row>
    <row r="62" spans="1:42" s="476" customFormat="1" ht="27" customHeight="1">
      <c r="A62" s="99"/>
      <c r="B62" s="534"/>
      <c r="C62" s="537"/>
      <c r="D62" s="47" t="s">
        <v>851</v>
      </c>
      <c r="E62" s="39">
        <v>3</v>
      </c>
      <c r="F62" s="47" t="s">
        <v>852</v>
      </c>
      <c r="G62" s="47" t="s">
        <v>853</v>
      </c>
      <c r="H62" s="158" t="s">
        <v>294</v>
      </c>
      <c r="I62" s="39"/>
      <c r="J62" s="39"/>
      <c r="K62" s="39" t="s">
        <v>854</v>
      </c>
      <c r="L62" s="47"/>
      <c r="M62" s="39"/>
      <c r="N62" s="753">
        <v>0</v>
      </c>
      <c r="O62" s="753">
        <v>474000</v>
      </c>
      <c r="P62" s="753">
        <v>0</v>
      </c>
      <c r="Q62" s="753">
        <v>474000</v>
      </c>
      <c r="R62" s="754"/>
      <c r="S62" s="754"/>
      <c r="T62" s="754"/>
      <c r="U62" s="754"/>
      <c r="V62" s="39"/>
      <c r="W62" s="39"/>
      <c r="X62" s="755"/>
      <c r="Y62" s="39"/>
      <c r="Z62" s="39"/>
      <c r="AA62" s="39"/>
      <c r="AB62" s="39"/>
      <c r="AC62" s="39"/>
      <c r="AD62" s="39"/>
      <c r="AE62" s="39"/>
      <c r="AF62" s="47"/>
      <c r="AG62" s="756"/>
      <c r="AH62" s="756"/>
      <c r="AI62" s="757"/>
      <c r="AJ62" s="756"/>
      <c r="AK62" s="758"/>
      <c r="AL62" s="758"/>
      <c r="AM62" s="758"/>
      <c r="AN62" s="758"/>
      <c r="AO62" s="759"/>
      <c r="AP62" s="760"/>
    </row>
    <row r="63" spans="1:42" s="476" customFormat="1" ht="19.5" customHeight="1">
      <c r="A63" s="99"/>
      <c r="B63" s="534"/>
      <c r="C63" s="537"/>
      <c r="D63" s="47" t="s">
        <v>776</v>
      </c>
      <c r="E63" s="39">
        <v>1</v>
      </c>
      <c r="F63" s="47" t="s">
        <v>855</v>
      </c>
      <c r="G63" s="47" t="s">
        <v>856</v>
      </c>
      <c r="H63" s="158" t="s">
        <v>753</v>
      </c>
      <c r="I63" s="39"/>
      <c r="J63" s="39"/>
      <c r="K63" s="39" t="s">
        <v>857</v>
      </c>
      <c r="L63" s="47"/>
      <c r="M63" s="39"/>
      <c r="N63" s="753">
        <v>0</v>
      </c>
      <c r="O63" s="753">
        <v>1310000</v>
      </c>
      <c r="P63" s="753"/>
      <c r="Q63" s="753">
        <v>1310000</v>
      </c>
      <c r="R63" s="754"/>
      <c r="S63" s="754"/>
      <c r="T63" s="754"/>
      <c r="U63" s="754"/>
      <c r="V63" s="39"/>
      <c r="W63" s="39"/>
      <c r="X63" s="755"/>
      <c r="Y63" s="39"/>
      <c r="Z63" s="39"/>
      <c r="AA63" s="39"/>
      <c r="AB63" s="39"/>
      <c r="AC63" s="39"/>
      <c r="AD63" s="39"/>
      <c r="AE63" s="39"/>
      <c r="AF63" s="47"/>
      <c r="AG63" s="756"/>
      <c r="AH63" s="756"/>
      <c r="AI63" s="757"/>
      <c r="AJ63" s="756"/>
      <c r="AK63" s="758"/>
      <c r="AL63" s="758"/>
      <c r="AM63" s="758"/>
      <c r="AN63" s="758"/>
      <c r="AO63" s="759"/>
      <c r="AP63" s="760"/>
    </row>
    <row r="64" spans="1:42" s="476" customFormat="1" ht="16.5" customHeight="1" thickBot="1">
      <c r="A64" s="99"/>
      <c r="B64" s="534"/>
      <c r="C64" s="537"/>
      <c r="D64" s="47" t="s">
        <v>858</v>
      </c>
      <c r="E64" s="39">
        <v>2</v>
      </c>
      <c r="F64" s="47" t="s">
        <v>859</v>
      </c>
      <c r="G64" s="47" t="s">
        <v>860</v>
      </c>
      <c r="H64" s="158" t="s">
        <v>849</v>
      </c>
      <c r="I64" s="39"/>
      <c r="J64" s="39"/>
      <c r="K64" s="39" t="s">
        <v>861</v>
      </c>
      <c r="L64" s="47"/>
      <c r="M64" s="39"/>
      <c r="N64" s="753">
        <v>0</v>
      </c>
      <c r="O64" s="753">
        <v>1203744</v>
      </c>
      <c r="P64" s="753">
        <v>466000</v>
      </c>
      <c r="Q64" s="753">
        <v>1669744</v>
      </c>
      <c r="R64" s="754"/>
      <c r="S64" s="754"/>
      <c r="T64" s="754"/>
      <c r="U64" s="754"/>
      <c r="V64" s="39"/>
      <c r="W64" s="39"/>
      <c r="X64" s="755"/>
      <c r="Y64" s="39"/>
      <c r="Z64" s="39"/>
      <c r="AA64" s="39"/>
      <c r="AB64" s="39"/>
      <c r="AC64" s="39"/>
      <c r="AD64" s="39"/>
      <c r="AE64" s="39"/>
      <c r="AF64" s="47"/>
      <c r="AG64" s="756"/>
      <c r="AH64" s="756"/>
      <c r="AI64" s="757"/>
      <c r="AJ64" s="756"/>
      <c r="AK64" s="758"/>
      <c r="AL64" s="758"/>
      <c r="AM64" s="758"/>
      <c r="AN64" s="758"/>
      <c r="AO64" s="759"/>
      <c r="AP64" s="760"/>
    </row>
    <row r="65" spans="1:48" s="52" customFormat="1" ht="45" customHeight="1" thickBot="1">
      <c r="A65" s="145"/>
      <c r="B65" s="207" t="s">
        <v>119</v>
      </c>
      <c r="C65" s="208">
        <f>SUM(C7:C64)</f>
        <v>96</v>
      </c>
      <c r="D65" s="208">
        <f t="shared" ref="D65:AP65" si="0">SUM(D7:D64)</f>
        <v>0</v>
      </c>
      <c r="E65" s="208">
        <f t="shared" si="0"/>
        <v>67</v>
      </c>
      <c r="F65" s="208">
        <v>0</v>
      </c>
      <c r="G65" s="208">
        <f t="shared" si="0"/>
        <v>0</v>
      </c>
      <c r="H65" s="208">
        <f t="shared" si="0"/>
        <v>0</v>
      </c>
      <c r="I65" s="208">
        <f t="shared" si="0"/>
        <v>0</v>
      </c>
      <c r="J65" s="208">
        <f t="shared" si="0"/>
        <v>0</v>
      </c>
      <c r="K65" s="208">
        <f t="shared" si="0"/>
        <v>0</v>
      </c>
      <c r="L65" s="208">
        <f t="shared" si="0"/>
        <v>0</v>
      </c>
      <c r="M65" s="208">
        <f t="shared" si="0"/>
        <v>0</v>
      </c>
      <c r="N65" s="208">
        <f t="shared" si="0"/>
        <v>13134840</v>
      </c>
      <c r="O65" s="208">
        <f t="shared" si="0"/>
        <v>53625564</v>
      </c>
      <c r="P65" s="208">
        <f t="shared" si="0"/>
        <v>3914896</v>
      </c>
      <c r="Q65" s="208">
        <f t="shared" si="0"/>
        <v>51121550</v>
      </c>
      <c r="R65" s="208">
        <f t="shared" si="0"/>
        <v>0</v>
      </c>
      <c r="S65" s="208">
        <f t="shared" si="0"/>
        <v>0</v>
      </c>
      <c r="T65" s="208">
        <f t="shared" si="0"/>
        <v>0</v>
      </c>
      <c r="U65" s="208">
        <f t="shared" si="0"/>
        <v>0</v>
      </c>
      <c r="V65" s="208">
        <f t="shared" si="0"/>
        <v>5197625</v>
      </c>
      <c r="W65" s="208">
        <f t="shared" si="0"/>
        <v>3095513</v>
      </c>
      <c r="X65" s="208">
        <v>0</v>
      </c>
      <c r="Y65" s="208">
        <f t="shared" si="0"/>
        <v>0</v>
      </c>
      <c r="Z65" s="208">
        <f t="shared" si="0"/>
        <v>0</v>
      </c>
      <c r="AA65" s="208">
        <f t="shared" si="0"/>
        <v>117815</v>
      </c>
      <c r="AB65" s="208">
        <f t="shared" si="0"/>
        <v>270016</v>
      </c>
      <c r="AC65" s="208">
        <f t="shared" si="0"/>
        <v>19</v>
      </c>
      <c r="AD65" s="208">
        <f t="shared" si="0"/>
        <v>50465</v>
      </c>
      <c r="AE65" s="208">
        <f t="shared" si="0"/>
        <v>54823.3</v>
      </c>
      <c r="AF65" s="765">
        <f t="shared" si="0"/>
        <v>0</v>
      </c>
      <c r="AG65" s="208">
        <f t="shared" si="0"/>
        <v>0</v>
      </c>
      <c r="AH65" s="208">
        <f t="shared" si="0"/>
        <v>0</v>
      </c>
      <c r="AI65" s="208">
        <f t="shared" si="0"/>
        <v>0</v>
      </c>
      <c r="AJ65" s="208">
        <f t="shared" si="0"/>
        <v>0</v>
      </c>
      <c r="AK65" s="208">
        <f t="shared" si="0"/>
        <v>0</v>
      </c>
      <c r="AL65" s="208">
        <f t="shared" si="0"/>
        <v>0</v>
      </c>
      <c r="AM65" s="208">
        <f t="shared" si="0"/>
        <v>0</v>
      </c>
      <c r="AN65" s="208">
        <f t="shared" si="0"/>
        <v>0</v>
      </c>
      <c r="AO65" s="208">
        <f t="shared" si="0"/>
        <v>0</v>
      </c>
      <c r="AP65" s="208">
        <f t="shared" si="0"/>
        <v>0</v>
      </c>
      <c r="AQ65" s="1"/>
      <c r="AR65" s="1"/>
      <c r="AS65" s="1"/>
      <c r="AT65" s="1"/>
      <c r="AU65" s="1"/>
      <c r="AV65" s="1"/>
    </row>
  </sheetData>
  <mergeCells count="38">
    <mergeCell ref="C7:C18"/>
    <mergeCell ref="B19:B57"/>
    <mergeCell ref="C19:C57"/>
    <mergeCell ref="B59:B64"/>
    <mergeCell ref="C59:C64"/>
    <mergeCell ref="B7:B18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5D56-3BB7-4B45-BF99-B7EF8B5F0ED3}">
  <dimension ref="A1:AV44"/>
  <sheetViews>
    <sheetView topLeftCell="A19" zoomScale="70" zoomScaleNormal="70" workbookViewId="0">
      <selection activeCell="C44" sqref="C44"/>
    </sheetView>
  </sheetViews>
  <sheetFormatPr defaultRowHeight="13.5"/>
  <cols>
    <col min="1" max="1" width="4.7109375" style="762" customWidth="1"/>
    <col min="2" max="2" width="16.42578125" style="762" customWidth="1"/>
    <col min="3" max="3" width="17.42578125" style="762" customWidth="1"/>
    <col min="4" max="4" width="43.85546875" style="762" customWidth="1"/>
    <col min="5" max="5" width="12.85546875" style="762" customWidth="1"/>
    <col min="6" max="6" width="17.7109375" style="361" customWidth="1"/>
    <col min="7" max="7" width="36" style="762" customWidth="1"/>
    <col min="8" max="8" width="32.5703125" style="762" customWidth="1"/>
    <col min="9" max="9" width="15.42578125" style="762" customWidth="1"/>
    <col min="10" max="10" width="14.140625" style="762" customWidth="1"/>
    <col min="11" max="11" width="44.28515625" style="762" customWidth="1"/>
    <col min="12" max="12" width="28.140625" style="764" customWidth="1"/>
    <col min="13" max="13" width="30.140625" style="762" customWidth="1"/>
    <col min="14" max="14" width="11.7109375" style="762" customWidth="1"/>
    <col min="15" max="15" width="13.42578125" style="762" customWidth="1"/>
    <col min="16" max="16" width="13.5703125" style="762" customWidth="1"/>
    <col min="17" max="17" width="13.42578125" style="762" customWidth="1"/>
    <col min="18" max="18" width="6.7109375" style="762" customWidth="1"/>
    <col min="19" max="19" width="8.140625" style="762" customWidth="1"/>
    <col min="20" max="20" width="8.42578125" style="762" customWidth="1"/>
    <col min="21" max="21" width="7.140625" style="762" customWidth="1"/>
    <col min="22" max="22" width="13.140625" style="762" customWidth="1"/>
    <col min="23" max="23" width="19.140625" style="762" bestFit="1" customWidth="1"/>
    <col min="24" max="24" width="8.28515625" style="762" customWidth="1"/>
    <col min="25" max="25" width="10.7109375" style="762" customWidth="1"/>
    <col min="26" max="26" width="7.7109375" style="762" customWidth="1"/>
    <col min="27" max="27" width="11.7109375" style="762" customWidth="1"/>
    <col min="28" max="28" width="11.140625" style="762" customWidth="1"/>
    <col min="29" max="29" width="10.5703125" style="762" customWidth="1"/>
    <col min="30" max="30" width="9.85546875" style="762" customWidth="1"/>
    <col min="31" max="31" width="10.42578125" style="762" customWidth="1"/>
    <col min="32" max="32" width="30.28515625" style="766" customWidth="1"/>
    <col min="33" max="33" width="11.140625" style="762" customWidth="1"/>
    <col min="34" max="34" width="9.7109375" style="762" customWidth="1"/>
    <col min="35" max="35" width="5.5703125" style="762" customWidth="1"/>
    <col min="36" max="36" width="4.42578125" style="762" customWidth="1"/>
    <col min="37" max="37" width="4.7109375" style="762" customWidth="1"/>
    <col min="38" max="38" width="4.28515625" style="762" customWidth="1"/>
    <col min="39" max="39" width="4" style="762" customWidth="1"/>
    <col min="40" max="40" width="4.42578125" style="762" customWidth="1"/>
    <col min="41" max="41" width="6.85546875" style="762" customWidth="1"/>
    <col min="42" max="42" width="12.28515625" style="762" customWidth="1"/>
    <col min="43" max="16384" width="9.140625" style="762"/>
  </cols>
  <sheetData>
    <row r="1" spans="1:48" ht="33" customHeight="1" thickBot="1">
      <c r="A1" s="545" t="s">
        <v>727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763"/>
    </row>
    <row r="2" spans="1:48" s="52" customFormat="1" ht="57" customHeight="1">
      <c r="A2" s="509" t="s">
        <v>0</v>
      </c>
      <c r="B2" s="512" t="s">
        <v>1</v>
      </c>
      <c r="C2" s="515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46" t="s">
        <v>5</v>
      </c>
      <c r="O2" s="546"/>
      <c r="P2" s="546"/>
      <c r="Q2" s="546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12" t="s">
        <v>9</v>
      </c>
      <c r="AH2" s="512"/>
      <c r="AI2" s="512"/>
      <c r="AJ2" s="512"/>
      <c r="AK2" s="512"/>
      <c r="AL2" s="512"/>
      <c r="AM2" s="512"/>
      <c r="AN2" s="512"/>
      <c r="AO2" s="512"/>
      <c r="AP2" s="547"/>
    </row>
    <row r="3" spans="1:48" s="52" customFormat="1" ht="78" customHeight="1">
      <c r="A3" s="510"/>
      <c r="B3" s="513"/>
      <c r="C3" s="516"/>
      <c r="D3" s="516" t="s">
        <v>10</v>
      </c>
      <c r="E3" s="513" t="s">
        <v>11</v>
      </c>
      <c r="F3" s="548" t="s">
        <v>12</v>
      </c>
      <c r="G3" s="516" t="s">
        <v>13</v>
      </c>
      <c r="H3" s="549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52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550" t="s">
        <v>28</v>
      </c>
    </row>
    <row r="4" spans="1:48" s="52" customFormat="1" ht="44.25" customHeight="1">
      <c r="A4" s="510"/>
      <c r="B4" s="513"/>
      <c r="C4" s="516"/>
      <c r="D4" s="516"/>
      <c r="E4" s="513"/>
      <c r="F4" s="548"/>
      <c r="G4" s="516"/>
      <c r="H4" s="549"/>
      <c r="I4" s="516"/>
      <c r="J4" s="516"/>
      <c r="K4" s="516"/>
      <c r="L4" s="516"/>
      <c r="M4" s="513"/>
      <c r="N4" s="551"/>
      <c r="O4" s="551"/>
      <c r="P4" s="551"/>
      <c r="Q4" s="552"/>
      <c r="R4" s="125" t="s">
        <v>29</v>
      </c>
      <c r="S4" s="125" t="s">
        <v>30</v>
      </c>
      <c r="T4" s="125" t="s">
        <v>31</v>
      </c>
      <c r="U4" s="125" t="s">
        <v>32</v>
      </c>
      <c r="V4" s="7" t="s">
        <v>123</v>
      </c>
      <c r="W4" s="7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8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550"/>
    </row>
    <row r="5" spans="1:48" s="52" customFormat="1" ht="36.75" customHeight="1" thickBot="1">
      <c r="A5" s="511"/>
      <c r="B5" s="514"/>
      <c r="C5" s="91" t="s">
        <v>39</v>
      </c>
      <c r="D5" s="522"/>
      <c r="E5" s="91" t="s">
        <v>39</v>
      </c>
      <c r="F5" s="21"/>
      <c r="G5" s="131"/>
      <c r="H5" s="132"/>
      <c r="I5" s="19"/>
      <c r="J5" s="19"/>
      <c r="K5" s="20"/>
      <c r="L5" s="19"/>
      <c r="M5" s="19"/>
      <c r="N5" s="23" t="s">
        <v>40</v>
      </c>
      <c r="O5" s="23" t="s">
        <v>40</v>
      </c>
      <c r="P5" s="23" t="s">
        <v>40</v>
      </c>
      <c r="Q5" s="24" t="s">
        <v>40</v>
      </c>
      <c r="R5" s="133" t="s">
        <v>41</v>
      </c>
      <c r="S5" s="133" t="s">
        <v>41</v>
      </c>
      <c r="T5" s="133" t="s">
        <v>41</v>
      </c>
      <c r="U5" s="133" t="s">
        <v>41</v>
      </c>
      <c r="V5" s="19" t="s">
        <v>42</v>
      </c>
      <c r="W5" s="19" t="s">
        <v>39</v>
      </c>
      <c r="X5" s="19" t="s">
        <v>35</v>
      </c>
      <c r="Y5" s="91" t="s">
        <v>43</v>
      </c>
      <c r="Z5" s="91" t="s">
        <v>44</v>
      </c>
      <c r="AA5" s="91" t="s">
        <v>45</v>
      </c>
      <c r="AB5" s="91"/>
      <c r="AC5" s="91" t="s">
        <v>43</v>
      </c>
      <c r="AD5" s="91" t="s">
        <v>44</v>
      </c>
      <c r="AE5" s="91" t="s">
        <v>45</v>
      </c>
      <c r="AF5" s="19"/>
      <c r="AG5" s="134" t="s">
        <v>41</v>
      </c>
      <c r="AH5" s="134" t="s">
        <v>41</v>
      </c>
      <c r="AI5" s="134" t="s">
        <v>41</v>
      </c>
      <c r="AJ5" s="134" t="s">
        <v>41</v>
      </c>
      <c r="AK5" s="135" t="s">
        <v>41</v>
      </c>
      <c r="AL5" s="135" t="s">
        <v>41</v>
      </c>
      <c r="AM5" s="135" t="s">
        <v>41</v>
      </c>
      <c r="AN5" s="27" t="s">
        <v>40</v>
      </c>
      <c r="AO5" s="28" t="s">
        <v>40</v>
      </c>
      <c r="AP5" s="29" t="s">
        <v>40</v>
      </c>
    </row>
    <row r="6" spans="1:48" s="52" customFormat="1" ht="24" customHeight="1">
      <c r="A6" s="465">
        <v>1</v>
      </c>
      <c r="B6" s="505">
        <v>2</v>
      </c>
      <c r="C6" s="380">
        <v>3</v>
      </c>
      <c r="D6" s="505">
        <v>4</v>
      </c>
      <c r="E6" s="380">
        <v>5</v>
      </c>
      <c r="F6" s="505">
        <v>6</v>
      </c>
      <c r="G6" s="380">
        <v>7</v>
      </c>
      <c r="H6" s="773">
        <v>8</v>
      </c>
      <c r="I6" s="380">
        <v>9</v>
      </c>
      <c r="J6" s="505">
        <v>10</v>
      </c>
      <c r="K6" s="380">
        <v>11</v>
      </c>
      <c r="L6" s="505">
        <v>12</v>
      </c>
      <c r="M6" s="380">
        <v>13</v>
      </c>
      <c r="N6" s="774">
        <v>14</v>
      </c>
      <c r="O6" s="775">
        <v>15</v>
      </c>
      <c r="P6" s="774">
        <v>16</v>
      </c>
      <c r="Q6" s="776">
        <v>17</v>
      </c>
      <c r="R6" s="777">
        <v>18</v>
      </c>
      <c r="S6" s="778">
        <v>19</v>
      </c>
      <c r="T6" s="777">
        <v>20</v>
      </c>
      <c r="U6" s="778">
        <v>21</v>
      </c>
      <c r="V6" s="505">
        <v>22</v>
      </c>
      <c r="W6" s="380">
        <v>23</v>
      </c>
      <c r="X6" s="505">
        <v>24</v>
      </c>
      <c r="Y6" s="380">
        <v>25</v>
      </c>
      <c r="Z6" s="505">
        <v>26</v>
      </c>
      <c r="AA6" s="380">
        <v>27</v>
      </c>
      <c r="AB6" s="505">
        <v>28</v>
      </c>
      <c r="AC6" s="380">
        <v>29</v>
      </c>
      <c r="AD6" s="505">
        <v>30</v>
      </c>
      <c r="AE6" s="380">
        <v>31</v>
      </c>
      <c r="AF6" s="505">
        <v>32</v>
      </c>
      <c r="AG6" s="779">
        <v>33</v>
      </c>
      <c r="AH6" s="780">
        <v>34</v>
      </c>
      <c r="AI6" s="779">
        <v>35</v>
      </c>
      <c r="AJ6" s="780">
        <v>36</v>
      </c>
      <c r="AK6" s="781">
        <v>37</v>
      </c>
      <c r="AL6" s="782">
        <v>38</v>
      </c>
      <c r="AM6" s="781">
        <v>39</v>
      </c>
      <c r="AN6" s="782">
        <v>40</v>
      </c>
      <c r="AO6" s="783">
        <v>41</v>
      </c>
      <c r="AP6" s="784">
        <v>42</v>
      </c>
    </row>
    <row r="7" spans="1:48" s="785" customFormat="1">
      <c r="A7" s="47">
        <v>1</v>
      </c>
      <c r="B7" s="768" t="s">
        <v>142</v>
      </c>
      <c r="C7" s="768">
        <v>31</v>
      </c>
      <c r="D7" s="768" t="s">
        <v>913</v>
      </c>
      <c r="E7" s="768">
        <v>2</v>
      </c>
      <c r="F7" s="47" t="s">
        <v>914</v>
      </c>
      <c r="G7" s="768" t="s">
        <v>915</v>
      </c>
      <c r="H7" s="767" t="s">
        <v>141</v>
      </c>
      <c r="I7" s="47"/>
      <c r="J7" s="47"/>
      <c r="K7" s="47"/>
      <c r="L7" s="768" t="s">
        <v>916</v>
      </c>
      <c r="M7" s="47"/>
      <c r="N7" s="753"/>
      <c r="O7" s="753">
        <v>1186000</v>
      </c>
      <c r="P7" s="753">
        <v>880500</v>
      </c>
      <c r="Q7" s="753">
        <v>2113400</v>
      </c>
      <c r="R7" s="259"/>
      <c r="S7" s="259"/>
      <c r="T7" s="259"/>
      <c r="U7" s="259"/>
      <c r="V7" s="768">
        <v>81782</v>
      </c>
      <c r="W7" s="47"/>
      <c r="X7" s="768">
        <v>100</v>
      </c>
      <c r="Y7" s="47"/>
      <c r="Z7" s="768">
        <v>834</v>
      </c>
      <c r="AA7" s="768"/>
      <c r="AB7" s="809"/>
      <c r="AC7" s="47"/>
      <c r="AD7" s="47"/>
      <c r="AE7" s="47"/>
      <c r="AF7" s="47"/>
      <c r="AG7" s="757"/>
      <c r="AH7" s="757"/>
      <c r="AI7" s="757"/>
      <c r="AJ7" s="757"/>
      <c r="AK7" s="787">
        <f>R7*Y7</f>
        <v>0</v>
      </c>
      <c r="AL7" s="787">
        <f t="shared" ref="AL7:AN9" si="0">S7*Z7</f>
        <v>0</v>
      </c>
      <c r="AM7" s="787">
        <f t="shared" si="0"/>
        <v>0</v>
      </c>
      <c r="AN7" s="787">
        <f t="shared" si="0"/>
        <v>0</v>
      </c>
      <c r="AO7" s="759">
        <f>AK7+AL7+AM7+AN7</f>
        <v>0</v>
      </c>
      <c r="AP7" s="788">
        <f>AO7-Q7</f>
        <v>-2113400</v>
      </c>
      <c r="AQ7" s="814"/>
      <c r="AR7" s="814"/>
      <c r="AS7" s="814"/>
      <c r="AT7" s="814"/>
      <c r="AU7" s="814"/>
      <c r="AV7" s="814"/>
    </row>
    <row r="8" spans="1:48" s="785" customFormat="1">
      <c r="A8" s="47">
        <v>2</v>
      </c>
      <c r="B8" s="768"/>
      <c r="C8" s="768"/>
      <c r="D8" s="768"/>
      <c r="E8" s="768"/>
      <c r="F8" s="789">
        <v>45251</v>
      </c>
      <c r="G8" s="768"/>
      <c r="H8" s="767"/>
      <c r="I8" s="47"/>
      <c r="J8" s="47"/>
      <c r="K8" s="47"/>
      <c r="L8" s="768"/>
      <c r="M8" s="47"/>
      <c r="N8" s="753"/>
      <c r="O8" s="753">
        <v>1200960</v>
      </c>
      <c r="P8" s="753"/>
      <c r="Q8" s="753"/>
      <c r="R8" s="259"/>
      <c r="S8" s="259"/>
      <c r="T8" s="259"/>
      <c r="U8" s="259"/>
      <c r="V8" s="768"/>
      <c r="W8" s="47"/>
      <c r="X8" s="768"/>
      <c r="Y8" s="47"/>
      <c r="Z8" s="768">
        <v>373</v>
      </c>
      <c r="AA8" s="768"/>
      <c r="AB8" s="809"/>
      <c r="AC8" s="47"/>
      <c r="AD8" s="47"/>
      <c r="AE8" s="47"/>
      <c r="AF8" s="47"/>
      <c r="AG8" s="757"/>
      <c r="AH8" s="757"/>
      <c r="AI8" s="757"/>
      <c r="AJ8" s="757"/>
      <c r="AK8" s="787">
        <f>R8*Y8</f>
        <v>0</v>
      </c>
      <c r="AL8" s="787">
        <f>S8</f>
        <v>0</v>
      </c>
      <c r="AM8" s="787">
        <f>T8*Z8</f>
        <v>0</v>
      </c>
      <c r="AN8" s="787">
        <f t="shared" si="0"/>
        <v>0</v>
      </c>
      <c r="AO8" s="759">
        <f>AK8+AL8+AM8+AN8</f>
        <v>0</v>
      </c>
      <c r="AP8" s="788"/>
      <c r="AQ8" s="814"/>
      <c r="AR8" s="814"/>
      <c r="AS8" s="814"/>
      <c r="AT8" s="814"/>
      <c r="AU8" s="814"/>
      <c r="AV8" s="814"/>
    </row>
    <row r="9" spans="1:48" s="785" customFormat="1">
      <c r="A9" s="47">
        <v>3</v>
      </c>
      <c r="B9" s="768"/>
      <c r="C9" s="768"/>
      <c r="D9" s="748" t="s">
        <v>51</v>
      </c>
      <c r="E9" s="47">
        <v>1</v>
      </c>
      <c r="F9" s="47" t="s">
        <v>917</v>
      </c>
      <c r="G9" s="47" t="s">
        <v>918</v>
      </c>
      <c r="H9" s="767"/>
      <c r="I9" s="47"/>
      <c r="J9" s="47"/>
      <c r="K9" s="47"/>
      <c r="L9" s="768"/>
      <c r="M9" s="47"/>
      <c r="N9" s="753"/>
      <c r="O9" s="753">
        <v>1868613</v>
      </c>
      <c r="P9" s="753">
        <v>650000</v>
      </c>
      <c r="Q9" s="753">
        <f>N9+O9+P9</f>
        <v>2518613</v>
      </c>
      <c r="R9" s="259"/>
      <c r="S9" s="259"/>
      <c r="T9" s="259"/>
      <c r="U9" s="259"/>
      <c r="V9" s="768"/>
      <c r="W9" s="47"/>
      <c r="X9" s="768"/>
      <c r="Y9" s="47"/>
      <c r="Z9" s="768">
        <v>280</v>
      </c>
      <c r="AA9" s="768"/>
      <c r="AB9" s="809"/>
      <c r="AC9" s="47"/>
      <c r="AD9" s="47"/>
      <c r="AE9" s="47"/>
      <c r="AF9" s="47"/>
      <c r="AG9" s="757"/>
      <c r="AH9" s="757"/>
      <c r="AI9" s="757"/>
      <c r="AJ9" s="757"/>
      <c r="AK9" s="787">
        <f>R9*Y9</f>
        <v>0</v>
      </c>
      <c r="AL9" s="787">
        <v>0</v>
      </c>
      <c r="AM9" s="787">
        <f>T9*Z9</f>
        <v>0</v>
      </c>
      <c r="AN9" s="787">
        <f t="shared" si="0"/>
        <v>0</v>
      </c>
      <c r="AO9" s="759">
        <f>AK9+AL9+AM9+AN9</f>
        <v>0</v>
      </c>
      <c r="AP9" s="772">
        <f>AO9-Q9</f>
        <v>-2518613</v>
      </c>
      <c r="AQ9" s="814"/>
      <c r="AR9" s="814"/>
      <c r="AS9" s="814"/>
      <c r="AT9" s="814"/>
      <c r="AU9" s="814"/>
      <c r="AV9" s="814"/>
    </row>
    <row r="10" spans="1:48" s="785" customFormat="1" ht="27">
      <c r="A10" s="47">
        <v>4</v>
      </c>
      <c r="B10" s="768"/>
      <c r="C10" s="768"/>
      <c r="D10" s="480" t="s">
        <v>919</v>
      </c>
      <c r="E10" s="47"/>
      <c r="F10" s="789">
        <v>45814</v>
      </c>
      <c r="G10" s="47" t="s">
        <v>920</v>
      </c>
      <c r="H10" s="767"/>
      <c r="I10" s="47"/>
      <c r="J10" s="47"/>
      <c r="K10" s="47"/>
      <c r="L10" s="47" t="s">
        <v>921</v>
      </c>
      <c r="M10" s="47"/>
      <c r="N10" s="753"/>
      <c r="O10" s="753">
        <v>784442</v>
      </c>
      <c r="P10" s="753"/>
      <c r="Q10" s="753"/>
      <c r="R10" s="259"/>
      <c r="S10" s="259"/>
      <c r="T10" s="259"/>
      <c r="U10" s="259"/>
      <c r="V10" s="768"/>
      <c r="W10" s="47"/>
      <c r="X10" s="768"/>
      <c r="Y10" s="47"/>
      <c r="Z10" s="47"/>
      <c r="AA10" s="47"/>
      <c r="AB10" s="809"/>
      <c r="AC10" s="47"/>
      <c r="AD10" s="47"/>
      <c r="AE10" s="47"/>
      <c r="AF10" s="47"/>
      <c r="AG10" s="757"/>
      <c r="AH10" s="757"/>
      <c r="AI10" s="757"/>
      <c r="AJ10" s="757"/>
      <c r="AK10" s="787"/>
      <c r="AL10" s="787"/>
      <c r="AM10" s="787"/>
      <c r="AN10" s="787"/>
      <c r="AO10" s="759"/>
      <c r="AP10" s="772"/>
      <c r="AQ10" s="814"/>
      <c r="AR10" s="814"/>
      <c r="AS10" s="814"/>
      <c r="AT10" s="814"/>
      <c r="AU10" s="814"/>
      <c r="AV10" s="814"/>
    </row>
    <row r="11" spans="1:48" s="770" customFormat="1" ht="27">
      <c r="A11" s="47">
        <v>5</v>
      </c>
      <c r="B11" s="768"/>
      <c r="C11" s="768"/>
      <c r="D11" s="751" t="s">
        <v>922</v>
      </c>
      <c r="E11" s="751">
        <v>1</v>
      </c>
      <c r="F11" s="748" t="s">
        <v>923</v>
      </c>
      <c r="G11" s="748" t="s">
        <v>924</v>
      </c>
      <c r="H11" s="767"/>
      <c r="I11" s="748"/>
      <c r="J11" s="748"/>
      <c r="K11" s="748"/>
      <c r="L11" s="47" t="s">
        <v>925</v>
      </c>
      <c r="M11" s="748"/>
      <c r="N11" s="753"/>
      <c r="O11" s="753">
        <v>790942</v>
      </c>
      <c r="P11" s="753"/>
      <c r="Q11" s="753">
        <v>199200</v>
      </c>
      <c r="R11" s="259"/>
      <c r="S11" s="259"/>
      <c r="T11" s="259"/>
      <c r="U11" s="259"/>
      <c r="V11" s="768"/>
      <c r="W11" s="748"/>
      <c r="X11" s="768"/>
      <c r="Y11" s="748"/>
      <c r="Z11" s="748"/>
      <c r="AA11" s="748"/>
      <c r="AB11" s="809"/>
      <c r="AC11" s="748"/>
      <c r="AD11" s="748"/>
      <c r="AE11" s="748"/>
      <c r="AF11" s="748"/>
      <c r="AG11" s="757"/>
      <c r="AH11" s="757"/>
      <c r="AI11" s="757"/>
      <c r="AJ11" s="757"/>
      <c r="AK11" s="787"/>
      <c r="AL11" s="787"/>
      <c r="AM11" s="787"/>
      <c r="AN11" s="787"/>
      <c r="AO11" s="759"/>
      <c r="AP11" s="772"/>
      <c r="AQ11" s="815"/>
      <c r="AR11" s="815"/>
      <c r="AS11" s="815"/>
      <c r="AT11" s="815"/>
      <c r="AU11" s="815"/>
      <c r="AV11" s="815"/>
    </row>
    <row r="12" spans="1:48" s="770" customFormat="1" ht="27">
      <c r="A12" s="47">
        <v>6</v>
      </c>
      <c r="B12" s="768"/>
      <c r="C12" s="768"/>
      <c r="D12" s="790" t="s">
        <v>77</v>
      </c>
      <c r="E12" s="790">
        <v>2</v>
      </c>
      <c r="F12" s="748" t="s">
        <v>926</v>
      </c>
      <c r="G12" s="748" t="s">
        <v>927</v>
      </c>
      <c r="H12" s="767"/>
      <c r="I12" s="748"/>
      <c r="J12" s="748"/>
      <c r="K12" s="748"/>
      <c r="L12" s="47" t="s">
        <v>928</v>
      </c>
      <c r="M12" s="748"/>
      <c r="N12" s="753"/>
      <c r="O12" s="753"/>
      <c r="P12" s="753"/>
      <c r="Q12" s="753"/>
      <c r="R12" s="259"/>
      <c r="S12" s="259"/>
      <c r="T12" s="259"/>
      <c r="U12" s="259"/>
      <c r="V12" s="768"/>
      <c r="W12" s="748"/>
      <c r="X12" s="768"/>
      <c r="Y12" s="748"/>
      <c r="Z12" s="748"/>
      <c r="AA12" s="748"/>
      <c r="AB12" s="809"/>
      <c r="AC12" s="748"/>
      <c r="AD12" s="748"/>
      <c r="AE12" s="748"/>
      <c r="AF12" s="748"/>
      <c r="AG12" s="757"/>
      <c r="AH12" s="757"/>
      <c r="AI12" s="757"/>
      <c r="AJ12" s="757"/>
      <c r="AK12" s="787"/>
      <c r="AL12" s="787"/>
      <c r="AM12" s="787"/>
      <c r="AN12" s="787"/>
      <c r="AO12" s="759"/>
      <c r="AP12" s="772"/>
      <c r="AQ12" s="815"/>
      <c r="AR12" s="815"/>
      <c r="AS12" s="815"/>
      <c r="AT12" s="815"/>
      <c r="AU12" s="815"/>
      <c r="AV12" s="815"/>
    </row>
    <row r="13" spans="1:48" s="770" customFormat="1">
      <c r="A13" s="47">
        <v>7</v>
      </c>
      <c r="B13" s="768"/>
      <c r="C13" s="768"/>
      <c r="D13" s="790"/>
      <c r="E13" s="790"/>
      <c r="F13" s="748" t="s">
        <v>929</v>
      </c>
      <c r="G13" s="748" t="s">
        <v>930</v>
      </c>
      <c r="H13" s="767"/>
      <c r="I13" s="748"/>
      <c r="J13" s="748"/>
      <c r="K13" s="748"/>
      <c r="L13" s="790" t="s">
        <v>916</v>
      </c>
      <c r="M13" s="748"/>
      <c r="N13" s="753"/>
      <c r="O13" s="753"/>
      <c r="P13" s="753"/>
      <c r="Q13" s="753"/>
      <c r="R13" s="259"/>
      <c r="S13" s="259"/>
      <c r="T13" s="259"/>
      <c r="U13" s="259"/>
      <c r="V13" s="768"/>
      <c r="W13" s="748"/>
      <c r="X13" s="768"/>
      <c r="Y13" s="748"/>
      <c r="Z13" s="748"/>
      <c r="AA13" s="748"/>
      <c r="AB13" s="809"/>
      <c r="AC13" s="748"/>
      <c r="AD13" s="748"/>
      <c r="AE13" s="748"/>
      <c r="AF13" s="748"/>
      <c r="AG13" s="757"/>
      <c r="AH13" s="757"/>
      <c r="AI13" s="757"/>
      <c r="AJ13" s="757"/>
      <c r="AK13" s="787"/>
      <c r="AL13" s="787"/>
      <c r="AM13" s="787"/>
      <c r="AN13" s="787"/>
      <c r="AO13" s="759"/>
      <c r="AP13" s="772"/>
      <c r="AQ13" s="815"/>
      <c r="AR13" s="815"/>
      <c r="AS13" s="815"/>
      <c r="AT13" s="815"/>
      <c r="AU13" s="815"/>
      <c r="AV13" s="815"/>
    </row>
    <row r="14" spans="1:48" s="770" customFormat="1">
      <c r="A14" s="47">
        <v>8</v>
      </c>
      <c r="B14" s="768"/>
      <c r="C14" s="768"/>
      <c r="D14" s="748" t="s">
        <v>931</v>
      </c>
      <c r="E14" s="748">
        <v>1</v>
      </c>
      <c r="F14" s="748" t="s">
        <v>932</v>
      </c>
      <c r="G14" s="748" t="s">
        <v>933</v>
      </c>
      <c r="H14" s="767"/>
      <c r="I14" s="748"/>
      <c r="J14" s="748"/>
      <c r="K14" s="748"/>
      <c r="L14" s="790"/>
      <c r="M14" s="748"/>
      <c r="N14" s="753"/>
      <c r="O14" s="753">
        <v>713575</v>
      </c>
      <c r="P14" s="753"/>
      <c r="Q14" s="753">
        <v>158400</v>
      </c>
      <c r="R14" s="259"/>
      <c r="S14" s="259"/>
      <c r="T14" s="259"/>
      <c r="U14" s="259"/>
      <c r="V14" s="768"/>
      <c r="W14" s="748"/>
      <c r="X14" s="768"/>
      <c r="Y14" s="748"/>
      <c r="Z14" s="748"/>
      <c r="AA14" s="748"/>
      <c r="AB14" s="809"/>
      <c r="AC14" s="748"/>
      <c r="AD14" s="748"/>
      <c r="AE14" s="748"/>
      <c r="AF14" s="748"/>
      <c r="AG14" s="757"/>
      <c r="AH14" s="757"/>
      <c r="AI14" s="757"/>
      <c r="AJ14" s="757"/>
      <c r="AK14" s="787"/>
      <c r="AL14" s="787"/>
      <c r="AM14" s="787"/>
      <c r="AN14" s="787"/>
      <c r="AO14" s="759"/>
      <c r="AP14" s="772"/>
      <c r="AQ14" s="815"/>
      <c r="AR14" s="815"/>
      <c r="AS14" s="815"/>
      <c r="AT14" s="815"/>
      <c r="AU14" s="815"/>
      <c r="AV14" s="815"/>
    </row>
    <row r="15" spans="1:48" s="785" customFormat="1">
      <c r="A15" s="47">
        <v>9</v>
      </c>
      <c r="B15" s="768"/>
      <c r="C15" s="768"/>
      <c r="D15" s="768" t="s">
        <v>143</v>
      </c>
      <c r="E15" s="768">
        <v>2</v>
      </c>
      <c r="F15" s="47" t="s">
        <v>934</v>
      </c>
      <c r="G15" s="47" t="s">
        <v>935</v>
      </c>
      <c r="H15" s="767"/>
      <c r="I15" s="47"/>
      <c r="J15" s="47"/>
      <c r="K15" s="47"/>
      <c r="L15" s="790"/>
      <c r="M15" s="47"/>
      <c r="N15" s="753"/>
      <c r="O15" s="753" t="s">
        <v>936</v>
      </c>
      <c r="P15" s="753">
        <v>625600</v>
      </c>
      <c r="Q15" s="753">
        <v>2339700</v>
      </c>
      <c r="R15" s="259"/>
      <c r="S15" s="259"/>
      <c r="T15" s="259"/>
      <c r="U15" s="259"/>
      <c r="V15" s="768"/>
      <c r="W15" s="47"/>
      <c r="X15" s="768"/>
      <c r="Y15" s="47"/>
      <c r="Z15" s="47"/>
      <c r="AA15" s="47"/>
      <c r="AB15" s="809"/>
      <c r="AC15" s="47"/>
      <c r="AD15" s="47"/>
      <c r="AE15" s="47"/>
      <c r="AF15" s="47"/>
      <c r="AG15" s="757"/>
      <c r="AH15" s="757"/>
      <c r="AI15" s="757"/>
      <c r="AJ15" s="757"/>
      <c r="AK15" s="787"/>
      <c r="AL15" s="787"/>
      <c r="AM15" s="787"/>
      <c r="AN15" s="787"/>
      <c r="AO15" s="759"/>
      <c r="AP15" s="772"/>
      <c r="AQ15" s="814"/>
      <c r="AR15" s="814"/>
      <c r="AS15" s="814"/>
      <c r="AT15" s="814"/>
      <c r="AU15" s="814"/>
      <c r="AV15" s="814"/>
    </row>
    <row r="16" spans="1:48" s="785" customFormat="1" ht="14.25" thickBot="1">
      <c r="A16" s="47">
        <v>10</v>
      </c>
      <c r="B16" s="768"/>
      <c r="C16" s="768"/>
      <c r="D16" s="768"/>
      <c r="E16" s="768"/>
      <c r="F16" s="47" t="s">
        <v>934</v>
      </c>
      <c r="G16" s="47" t="s">
        <v>937</v>
      </c>
      <c r="H16" s="767"/>
      <c r="I16" s="47"/>
      <c r="J16" s="47"/>
      <c r="K16" s="47"/>
      <c r="L16" s="790"/>
      <c r="M16" s="47"/>
      <c r="N16" s="753"/>
      <c r="O16" s="753">
        <v>1317820</v>
      </c>
      <c r="P16" s="753"/>
      <c r="Q16" s="753"/>
      <c r="R16" s="259"/>
      <c r="S16" s="259"/>
      <c r="T16" s="259"/>
      <c r="U16" s="259"/>
      <c r="V16" s="768"/>
      <c r="W16" s="47"/>
      <c r="X16" s="768"/>
      <c r="Y16" s="47"/>
      <c r="Z16" s="47"/>
      <c r="AA16" s="47"/>
      <c r="AB16" s="809"/>
      <c r="AC16" s="47"/>
      <c r="AD16" s="47"/>
      <c r="AE16" s="47"/>
      <c r="AF16" s="47"/>
      <c r="AG16" s="757"/>
      <c r="AH16" s="757"/>
      <c r="AI16" s="757"/>
      <c r="AJ16" s="757"/>
      <c r="AK16" s="787"/>
      <c r="AL16" s="787"/>
      <c r="AM16" s="787"/>
      <c r="AN16" s="787"/>
      <c r="AO16" s="759"/>
      <c r="AP16" s="772"/>
      <c r="AQ16" s="814"/>
      <c r="AR16" s="814"/>
      <c r="AS16" s="814"/>
      <c r="AT16" s="814"/>
      <c r="AU16" s="814"/>
      <c r="AV16" s="814"/>
    </row>
    <row r="17" spans="1:42" ht="27">
      <c r="A17" s="47">
        <v>11</v>
      </c>
      <c r="B17" s="572" t="s">
        <v>137</v>
      </c>
      <c r="C17" s="791">
        <v>2</v>
      </c>
      <c r="D17" s="746" t="s">
        <v>938</v>
      </c>
      <c r="E17" s="769">
        <v>1</v>
      </c>
      <c r="F17" s="810">
        <v>45357</v>
      </c>
      <c r="G17" s="769" t="s">
        <v>939</v>
      </c>
      <c r="H17" s="801" t="s">
        <v>940</v>
      </c>
      <c r="I17" s="769"/>
      <c r="J17" s="769"/>
      <c r="K17" s="769"/>
      <c r="L17" s="769"/>
      <c r="M17" s="769"/>
      <c r="N17" s="753">
        <v>13414945</v>
      </c>
      <c r="O17" s="753">
        <v>8375400</v>
      </c>
      <c r="P17" s="753">
        <v>7035520</v>
      </c>
      <c r="Q17" s="753">
        <f>N17+O17+P17</f>
        <v>28825865</v>
      </c>
      <c r="R17" s="792"/>
      <c r="S17" s="792"/>
      <c r="T17" s="792"/>
      <c r="U17" s="792"/>
      <c r="V17" s="769">
        <v>39824</v>
      </c>
      <c r="W17" s="769">
        <v>100</v>
      </c>
      <c r="X17" s="769">
        <v>100</v>
      </c>
      <c r="Y17" s="769"/>
      <c r="Z17" s="769"/>
      <c r="AA17" s="769"/>
      <c r="AB17" s="769"/>
      <c r="AC17" s="769"/>
      <c r="AD17" s="769"/>
      <c r="AE17" s="769"/>
      <c r="AF17" s="793" t="s">
        <v>941</v>
      </c>
      <c r="AG17" s="794"/>
      <c r="AH17" s="794"/>
      <c r="AI17" s="794"/>
      <c r="AJ17" s="794">
        <v>56097080</v>
      </c>
      <c r="AK17" s="795">
        <f>R17*Y17</f>
        <v>0</v>
      </c>
      <c r="AL17" s="795">
        <f>S17*Z17</f>
        <v>0</v>
      </c>
      <c r="AM17" s="795">
        <f>T17*AA17</f>
        <v>0</v>
      </c>
      <c r="AN17" s="795">
        <f>U17*AB17</f>
        <v>0</v>
      </c>
      <c r="AO17" s="771">
        <f>AK17+AL17+AM17+AN17</f>
        <v>0</v>
      </c>
      <c r="AP17" s="796">
        <f>AO17-Q17</f>
        <v>-28825865</v>
      </c>
    </row>
    <row r="18" spans="1:42" ht="27">
      <c r="A18" s="47">
        <v>12</v>
      </c>
      <c r="B18" s="572"/>
      <c r="C18" s="791"/>
      <c r="D18" s="761" t="s">
        <v>942</v>
      </c>
      <c r="E18" s="256">
        <v>1</v>
      </c>
      <c r="F18" s="39" t="s">
        <v>943</v>
      </c>
      <c r="G18" s="256" t="s">
        <v>944</v>
      </c>
      <c r="H18" s="808" t="s">
        <v>945</v>
      </c>
      <c r="I18" s="256"/>
      <c r="J18" s="256"/>
      <c r="K18" s="256"/>
      <c r="L18" s="256"/>
      <c r="M18" s="256"/>
      <c r="N18" s="753"/>
      <c r="O18" s="753"/>
      <c r="P18" s="753"/>
      <c r="Q18" s="753"/>
      <c r="R18" s="797"/>
      <c r="S18" s="797"/>
      <c r="T18" s="797"/>
      <c r="U18" s="797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798"/>
      <c r="AH18" s="798"/>
      <c r="AI18" s="798"/>
      <c r="AJ18" s="798"/>
      <c r="AK18" s="799"/>
      <c r="AL18" s="799"/>
      <c r="AM18" s="799"/>
      <c r="AN18" s="799"/>
      <c r="AO18" s="759"/>
      <c r="AP18" s="800"/>
    </row>
    <row r="19" spans="1:42" s="361" customFormat="1" ht="27">
      <c r="A19" s="47">
        <v>13</v>
      </c>
      <c r="B19" s="572"/>
      <c r="C19" s="791"/>
      <c r="D19" s="761" t="s">
        <v>942</v>
      </c>
      <c r="E19" s="256">
        <v>1</v>
      </c>
      <c r="F19" s="39" t="s">
        <v>943</v>
      </c>
      <c r="G19" s="256" t="s">
        <v>944</v>
      </c>
      <c r="H19" s="808" t="s">
        <v>946</v>
      </c>
      <c r="I19" s="256"/>
      <c r="J19" s="256"/>
      <c r="K19" s="256"/>
      <c r="L19" s="256"/>
      <c r="M19" s="256"/>
      <c r="N19" s="753"/>
      <c r="O19" s="753"/>
      <c r="P19" s="753"/>
      <c r="Q19" s="753"/>
      <c r="R19" s="797"/>
      <c r="S19" s="797"/>
      <c r="T19" s="797"/>
      <c r="U19" s="797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798"/>
      <c r="AH19" s="798"/>
      <c r="AI19" s="798"/>
      <c r="AJ19" s="798"/>
      <c r="AK19" s="799"/>
      <c r="AL19" s="799"/>
      <c r="AM19" s="799"/>
      <c r="AN19" s="799"/>
      <c r="AO19" s="759"/>
      <c r="AP19" s="800"/>
    </row>
    <row r="20" spans="1:42" s="361" customFormat="1" ht="27">
      <c r="A20" s="47">
        <v>14</v>
      </c>
      <c r="B20" s="572"/>
      <c r="C20" s="791"/>
      <c r="D20" s="761" t="s">
        <v>942</v>
      </c>
      <c r="E20" s="256">
        <v>1</v>
      </c>
      <c r="F20" s="39" t="s">
        <v>943</v>
      </c>
      <c r="G20" s="256" t="s">
        <v>944</v>
      </c>
      <c r="H20" s="801"/>
      <c r="I20" s="256"/>
      <c r="J20" s="256"/>
      <c r="K20" s="256"/>
      <c r="L20" s="256"/>
      <c r="M20" s="256"/>
      <c r="N20" s="753"/>
      <c r="O20" s="753"/>
      <c r="P20" s="753"/>
      <c r="Q20" s="753"/>
      <c r="R20" s="797"/>
      <c r="S20" s="797"/>
      <c r="T20" s="797"/>
      <c r="U20" s="797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798"/>
      <c r="AH20" s="798"/>
      <c r="AI20" s="798"/>
      <c r="AJ20" s="798"/>
      <c r="AK20" s="799"/>
      <c r="AL20" s="799"/>
      <c r="AM20" s="799"/>
      <c r="AN20" s="799"/>
      <c r="AO20" s="759"/>
      <c r="AP20" s="800"/>
    </row>
    <row r="21" spans="1:42" s="361" customFormat="1" ht="27">
      <c r="A21" s="47">
        <v>15</v>
      </c>
      <c r="B21" s="572"/>
      <c r="C21" s="791"/>
      <c r="D21" s="761" t="s">
        <v>942</v>
      </c>
      <c r="E21" s="256">
        <v>1</v>
      </c>
      <c r="F21" s="39" t="s">
        <v>943</v>
      </c>
      <c r="G21" s="256" t="s">
        <v>944</v>
      </c>
      <c r="H21" s="801"/>
      <c r="I21" s="256"/>
      <c r="J21" s="256"/>
      <c r="K21" s="256"/>
      <c r="L21" s="256"/>
      <c r="M21" s="256"/>
      <c r="N21" s="753"/>
      <c r="O21" s="753"/>
      <c r="P21" s="753"/>
      <c r="Q21" s="753"/>
      <c r="R21" s="797"/>
      <c r="S21" s="797"/>
      <c r="T21" s="797"/>
      <c r="U21" s="797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798"/>
      <c r="AH21" s="798"/>
      <c r="AI21" s="798"/>
      <c r="AJ21" s="798"/>
      <c r="AK21" s="799"/>
      <c r="AL21" s="799"/>
      <c r="AM21" s="799"/>
      <c r="AN21" s="799"/>
      <c r="AO21" s="759"/>
      <c r="AP21" s="800"/>
    </row>
    <row r="22" spans="1:42" s="361" customFormat="1" ht="27">
      <c r="A22" s="47">
        <v>16</v>
      </c>
      <c r="B22" s="572"/>
      <c r="C22" s="791"/>
      <c r="D22" s="761" t="s">
        <v>942</v>
      </c>
      <c r="E22" s="256">
        <v>1</v>
      </c>
      <c r="F22" s="39" t="s">
        <v>949</v>
      </c>
      <c r="G22" s="256" t="s">
        <v>944</v>
      </c>
      <c r="H22" s="801"/>
      <c r="I22" s="256"/>
      <c r="J22" s="256"/>
      <c r="K22" s="256"/>
      <c r="L22" s="256"/>
      <c r="M22" s="256"/>
      <c r="N22" s="753"/>
      <c r="O22" s="753"/>
      <c r="P22" s="753"/>
      <c r="Q22" s="753"/>
      <c r="R22" s="797"/>
      <c r="S22" s="797"/>
      <c r="T22" s="797"/>
      <c r="U22" s="797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798"/>
      <c r="AH22" s="798"/>
      <c r="AI22" s="798"/>
      <c r="AJ22" s="798"/>
      <c r="AK22" s="799"/>
      <c r="AL22" s="799"/>
      <c r="AM22" s="799"/>
      <c r="AN22" s="799"/>
      <c r="AO22" s="759"/>
      <c r="AP22" s="800"/>
    </row>
    <row r="23" spans="1:42" s="361" customFormat="1" ht="27">
      <c r="A23" s="47">
        <v>17</v>
      </c>
      <c r="B23" s="572"/>
      <c r="C23" s="791"/>
      <c r="D23" s="761" t="s">
        <v>942</v>
      </c>
      <c r="E23" s="256">
        <v>1</v>
      </c>
      <c r="F23" s="39" t="s">
        <v>943</v>
      </c>
      <c r="G23" s="256" t="s">
        <v>944</v>
      </c>
      <c r="H23" s="801"/>
      <c r="I23" s="256"/>
      <c r="J23" s="256"/>
      <c r="K23" s="256"/>
      <c r="L23" s="256"/>
      <c r="M23" s="256"/>
      <c r="N23" s="753"/>
      <c r="O23" s="753"/>
      <c r="P23" s="753"/>
      <c r="Q23" s="753"/>
      <c r="R23" s="797"/>
      <c r="S23" s="797"/>
      <c r="T23" s="797"/>
      <c r="U23" s="797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798"/>
      <c r="AH23" s="798"/>
      <c r="AI23" s="798"/>
      <c r="AJ23" s="798"/>
      <c r="AK23" s="799"/>
      <c r="AL23" s="799"/>
      <c r="AM23" s="799"/>
      <c r="AN23" s="799"/>
      <c r="AO23" s="759"/>
      <c r="AP23" s="800"/>
    </row>
    <row r="24" spans="1:42" s="361" customFormat="1" ht="27">
      <c r="A24" s="47">
        <v>18</v>
      </c>
      <c r="B24" s="572"/>
      <c r="C24" s="791"/>
      <c r="D24" s="761" t="s">
        <v>942</v>
      </c>
      <c r="E24" s="256">
        <v>1</v>
      </c>
      <c r="F24" s="39" t="s">
        <v>943</v>
      </c>
      <c r="G24" s="256" t="s">
        <v>944</v>
      </c>
      <c r="H24" s="801"/>
      <c r="I24" s="256"/>
      <c r="J24" s="256"/>
      <c r="K24" s="256"/>
      <c r="L24" s="256"/>
      <c r="M24" s="256"/>
      <c r="N24" s="753"/>
      <c r="O24" s="753"/>
      <c r="P24" s="753"/>
      <c r="Q24" s="753"/>
      <c r="R24" s="797"/>
      <c r="S24" s="797"/>
      <c r="T24" s="797"/>
      <c r="U24" s="797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798"/>
      <c r="AH24" s="798"/>
      <c r="AI24" s="798"/>
      <c r="AJ24" s="798"/>
      <c r="AK24" s="799"/>
      <c r="AL24" s="799"/>
      <c r="AM24" s="799"/>
      <c r="AN24" s="799"/>
      <c r="AO24" s="759"/>
      <c r="AP24" s="800"/>
    </row>
    <row r="25" spans="1:42" s="361" customFormat="1" ht="17.25" customHeight="1" thickBot="1">
      <c r="A25" s="47">
        <v>19</v>
      </c>
      <c r="B25" s="572"/>
      <c r="C25" s="791"/>
      <c r="D25" s="745" t="s">
        <v>947</v>
      </c>
      <c r="E25" s="786">
        <v>1</v>
      </c>
      <c r="F25" s="155" t="s">
        <v>943</v>
      </c>
      <c r="G25" s="786" t="s">
        <v>948</v>
      </c>
      <c r="H25" s="802"/>
      <c r="I25" s="786"/>
      <c r="J25" s="786"/>
      <c r="K25" s="786"/>
      <c r="L25" s="786"/>
      <c r="M25" s="786"/>
      <c r="N25" s="753"/>
      <c r="O25" s="753"/>
      <c r="P25" s="753"/>
      <c r="Q25" s="753"/>
      <c r="R25" s="803"/>
      <c r="S25" s="803"/>
      <c r="T25" s="803"/>
      <c r="U25" s="803"/>
      <c r="V25" s="786"/>
      <c r="W25" s="786"/>
      <c r="X25" s="786"/>
      <c r="Y25" s="786"/>
      <c r="Z25" s="786"/>
      <c r="AA25" s="786"/>
      <c r="AB25" s="786"/>
      <c r="AC25" s="786"/>
      <c r="AD25" s="786"/>
      <c r="AE25" s="786"/>
      <c r="AF25" s="786"/>
      <c r="AG25" s="804"/>
      <c r="AH25" s="804"/>
      <c r="AI25" s="804"/>
      <c r="AJ25" s="804"/>
      <c r="AK25" s="805"/>
      <c r="AL25" s="805"/>
      <c r="AM25" s="805"/>
      <c r="AN25" s="805"/>
      <c r="AO25" s="806"/>
      <c r="AP25" s="807"/>
    </row>
    <row r="26" spans="1:42" s="361" customFormat="1" ht="27">
      <c r="A26" s="47">
        <v>20</v>
      </c>
      <c r="B26" s="539" t="s">
        <v>950</v>
      </c>
      <c r="C26" s="536">
        <v>14</v>
      </c>
      <c r="D26" s="47" t="s">
        <v>133</v>
      </c>
      <c r="E26" s="39">
        <v>1</v>
      </c>
      <c r="F26" s="39">
        <v>2024</v>
      </c>
      <c r="G26" s="47" t="s">
        <v>951</v>
      </c>
      <c r="H26" s="158" t="s">
        <v>952</v>
      </c>
      <c r="I26" s="39"/>
      <c r="J26" s="39"/>
      <c r="K26" s="811" t="s">
        <v>134</v>
      </c>
      <c r="L26" s="39"/>
      <c r="M26" s="39"/>
      <c r="N26" s="753"/>
      <c r="O26" s="753" t="s">
        <v>953</v>
      </c>
      <c r="P26" s="753" t="s">
        <v>954</v>
      </c>
      <c r="Q26" s="753">
        <f t="shared" ref="Q26:Q29" si="1">N26+O26+P26</f>
        <v>2050</v>
      </c>
      <c r="R26" s="754"/>
      <c r="S26" s="754"/>
      <c r="T26" s="754"/>
      <c r="U26" s="754"/>
      <c r="V26" s="39">
        <v>19500</v>
      </c>
      <c r="W26" s="39">
        <v>19500</v>
      </c>
      <c r="X26" s="39">
        <v>100</v>
      </c>
      <c r="Y26" s="39"/>
      <c r="Z26" s="39"/>
      <c r="AA26" s="39"/>
      <c r="AB26" s="811">
        <v>58500</v>
      </c>
      <c r="AC26" s="39"/>
      <c r="AD26" s="39"/>
      <c r="AE26" s="39"/>
      <c r="AF26" s="39"/>
      <c r="AG26" s="756"/>
      <c r="AH26" s="756"/>
      <c r="AI26" s="756"/>
      <c r="AJ26" s="756"/>
      <c r="AK26" s="758">
        <f>R26*Y26</f>
        <v>0</v>
      </c>
      <c r="AL26" s="758">
        <f t="shared" ref="AL26:AO37" si="2">S26*Z26</f>
        <v>0</v>
      </c>
      <c r="AM26" s="758">
        <f t="shared" si="2"/>
        <v>0</v>
      </c>
      <c r="AN26" s="758">
        <f t="shared" si="2"/>
        <v>0</v>
      </c>
      <c r="AO26" s="759">
        <f>AK26+AL26+AM26+AN26</f>
        <v>0</v>
      </c>
      <c r="AP26" s="816">
        <f>AO26-Q26</f>
        <v>-2050</v>
      </c>
    </row>
    <row r="27" spans="1:42" s="361" customFormat="1">
      <c r="A27" s="47">
        <v>21</v>
      </c>
      <c r="B27" s="537"/>
      <c r="C27" s="537"/>
      <c r="D27" s="47" t="s">
        <v>135</v>
      </c>
      <c r="E27" s="39">
        <v>1</v>
      </c>
      <c r="F27" s="39">
        <v>2024</v>
      </c>
      <c r="G27" s="47" t="s">
        <v>955</v>
      </c>
      <c r="H27" s="752" t="s">
        <v>61</v>
      </c>
      <c r="I27" s="256"/>
      <c r="J27" s="256"/>
      <c r="K27" s="811" t="s">
        <v>134</v>
      </c>
      <c r="L27" s="256"/>
      <c r="M27" s="256"/>
      <c r="N27" s="753"/>
      <c r="O27" s="753" t="s">
        <v>956</v>
      </c>
      <c r="P27" s="753" t="s">
        <v>956</v>
      </c>
      <c r="Q27" s="753">
        <f t="shared" si="1"/>
        <v>0</v>
      </c>
      <c r="R27" s="817"/>
      <c r="S27" s="817"/>
      <c r="T27" s="817"/>
      <c r="U27" s="817"/>
      <c r="V27" s="39">
        <v>0</v>
      </c>
      <c r="W27" s="256">
        <v>0</v>
      </c>
      <c r="X27" s="39">
        <v>0</v>
      </c>
      <c r="Y27" s="256"/>
      <c r="Z27" s="39"/>
      <c r="AA27" s="256"/>
      <c r="AB27" s="811">
        <v>0</v>
      </c>
      <c r="AC27" s="256"/>
      <c r="AD27" s="256"/>
      <c r="AE27" s="256"/>
      <c r="AF27" s="256"/>
      <c r="AG27" s="818"/>
      <c r="AH27" s="818"/>
      <c r="AI27" s="818"/>
      <c r="AJ27" s="818"/>
      <c r="AK27" s="758">
        <f t="shared" ref="AK27:AK30" si="3">R27*Y27</f>
        <v>0</v>
      </c>
      <c r="AL27" s="758">
        <f t="shared" si="2"/>
        <v>0</v>
      </c>
      <c r="AM27" s="758">
        <f t="shared" si="2"/>
        <v>0</v>
      </c>
      <c r="AN27" s="758">
        <f t="shared" si="2"/>
        <v>0</v>
      </c>
      <c r="AO27" s="759">
        <f t="shared" ref="AO27:AO30" si="4">AK27+AL27+AM27+AN27</f>
        <v>0</v>
      </c>
      <c r="AP27" s="816">
        <f t="shared" ref="AP27:AP30" si="5">AO27-Q27</f>
        <v>0</v>
      </c>
    </row>
    <row r="28" spans="1:42" s="361" customFormat="1">
      <c r="A28" s="47">
        <v>22</v>
      </c>
      <c r="B28" s="537"/>
      <c r="C28" s="537"/>
      <c r="D28" s="4" t="s">
        <v>957</v>
      </c>
      <c r="E28" s="155">
        <v>1</v>
      </c>
      <c r="F28" s="155">
        <v>2021</v>
      </c>
      <c r="G28" s="155"/>
      <c r="H28" s="171" t="s">
        <v>958</v>
      </c>
      <c r="I28" s="786"/>
      <c r="J28" s="786"/>
      <c r="K28" s="812"/>
      <c r="L28" s="786"/>
      <c r="M28" s="786"/>
      <c r="N28" s="753"/>
      <c r="O28" s="753" t="s">
        <v>959</v>
      </c>
      <c r="P28" s="753" t="s">
        <v>960</v>
      </c>
      <c r="Q28" s="753">
        <f t="shared" si="1"/>
        <v>1080</v>
      </c>
      <c r="R28" s="817"/>
      <c r="S28" s="817"/>
      <c r="T28" s="817"/>
      <c r="U28" s="817"/>
      <c r="V28" s="155">
        <v>19500</v>
      </c>
      <c r="W28" s="786">
        <v>6000</v>
      </c>
      <c r="X28" s="155">
        <v>31</v>
      </c>
      <c r="Y28" s="256"/>
      <c r="Z28" s="155">
        <v>78950</v>
      </c>
      <c r="AA28" s="786"/>
      <c r="AB28" s="813"/>
      <c r="AC28" s="786"/>
      <c r="AD28" s="786"/>
      <c r="AE28" s="786"/>
      <c r="AF28" s="786"/>
      <c r="AG28" s="819"/>
      <c r="AH28" s="819"/>
      <c r="AI28" s="819"/>
      <c r="AJ28" s="819"/>
      <c r="AK28" s="758">
        <f>R28*Y28</f>
        <v>0</v>
      </c>
      <c r="AL28" s="758">
        <f t="shared" si="2"/>
        <v>0</v>
      </c>
      <c r="AM28" s="758">
        <f t="shared" si="2"/>
        <v>0</v>
      </c>
      <c r="AN28" s="758">
        <f t="shared" si="2"/>
        <v>0</v>
      </c>
      <c r="AO28" s="759">
        <f t="shared" si="4"/>
        <v>0</v>
      </c>
      <c r="AP28" s="816">
        <f t="shared" si="5"/>
        <v>-1080</v>
      </c>
    </row>
    <row r="29" spans="1:42" s="361" customFormat="1">
      <c r="A29" s="47">
        <v>23</v>
      </c>
      <c r="B29" s="537"/>
      <c r="C29" s="537"/>
      <c r="D29" s="4" t="s">
        <v>961</v>
      </c>
      <c r="E29" s="155">
        <v>1</v>
      </c>
      <c r="F29" s="155">
        <v>2024</v>
      </c>
      <c r="G29" s="4" t="s">
        <v>962</v>
      </c>
      <c r="H29" s="820" t="s">
        <v>61</v>
      </c>
      <c r="I29" s="786"/>
      <c r="J29" s="786"/>
      <c r="K29" s="811" t="s">
        <v>134</v>
      </c>
      <c r="L29" s="786"/>
      <c r="M29" s="786"/>
      <c r="N29" s="753"/>
      <c r="O29" s="753" t="s">
        <v>963</v>
      </c>
      <c r="P29" s="753" t="s">
        <v>964</v>
      </c>
      <c r="Q29" s="753">
        <f t="shared" si="1"/>
        <v>610</v>
      </c>
      <c r="R29" s="817"/>
      <c r="S29" s="817"/>
      <c r="T29" s="817"/>
      <c r="U29" s="817"/>
      <c r="V29" s="155">
        <v>19500</v>
      </c>
      <c r="W29" s="786">
        <v>6000</v>
      </c>
      <c r="X29" s="155">
        <v>31</v>
      </c>
      <c r="Y29" s="256">
        <v>0</v>
      </c>
      <c r="Z29" s="155">
        <v>45000</v>
      </c>
      <c r="AA29" s="786"/>
      <c r="AB29" s="786"/>
      <c r="AC29" s="786"/>
      <c r="AD29" s="786"/>
      <c r="AE29" s="786"/>
      <c r="AF29" s="786"/>
      <c r="AG29" s="819"/>
      <c r="AH29" s="819"/>
      <c r="AI29" s="819"/>
      <c r="AJ29" s="819"/>
      <c r="AK29" s="758">
        <f t="shared" ref="AK29:AK30" si="6">R29*Y29</f>
        <v>0</v>
      </c>
      <c r="AL29" s="758">
        <f t="shared" si="2"/>
        <v>0</v>
      </c>
      <c r="AM29" s="758">
        <f t="shared" si="2"/>
        <v>0</v>
      </c>
      <c r="AN29" s="758">
        <f t="shared" si="2"/>
        <v>0</v>
      </c>
      <c r="AO29" s="759">
        <f>AK29+AL29+AM29+AN29</f>
        <v>0</v>
      </c>
      <c r="AP29" s="816">
        <f t="shared" si="5"/>
        <v>-610</v>
      </c>
    </row>
    <row r="30" spans="1:42" s="361" customFormat="1">
      <c r="A30" s="47">
        <v>24</v>
      </c>
      <c r="B30" s="537"/>
      <c r="C30" s="537"/>
      <c r="D30" s="4" t="s">
        <v>965</v>
      </c>
      <c r="E30" s="155">
        <v>1</v>
      </c>
      <c r="F30" s="155">
        <v>2024</v>
      </c>
      <c r="G30" s="4" t="s">
        <v>966</v>
      </c>
      <c r="H30" s="820" t="s">
        <v>61</v>
      </c>
      <c r="I30" s="786"/>
      <c r="J30" s="786"/>
      <c r="K30" s="813" t="s">
        <v>134</v>
      </c>
      <c r="L30" s="786"/>
      <c r="M30" s="786"/>
      <c r="N30" s="753"/>
      <c r="O30" s="753" t="s">
        <v>967</v>
      </c>
      <c r="P30" s="753" t="s">
        <v>968</v>
      </c>
      <c r="Q30" s="753">
        <f>N30+O30+P30</f>
        <v>430</v>
      </c>
      <c r="R30" s="817"/>
      <c r="S30" s="817"/>
      <c r="T30" s="817"/>
      <c r="U30" s="817"/>
      <c r="V30" s="155">
        <v>19500</v>
      </c>
      <c r="W30" s="786">
        <v>6500</v>
      </c>
      <c r="X30" s="155">
        <v>33</v>
      </c>
      <c r="Y30" s="256">
        <v>0</v>
      </c>
      <c r="Z30" s="155"/>
      <c r="AA30" s="786"/>
      <c r="AB30" s="786"/>
      <c r="AC30" s="786"/>
      <c r="AD30" s="786"/>
      <c r="AE30" s="786"/>
      <c r="AF30" s="786"/>
      <c r="AG30" s="819"/>
      <c r="AH30" s="819"/>
      <c r="AI30" s="819"/>
      <c r="AJ30" s="819"/>
      <c r="AK30" s="758">
        <f t="shared" si="6"/>
        <v>0</v>
      </c>
      <c r="AL30" s="758">
        <f t="shared" si="2"/>
        <v>0</v>
      </c>
      <c r="AM30" s="758">
        <f t="shared" si="2"/>
        <v>0</v>
      </c>
      <c r="AN30" s="758">
        <f t="shared" si="2"/>
        <v>0</v>
      </c>
      <c r="AO30" s="759">
        <f t="shared" si="4"/>
        <v>0</v>
      </c>
      <c r="AP30" s="816">
        <f t="shared" si="5"/>
        <v>-430</v>
      </c>
    </row>
    <row r="31" spans="1:42" s="361" customFormat="1" ht="27">
      <c r="A31" s="47">
        <v>25</v>
      </c>
      <c r="B31" s="536" t="s">
        <v>129</v>
      </c>
      <c r="C31" s="536">
        <v>11</v>
      </c>
      <c r="D31" s="761" t="s">
        <v>130</v>
      </c>
      <c r="E31" s="256">
        <v>1</v>
      </c>
      <c r="F31" s="47" t="s">
        <v>969</v>
      </c>
      <c r="G31" s="47" t="s">
        <v>970</v>
      </c>
      <c r="H31" s="158" t="s">
        <v>131</v>
      </c>
      <c r="I31" s="256"/>
      <c r="J31" s="39" t="s">
        <v>132</v>
      </c>
      <c r="K31" s="256"/>
      <c r="L31" s="39" t="s">
        <v>132</v>
      </c>
      <c r="M31" s="256"/>
      <c r="N31" s="753"/>
      <c r="O31" s="753">
        <v>450500</v>
      </c>
      <c r="P31" s="753"/>
      <c r="Q31" s="753">
        <f>N31+O31+P31</f>
        <v>450500</v>
      </c>
      <c r="R31" s="817"/>
      <c r="S31" s="817"/>
      <c r="T31" s="817"/>
      <c r="U31" s="817"/>
      <c r="V31" s="47">
        <v>39298</v>
      </c>
      <c r="W31" s="47">
        <v>11500</v>
      </c>
      <c r="X31" s="256">
        <v>30</v>
      </c>
      <c r="Y31" s="256"/>
      <c r="Z31" s="256"/>
      <c r="AA31" s="256">
        <v>22</v>
      </c>
      <c r="AB31" s="39" t="s">
        <v>132</v>
      </c>
      <c r="AC31" s="256"/>
      <c r="AD31" s="256"/>
      <c r="AE31" s="256"/>
      <c r="AF31" s="256"/>
      <c r="AG31" s="818"/>
      <c r="AH31" s="818"/>
      <c r="AI31" s="818"/>
      <c r="AJ31" s="818"/>
      <c r="AK31" s="821">
        <f>R31*Y31</f>
        <v>0</v>
      </c>
      <c r="AL31" s="821">
        <f t="shared" si="2"/>
        <v>0</v>
      </c>
      <c r="AM31" s="821">
        <f t="shared" si="2"/>
        <v>0</v>
      </c>
      <c r="AN31" s="821">
        <v>0</v>
      </c>
      <c r="AO31" s="759">
        <f>AK31+AL31+AM31+AN31</f>
        <v>0</v>
      </c>
      <c r="AP31" s="816">
        <f>AO31-Q31</f>
        <v>-450500</v>
      </c>
    </row>
    <row r="32" spans="1:42" s="361" customFormat="1" ht="27">
      <c r="A32" s="47">
        <v>26</v>
      </c>
      <c r="B32" s="537"/>
      <c r="C32" s="537"/>
      <c r="D32" s="761" t="s">
        <v>971</v>
      </c>
      <c r="E32" s="256">
        <v>2</v>
      </c>
      <c r="F32" s="47" t="s">
        <v>972</v>
      </c>
      <c r="G32" s="47" t="s">
        <v>973</v>
      </c>
      <c r="H32" s="158" t="s">
        <v>131</v>
      </c>
      <c r="I32" s="256"/>
      <c r="J32" s="39" t="s">
        <v>132</v>
      </c>
      <c r="K32" s="256"/>
      <c r="L32" s="39" t="s">
        <v>132</v>
      </c>
      <c r="M32" s="256"/>
      <c r="N32" s="753"/>
      <c r="O32" s="753">
        <v>2027250</v>
      </c>
      <c r="P32" s="753">
        <v>1556950</v>
      </c>
      <c r="Q32" s="753">
        <f t="shared" ref="Q32:Q34" si="7">N32+O32+P32</f>
        <v>3584200</v>
      </c>
      <c r="R32" s="817"/>
      <c r="S32" s="817"/>
      <c r="T32" s="817"/>
      <c r="U32" s="817"/>
      <c r="V32" s="256">
        <v>39298</v>
      </c>
      <c r="W32" s="256">
        <v>23100</v>
      </c>
      <c r="X32" s="256">
        <v>60</v>
      </c>
      <c r="Y32" s="256"/>
      <c r="Z32" s="256"/>
      <c r="AA32" s="256"/>
      <c r="AB32" s="39" t="s">
        <v>132</v>
      </c>
      <c r="AC32" s="256"/>
      <c r="AD32" s="256"/>
      <c r="AE32" s="256"/>
      <c r="AF32" s="256"/>
      <c r="AG32" s="818"/>
      <c r="AH32" s="818"/>
      <c r="AI32" s="818"/>
      <c r="AJ32" s="818"/>
      <c r="AK32" s="821">
        <f t="shared" ref="AK32:AL37" si="8">R32*Y32</f>
        <v>0</v>
      </c>
      <c r="AL32" s="821">
        <f t="shared" si="2"/>
        <v>0</v>
      </c>
      <c r="AM32" s="821">
        <f t="shared" si="2"/>
        <v>0</v>
      </c>
      <c r="AN32" s="821">
        <v>0</v>
      </c>
      <c r="AO32" s="759">
        <f t="shared" ref="AO32:AO34" si="9">AK32+AL32+AM32+AN32</f>
        <v>0</v>
      </c>
      <c r="AP32" s="816">
        <f t="shared" ref="AP32:AP34" si="10">AO32-Q32</f>
        <v>-3584200</v>
      </c>
    </row>
    <row r="33" spans="1:42" s="361" customFormat="1" ht="27">
      <c r="A33" s="47">
        <v>27</v>
      </c>
      <c r="B33" s="537"/>
      <c r="C33" s="537"/>
      <c r="D33" s="4" t="s">
        <v>974</v>
      </c>
      <c r="E33" s="786">
        <v>1</v>
      </c>
      <c r="F33" s="4" t="s">
        <v>975</v>
      </c>
      <c r="G33" s="4" t="s">
        <v>976</v>
      </c>
      <c r="H33" s="158" t="s">
        <v>131</v>
      </c>
      <c r="I33" s="786"/>
      <c r="J33" s="155"/>
      <c r="K33" s="786"/>
      <c r="L33" s="155"/>
      <c r="M33" s="786"/>
      <c r="N33" s="753"/>
      <c r="O33" s="753">
        <v>1069540</v>
      </c>
      <c r="P33" s="753">
        <v>499000</v>
      </c>
      <c r="Q33" s="753"/>
      <c r="R33" s="822"/>
      <c r="S33" s="822"/>
      <c r="T33" s="822"/>
      <c r="U33" s="822"/>
      <c r="V33" s="786">
        <v>39928</v>
      </c>
      <c r="W33" s="786">
        <v>11500</v>
      </c>
      <c r="X33" s="786">
        <v>60</v>
      </c>
      <c r="Y33" s="786"/>
      <c r="Z33" s="786"/>
      <c r="AA33" s="786"/>
      <c r="AB33" s="155" t="s">
        <v>132</v>
      </c>
      <c r="AC33" s="786"/>
      <c r="AD33" s="786"/>
      <c r="AE33" s="786"/>
      <c r="AF33" s="786"/>
      <c r="AG33" s="819"/>
      <c r="AH33" s="819"/>
      <c r="AI33" s="819"/>
      <c r="AJ33" s="819"/>
      <c r="AK33" s="823"/>
      <c r="AL33" s="823"/>
      <c r="AM33" s="823"/>
      <c r="AN33" s="823"/>
      <c r="AO33" s="806"/>
      <c r="AP33" s="182"/>
    </row>
    <row r="34" spans="1:42" s="361" customFormat="1" ht="27">
      <c r="A34" s="47">
        <v>28</v>
      </c>
      <c r="B34" s="543"/>
      <c r="C34" s="537"/>
      <c r="D34" s="4" t="s">
        <v>977</v>
      </c>
      <c r="E34" s="786">
        <v>1</v>
      </c>
      <c r="F34" s="4" t="s">
        <v>978</v>
      </c>
      <c r="G34" s="4" t="s">
        <v>979</v>
      </c>
      <c r="H34" s="158" t="s">
        <v>131</v>
      </c>
      <c r="I34" s="786"/>
      <c r="J34" s="155" t="s">
        <v>132</v>
      </c>
      <c r="K34" s="786"/>
      <c r="L34" s="155" t="s">
        <v>132</v>
      </c>
      <c r="M34" s="786"/>
      <c r="N34" s="753"/>
      <c r="O34" s="753">
        <v>233200</v>
      </c>
      <c r="P34" s="753"/>
      <c r="Q34" s="753">
        <f t="shared" si="7"/>
        <v>233200</v>
      </c>
      <c r="R34" s="822"/>
      <c r="S34" s="822"/>
      <c r="T34" s="822"/>
      <c r="U34" s="822"/>
      <c r="V34" s="786">
        <v>25000</v>
      </c>
      <c r="W34" s="786">
        <v>25000</v>
      </c>
      <c r="X34" s="786"/>
      <c r="Y34" s="786"/>
      <c r="Z34" s="786"/>
      <c r="AA34" s="786"/>
      <c r="AB34" s="155" t="s">
        <v>132</v>
      </c>
      <c r="AC34" s="786"/>
      <c r="AD34" s="786"/>
      <c r="AE34" s="786"/>
      <c r="AF34" s="786"/>
      <c r="AG34" s="819"/>
      <c r="AH34" s="819"/>
      <c r="AI34" s="819"/>
      <c r="AJ34" s="819"/>
      <c r="AK34" s="823">
        <f t="shared" si="8"/>
        <v>0</v>
      </c>
      <c r="AL34" s="823">
        <f t="shared" si="2"/>
        <v>0</v>
      </c>
      <c r="AM34" s="823">
        <f t="shared" si="2"/>
        <v>0</v>
      </c>
      <c r="AN34" s="823">
        <v>0</v>
      </c>
      <c r="AO34" s="806">
        <f t="shared" si="9"/>
        <v>0</v>
      </c>
      <c r="AP34" s="182">
        <f t="shared" si="10"/>
        <v>-233200</v>
      </c>
    </row>
    <row r="35" spans="1:42" s="361" customFormat="1" ht="37.5">
      <c r="A35" s="47">
        <v>29</v>
      </c>
      <c r="B35" s="533" t="s">
        <v>980</v>
      </c>
      <c r="C35" s="533">
        <v>13</v>
      </c>
      <c r="D35" s="47" t="s">
        <v>981</v>
      </c>
      <c r="E35" s="47">
        <v>1</v>
      </c>
      <c r="F35" s="4" t="s">
        <v>982</v>
      </c>
      <c r="G35" s="4" t="s">
        <v>983</v>
      </c>
      <c r="H35" s="158" t="s">
        <v>147</v>
      </c>
      <c r="I35" s="47"/>
      <c r="J35" s="832" t="s">
        <v>984</v>
      </c>
      <c r="K35" s="47"/>
      <c r="L35" s="47"/>
      <c r="M35" s="47"/>
      <c r="N35" s="753"/>
      <c r="O35" s="753">
        <v>325000</v>
      </c>
      <c r="P35" s="753"/>
      <c r="Q35" s="753">
        <f>N35+O35+P35</f>
        <v>325000</v>
      </c>
      <c r="R35" s="259"/>
      <c r="S35" s="259"/>
      <c r="T35" s="259"/>
      <c r="U35" s="259"/>
      <c r="V35" s="824">
        <v>28680</v>
      </c>
      <c r="W35" s="824">
        <v>27246</v>
      </c>
      <c r="X35" s="825">
        <v>0.95</v>
      </c>
      <c r="Y35" s="4">
        <v>0</v>
      </c>
      <c r="Z35" s="824" t="s">
        <v>985</v>
      </c>
      <c r="AA35" s="824">
        <v>0</v>
      </c>
      <c r="AB35" s="47"/>
      <c r="AC35" s="47"/>
      <c r="AD35" s="47"/>
      <c r="AE35" s="47"/>
      <c r="AF35" s="47"/>
      <c r="AG35" s="757"/>
      <c r="AH35" s="757"/>
      <c r="AI35" s="757"/>
      <c r="AJ35" s="757"/>
      <c r="AK35" s="180">
        <f t="shared" si="8"/>
        <v>0</v>
      </c>
      <c r="AL35" s="180">
        <v>0</v>
      </c>
      <c r="AM35" s="180">
        <f t="shared" si="2"/>
        <v>0</v>
      </c>
      <c r="AN35" s="180">
        <f t="shared" si="2"/>
        <v>0</v>
      </c>
      <c r="AO35" s="180">
        <f t="shared" si="2"/>
        <v>0</v>
      </c>
      <c r="AP35" s="816">
        <v>0</v>
      </c>
    </row>
    <row r="36" spans="1:42" s="361" customFormat="1" ht="27">
      <c r="A36" s="47">
        <v>30</v>
      </c>
      <c r="B36" s="534"/>
      <c r="C36" s="534"/>
      <c r="D36" s="47" t="s">
        <v>986</v>
      </c>
      <c r="E36" s="47">
        <v>1</v>
      </c>
      <c r="F36" s="47" t="s">
        <v>987</v>
      </c>
      <c r="G36" s="47" t="s">
        <v>988</v>
      </c>
      <c r="H36" s="158" t="s">
        <v>147</v>
      </c>
      <c r="I36" s="47"/>
      <c r="J36" s="833" t="s">
        <v>984</v>
      </c>
      <c r="K36" s="47"/>
      <c r="L36" s="47"/>
      <c r="M36" s="47"/>
      <c r="N36" s="753"/>
      <c r="O36" s="753"/>
      <c r="P36" s="753"/>
      <c r="Q36" s="753">
        <f t="shared" ref="Q36:Q37" si="11">N36+O36+P36</f>
        <v>0</v>
      </c>
      <c r="R36" s="259"/>
      <c r="S36" s="259"/>
      <c r="T36" s="259"/>
      <c r="U36" s="259"/>
      <c r="V36" s="826"/>
      <c r="W36" s="826"/>
      <c r="X36" s="47"/>
      <c r="Y36" s="47"/>
      <c r="Z36" s="47"/>
      <c r="AA36" s="47"/>
      <c r="AB36" s="47"/>
      <c r="AC36" s="47"/>
      <c r="AD36" s="47"/>
      <c r="AE36" s="47"/>
      <c r="AF36" s="47"/>
      <c r="AG36" s="757"/>
      <c r="AH36" s="757"/>
      <c r="AI36" s="757"/>
      <c r="AJ36" s="757"/>
      <c r="AK36" s="180">
        <f t="shared" si="8"/>
        <v>0</v>
      </c>
      <c r="AL36" s="180">
        <f t="shared" si="8"/>
        <v>0</v>
      </c>
      <c r="AM36" s="180">
        <f t="shared" si="2"/>
        <v>0</v>
      </c>
      <c r="AN36" s="180">
        <f t="shared" si="2"/>
        <v>0</v>
      </c>
      <c r="AO36" s="180">
        <f t="shared" si="2"/>
        <v>0</v>
      </c>
      <c r="AP36" s="816">
        <f t="shared" ref="AP36" si="12">AO36-Q36</f>
        <v>0</v>
      </c>
    </row>
    <row r="37" spans="1:42" s="361" customFormat="1" ht="36.75">
      <c r="A37" s="47">
        <v>31</v>
      </c>
      <c r="B37" s="534"/>
      <c r="C37" s="534"/>
      <c r="D37" s="47" t="s">
        <v>989</v>
      </c>
      <c r="E37" s="4">
        <v>1</v>
      </c>
      <c r="F37" s="47" t="s">
        <v>990</v>
      </c>
      <c r="G37" s="47" t="s">
        <v>991</v>
      </c>
      <c r="H37" s="171" t="s">
        <v>147</v>
      </c>
      <c r="I37" s="4"/>
      <c r="J37" s="832" t="s">
        <v>984</v>
      </c>
      <c r="K37" s="4"/>
      <c r="L37" s="4"/>
      <c r="M37" s="4"/>
      <c r="N37" s="753"/>
      <c r="O37" s="753">
        <v>1050000</v>
      </c>
      <c r="P37" s="753">
        <v>100000</v>
      </c>
      <c r="Q37" s="753">
        <f t="shared" si="11"/>
        <v>1150000</v>
      </c>
      <c r="R37" s="175"/>
      <c r="S37" s="175"/>
      <c r="T37" s="175"/>
      <c r="U37" s="175"/>
      <c r="V37" s="824">
        <v>28680</v>
      </c>
      <c r="W37" s="824">
        <v>27246</v>
      </c>
      <c r="X37" s="825">
        <v>0.95</v>
      </c>
      <c r="Y37" s="4">
        <v>0</v>
      </c>
      <c r="Z37" s="824" t="s">
        <v>992</v>
      </c>
      <c r="AA37" s="824" t="s">
        <v>993</v>
      </c>
      <c r="AB37" s="4"/>
      <c r="AC37" s="4"/>
      <c r="AD37" s="4"/>
      <c r="AE37" s="4"/>
      <c r="AF37" s="4"/>
      <c r="AG37" s="178"/>
      <c r="AH37" s="178"/>
      <c r="AI37" s="178"/>
      <c r="AJ37" s="178"/>
      <c r="AK37" s="180">
        <f t="shared" si="8"/>
        <v>0</v>
      </c>
      <c r="AL37" s="180">
        <v>0</v>
      </c>
      <c r="AM37" s="180">
        <v>0</v>
      </c>
      <c r="AN37" s="180">
        <f t="shared" si="2"/>
        <v>0</v>
      </c>
      <c r="AO37" s="180">
        <f t="shared" si="2"/>
        <v>0</v>
      </c>
      <c r="AP37" s="182">
        <v>0</v>
      </c>
    </row>
    <row r="38" spans="1:42" s="361" customFormat="1" ht="27">
      <c r="A38" s="47">
        <v>32</v>
      </c>
      <c r="B38" s="534"/>
      <c r="C38" s="534"/>
      <c r="D38" s="505" t="s">
        <v>994</v>
      </c>
      <c r="E38" s="505">
        <v>1</v>
      </c>
      <c r="F38" s="505"/>
      <c r="G38" s="505"/>
      <c r="H38" s="158" t="s">
        <v>995</v>
      </c>
      <c r="I38" s="47"/>
      <c r="J38" s="833"/>
      <c r="K38" s="47"/>
      <c r="L38" s="47"/>
      <c r="M38" s="827"/>
      <c r="N38" s="753"/>
      <c r="O38" s="753"/>
      <c r="P38" s="753"/>
      <c r="Q38" s="753">
        <v>0</v>
      </c>
      <c r="R38" s="259"/>
      <c r="S38" s="259"/>
      <c r="T38" s="259"/>
      <c r="U38" s="259"/>
      <c r="V38" s="826"/>
      <c r="W38" s="826"/>
      <c r="X38" s="828"/>
      <c r="Y38" s="47"/>
      <c r="Z38" s="826"/>
      <c r="AA38" s="826"/>
      <c r="AB38" s="47"/>
      <c r="AC38" s="47"/>
      <c r="AD38" s="47"/>
      <c r="AE38" s="47"/>
      <c r="AF38" s="47"/>
      <c r="AG38" s="757"/>
      <c r="AH38" s="757"/>
      <c r="AI38" s="757"/>
      <c r="AJ38" s="757"/>
      <c r="AK38" s="787">
        <v>0</v>
      </c>
      <c r="AL38" s="787">
        <v>0</v>
      </c>
      <c r="AM38" s="787">
        <v>0</v>
      </c>
      <c r="AN38" s="787">
        <v>0</v>
      </c>
      <c r="AO38" s="787">
        <v>0</v>
      </c>
      <c r="AP38" s="829"/>
    </row>
    <row r="39" spans="1:42" s="361" customFormat="1" ht="30" customHeight="1">
      <c r="A39" s="47">
        <v>33</v>
      </c>
      <c r="B39" s="536" t="s">
        <v>139</v>
      </c>
      <c r="C39" s="536">
        <v>17</v>
      </c>
      <c r="D39" s="761" t="s">
        <v>996</v>
      </c>
      <c r="E39" s="256">
        <v>3</v>
      </c>
      <c r="F39" s="256" t="s">
        <v>997</v>
      </c>
      <c r="G39" s="256" t="s">
        <v>140</v>
      </c>
      <c r="H39" s="830" t="s">
        <v>141</v>
      </c>
      <c r="I39" s="256"/>
      <c r="J39" s="256"/>
      <c r="K39" s="256"/>
      <c r="L39" s="256"/>
      <c r="M39" s="256"/>
      <c r="N39" s="753"/>
      <c r="O39" s="753">
        <v>3500000</v>
      </c>
      <c r="P39" s="753"/>
      <c r="Q39" s="753">
        <f>N39+O39+P39</f>
        <v>3500000</v>
      </c>
      <c r="R39" s="817"/>
      <c r="S39" s="817"/>
      <c r="T39" s="817"/>
      <c r="U39" s="817"/>
      <c r="V39" s="256"/>
      <c r="W39" s="256"/>
      <c r="X39" s="256"/>
      <c r="Y39" s="256"/>
      <c r="Z39" s="256"/>
      <c r="AA39" s="256">
        <v>80</v>
      </c>
      <c r="AB39" s="256"/>
      <c r="AC39" s="256"/>
      <c r="AD39" s="256"/>
      <c r="AE39" s="256"/>
      <c r="AF39" s="256"/>
      <c r="AG39" s="818"/>
      <c r="AH39" s="818"/>
      <c r="AI39" s="818"/>
      <c r="AJ39" s="818"/>
      <c r="AK39" s="821">
        <f>R39*Y39</f>
        <v>0</v>
      </c>
      <c r="AL39" s="821">
        <f t="shared" ref="AL39:AN43" si="13">S39*Z39</f>
        <v>0</v>
      </c>
      <c r="AM39" s="821">
        <f t="shared" si="13"/>
        <v>0</v>
      </c>
      <c r="AN39" s="821">
        <f t="shared" si="13"/>
        <v>0</v>
      </c>
      <c r="AO39" s="759">
        <f>AK39+AL39+AM39+AN39</f>
        <v>0</v>
      </c>
      <c r="AP39" s="816">
        <f>AO39-Q39</f>
        <v>-3500000</v>
      </c>
    </row>
    <row r="40" spans="1:42" s="361" customFormat="1" ht="23.25" customHeight="1">
      <c r="A40" s="47">
        <v>34</v>
      </c>
      <c r="B40" s="543"/>
      <c r="C40" s="537"/>
      <c r="D40" s="745" t="s">
        <v>998</v>
      </c>
      <c r="E40" s="786">
        <v>1</v>
      </c>
      <c r="F40" s="786" t="s">
        <v>999</v>
      </c>
      <c r="G40" s="745" t="s">
        <v>1000</v>
      </c>
      <c r="H40" s="831" t="s">
        <v>141</v>
      </c>
      <c r="I40" s="786"/>
      <c r="J40" s="786"/>
      <c r="K40" s="786"/>
      <c r="L40" s="786"/>
      <c r="M40" s="786"/>
      <c r="N40" s="753"/>
      <c r="O40" s="753">
        <v>1200000</v>
      </c>
      <c r="P40" s="753"/>
      <c r="Q40" s="753">
        <f t="shared" ref="Q40" si="14">N40+O40+P40</f>
        <v>1200000</v>
      </c>
      <c r="R40" s="822"/>
      <c r="S40" s="822"/>
      <c r="T40" s="822"/>
      <c r="U40" s="822"/>
      <c r="V40" s="786"/>
      <c r="W40" s="786"/>
      <c r="X40" s="786"/>
      <c r="Y40" s="786"/>
      <c r="Z40" s="786"/>
      <c r="AA40" s="786"/>
      <c r="AB40" s="745"/>
      <c r="AC40" s="786"/>
      <c r="AD40" s="786"/>
      <c r="AE40" s="786"/>
      <c r="AF40" s="786"/>
      <c r="AG40" s="819"/>
      <c r="AH40" s="819"/>
      <c r="AI40" s="819"/>
      <c r="AJ40" s="819"/>
      <c r="AK40" s="823">
        <f t="shared" ref="AK40" si="15">R40*Y40</f>
        <v>0</v>
      </c>
      <c r="AL40" s="823">
        <f t="shared" si="13"/>
        <v>0</v>
      </c>
      <c r="AM40" s="823">
        <f t="shared" si="13"/>
        <v>0</v>
      </c>
      <c r="AN40" s="823">
        <f t="shared" si="13"/>
        <v>0</v>
      </c>
      <c r="AO40" s="806">
        <f t="shared" ref="AO40" si="16">AK40+AL40+AM40+AN40</f>
        <v>0</v>
      </c>
      <c r="AP40" s="182">
        <f t="shared" ref="AP40" si="17">AO40-Q40</f>
        <v>-1200000</v>
      </c>
    </row>
    <row r="41" spans="1:42" s="361" customFormat="1" ht="135">
      <c r="A41" s="47">
        <v>35</v>
      </c>
      <c r="B41" s="536" t="s">
        <v>144</v>
      </c>
      <c r="C41" s="536">
        <v>9</v>
      </c>
      <c r="D41" s="47" t="s">
        <v>1001</v>
      </c>
      <c r="E41" s="39">
        <v>1</v>
      </c>
      <c r="F41" s="39" t="s">
        <v>1002</v>
      </c>
      <c r="G41" s="47" t="s">
        <v>1003</v>
      </c>
      <c r="H41" s="158" t="s">
        <v>1004</v>
      </c>
      <c r="I41" s="39" t="s">
        <v>198</v>
      </c>
      <c r="J41" s="39" t="s">
        <v>198</v>
      </c>
      <c r="K41" s="39" t="s">
        <v>198</v>
      </c>
      <c r="L41" s="39" t="s">
        <v>198</v>
      </c>
      <c r="M41" s="39" t="s">
        <v>138</v>
      </c>
      <c r="N41" s="753"/>
      <c r="O41" s="753">
        <f>198050+852125</f>
        <v>1050175</v>
      </c>
      <c r="P41" s="753">
        <f>229200+20000+74200+26000+8400+18000</f>
        <v>375800</v>
      </c>
      <c r="Q41" s="753">
        <f>N41+O41+P41</f>
        <v>1425975</v>
      </c>
      <c r="R41" s="754"/>
      <c r="S41" s="754"/>
      <c r="T41" s="754"/>
      <c r="U41" s="754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756"/>
      <c r="AH41" s="756"/>
      <c r="AI41" s="756"/>
      <c r="AJ41" s="756"/>
      <c r="AK41" s="758">
        <f>R41*Y41</f>
        <v>0</v>
      </c>
      <c r="AL41" s="758">
        <f t="shared" si="13"/>
        <v>0</v>
      </c>
      <c r="AM41" s="758">
        <f t="shared" si="13"/>
        <v>0</v>
      </c>
      <c r="AN41" s="758">
        <f t="shared" si="13"/>
        <v>0</v>
      </c>
      <c r="AO41" s="759">
        <f>AK41+AL41+AM41+AN41</f>
        <v>0</v>
      </c>
      <c r="AP41" s="816">
        <f>AO41-Q41</f>
        <v>-1425975</v>
      </c>
    </row>
    <row r="42" spans="1:42" s="361" customFormat="1" ht="27">
      <c r="A42" s="47">
        <v>36</v>
      </c>
      <c r="B42" s="537"/>
      <c r="C42" s="537"/>
      <c r="D42" s="761" t="s">
        <v>1005</v>
      </c>
      <c r="E42" s="39">
        <v>1</v>
      </c>
      <c r="F42" s="256" t="s">
        <v>1006</v>
      </c>
      <c r="G42" s="47" t="s">
        <v>1007</v>
      </c>
      <c r="H42" s="158" t="s">
        <v>1004</v>
      </c>
      <c r="I42" s="256" t="s">
        <v>198</v>
      </c>
      <c r="J42" s="256" t="s">
        <v>198</v>
      </c>
      <c r="K42" s="256" t="s">
        <v>198</v>
      </c>
      <c r="L42" s="256" t="s">
        <v>198</v>
      </c>
      <c r="M42" s="39" t="s">
        <v>138</v>
      </c>
      <c r="N42" s="753"/>
      <c r="O42" s="753">
        <f>68000+289000</f>
        <v>357000</v>
      </c>
      <c r="P42" s="753">
        <f>95000+42000+142500</f>
        <v>279500</v>
      </c>
      <c r="Q42" s="753">
        <f t="shared" ref="Q42:Q43" si="18">N42+O42+P42</f>
        <v>636500</v>
      </c>
      <c r="R42" s="817"/>
      <c r="S42" s="817"/>
      <c r="T42" s="817"/>
      <c r="U42" s="817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818"/>
      <c r="AH42" s="818"/>
      <c r="AI42" s="818"/>
      <c r="AJ42" s="818"/>
      <c r="AK42" s="821">
        <f t="shared" ref="AK42:AK43" si="19">R42*Y42</f>
        <v>0</v>
      </c>
      <c r="AL42" s="821">
        <f t="shared" si="13"/>
        <v>0</v>
      </c>
      <c r="AM42" s="821">
        <f t="shared" si="13"/>
        <v>0</v>
      </c>
      <c r="AN42" s="821">
        <f t="shared" si="13"/>
        <v>0</v>
      </c>
      <c r="AO42" s="759">
        <f t="shared" ref="AO42:AO43" si="20">AK42+AL42+AM42+AN42</f>
        <v>0</v>
      </c>
      <c r="AP42" s="816">
        <f t="shared" ref="AP42:AP43" si="21">AO42-Q42</f>
        <v>-636500</v>
      </c>
    </row>
    <row r="43" spans="1:42" s="361" customFormat="1" ht="27.75" thickBot="1">
      <c r="A43" s="47">
        <v>37</v>
      </c>
      <c r="B43" s="537"/>
      <c r="C43" s="537"/>
      <c r="D43" s="745" t="s">
        <v>1008</v>
      </c>
      <c r="E43" s="155">
        <v>1</v>
      </c>
      <c r="F43" s="786" t="s">
        <v>1009</v>
      </c>
      <c r="G43" s="4" t="s">
        <v>1010</v>
      </c>
      <c r="H43" s="158" t="s">
        <v>1004</v>
      </c>
      <c r="I43" s="786" t="s">
        <v>198</v>
      </c>
      <c r="J43" s="786" t="s">
        <v>198</v>
      </c>
      <c r="K43" s="786" t="s">
        <v>198</v>
      </c>
      <c r="L43" s="786" t="s">
        <v>198</v>
      </c>
      <c r="M43" s="155" t="s">
        <v>138</v>
      </c>
      <c r="N43" s="753"/>
      <c r="O43" s="753">
        <f>17000+34000</f>
        <v>51000</v>
      </c>
      <c r="P43" s="753">
        <f>95000+42000+190000</f>
        <v>327000</v>
      </c>
      <c r="Q43" s="753">
        <f t="shared" si="18"/>
        <v>378000</v>
      </c>
      <c r="R43" s="822"/>
      <c r="S43" s="822"/>
      <c r="T43" s="822"/>
      <c r="U43" s="822"/>
      <c r="V43" s="786"/>
      <c r="W43" s="786"/>
      <c r="X43" s="786"/>
      <c r="Y43" s="786"/>
      <c r="Z43" s="786"/>
      <c r="AA43" s="786"/>
      <c r="AB43" s="786"/>
      <c r="AC43" s="786"/>
      <c r="AD43" s="786"/>
      <c r="AE43" s="786"/>
      <c r="AF43" s="786"/>
      <c r="AG43" s="819"/>
      <c r="AH43" s="819"/>
      <c r="AI43" s="819"/>
      <c r="AJ43" s="819"/>
      <c r="AK43" s="823">
        <f t="shared" si="19"/>
        <v>0</v>
      </c>
      <c r="AL43" s="823">
        <f t="shared" si="13"/>
        <v>0</v>
      </c>
      <c r="AM43" s="823">
        <f t="shared" si="13"/>
        <v>0</v>
      </c>
      <c r="AN43" s="823">
        <f t="shared" si="13"/>
        <v>0</v>
      </c>
      <c r="AO43" s="806">
        <f t="shared" si="20"/>
        <v>0</v>
      </c>
      <c r="AP43" s="182">
        <f t="shared" si="21"/>
        <v>-378000</v>
      </c>
    </row>
    <row r="44" spans="1:42" s="52" customFormat="1" ht="45" customHeight="1" thickBot="1">
      <c r="A44" s="145"/>
      <c r="B44" s="207" t="s">
        <v>119</v>
      </c>
      <c r="C44" s="208">
        <f>SUM(C7:C43)</f>
        <v>97</v>
      </c>
      <c r="D44" s="208">
        <f>SUM(D7:D43)</f>
        <v>0</v>
      </c>
      <c r="E44" s="208">
        <f>SUM(E7:E43)</f>
        <v>39</v>
      </c>
      <c r="F44" s="208">
        <v>0</v>
      </c>
      <c r="G44" s="208">
        <f>SUM(G7:G43)</f>
        <v>0</v>
      </c>
      <c r="H44" s="208">
        <f>SUM(H7:H43)</f>
        <v>0</v>
      </c>
      <c r="I44" s="208">
        <f>SUM(I7:I43)</f>
        <v>0</v>
      </c>
      <c r="J44" s="208">
        <f>SUM(J7:J43)</f>
        <v>0</v>
      </c>
      <c r="K44" s="208">
        <f>SUM(K7:K43)</f>
        <v>0</v>
      </c>
      <c r="L44" s="208">
        <f>SUM(L7:L43)</f>
        <v>0</v>
      </c>
      <c r="M44" s="208">
        <f>SUM(M7:M43)</f>
        <v>0</v>
      </c>
      <c r="N44" s="208">
        <f>SUM(N7:N43)</f>
        <v>13414945</v>
      </c>
      <c r="O44" s="208">
        <f>SUM(O7:O43)</f>
        <v>27551417</v>
      </c>
      <c r="P44" s="208">
        <f>SUM(P7:P43)</f>
        <v>12329870</v>
      </c>
      <c r="Q44" s="208">
        <f>SUM(Q7:Q43)</f>
        <v>49042723</v>
      </c>
      <c r="R44" s="208">
        <f>SUM(R7:R43)</f>
        <v>0</v>
      </c>
      <c r="S44" s="208">
        <f>SUM(S7:S43)</f>
        <v>0</v>
      </c>
      <c r="T44" s="208">
        <f>SUM(T7:T43)</f>
        <v>0</v>
      </c>
      <c r="U44" s="208">
        <f>SUM(U7:U43)</f>
        <v>0</v>
      </c>
      <c r="V44" s="208">
        <f>SUM(V7:V43)</f>
        <v>400490</v>
      </c>
      <c r="W44" s="208">
        <f>SUM(W7:W43)</f>
        <v>163692</v>
      </c>
      <c r="X44" s="208">
        <v>0</v>
      </c>
      <c r="Y44" s="208">
        <f>SUM(Y7:Y43)</f>
        <v>0</v>
      </c>
      <c r="Z44" s="208">
        <f>SUM(Z7:Z43)</f>
        <v>125437</v>
      </c>
      <c r="AA44" s="208">
        <f>SUM(AA7:AA43)</f>
        <v>102</v>
      </c>
      <c r="AB44" s="208">
        <f>SUM(AB7:AB43)</f>
        <v>58500</v>
      </c>
      <c r="AC44" s="208">
        <f>SUM(AC7:AC43)</f>
        <v>0</v>
      </c>
      <c r="AD44" s="208">
        <f>SUM(AD7:AD43)</f>
        <v>0</v>
      </c>
      <c r="AE44" s="208">
        <f>SUM(AE7:AE43)</f>
        <v>0</v>
      </c>
      <c r="AF44" s="765">
        <f>SUM(AF7:AF43)</f>
        <v>0</v>
      </c>
      <c r="AG44" s="208">
        <f>SUM(AG7:AG43)</f>
        <v>0</v>
      </c>
      <c r="AH44" s="208">
        <f>SUM(AH7:AH43)</f>
        <v>0</v>
      </c>
      <c r="AI44" s="208">
        <f>SUM(AI7:AI43)</f>
        <v>0</v>
      </c>
      <c r="AJ44" s="208">
        <f>SUM(AJ7:AJ43)</f>
        <v>56097080</v>
      </c>
      <c r="AK44" s="208">
        <f>SUM(AK7:AK43)</f>
        <v>0</v>
      </c>
      <c r="AL44" s="208">
        <f>SUM(AL7:AL43)</f>
        <v>0</v>
      </c>
      <c r="AM44" s="208">
        <f>SUM(AM7:AM43)</f>
        <v>0</v>
      </c>
      <c r="AN44" s="208">
        <f>SUM(AN7:AN43)</f>
        <v>0</v>
      </c>
      <c r="AO44" s="208">
        <f>SUM(AO7:AO43)</f>
        <v>0</v>
      </c>
      <c r="AP44" s="208">
        <f>SUM(AP7:AP43)</f>
        <v>-44870423</v>
      </c>
    </row>
  </sheetData>
  <mergeCells count="62">
    <mergeCell ref="B35:B38"/>
    <mergeCell ref="C35:C38"/>
    <mergeCell ref="B39:B40"/>
    <mergeCell ref="C39:C40"/>
    <mergeCell ref="B41:B43"/>
    <mergeCell ref="C41:C43"/>
    <mergeCell ref="B17:B25"/>
    <mergeCell ref="C17:C25"/>
    <mergeCell ref="B26:B30"/>
    <mergeCell ref="C26:C30"/>
    <mergeCell ref="B31:B34"/>
    <mergeCell ref="C31:C34"/>
    <mergeCell ref="X7:X16"/>
    <mergeCell ref="Z7:AA7"/>
    <mergeCell ref="AP7:AP8"/>
    <mergeCell ref="Z8:AA8"/>
    <mergeCell ref="Z9:AA9"/>
    <mergeCell ref="D12:D13"/>
    <mergeCell ref="E12:E13"/>
    <mergeCell ref="L13:L16"/>
    <mergeCell ref="D15:D16"/>
    <mergeCell ref="E15:E16"/>
    <mergeCell ref="D7:D8"/>
    <mergeCell ref="E7:E8"/>
    <mergeCell ref="G7:G8"/>
    <mergeCell ref="H7:H16"/>
    <mergeCell ref="L7:L9"/>
    <mergeCell ref="V7:V16"/>
    <mergeCell ref="B7:B16"/>
    <mergeCell ref="C7:C16"/>
    <mergeCell ref="Y3:AB3"/>
    <mergeCell ref="AC3:AF3"/>
    <mergeCell ref="AG3:AJ3"/>
    <mergeCell ref="AK3:AN3"/>
    <mergeCell ref="AO3:AO4"/>
    <mergeCell ref="AP3:AP4"/>
    <mergeCell ref="M3:M4"/>
    <mergeCell ref="N3:N4"/>
    <mergeCell ref="O3:O4"/>
    <mergeCell ref="P3:P4"/>
    <mergeCell ref="Q3:Q4"/>
    <mergeCell ref="V3:X3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</mergeCells>
  <pageMargins left="0.22" right="0.2" top="0.4" bottom="0.17" header="0.3" footer="0.17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367E-8434-433C-95DD-6B3829AC4759}">
  <sheetPr filterMode="1"/>
  <dimension ref="A1:AZ324"/>
  <sheetViews>
    <sheetView zoomScale="88" zoomScaleNormal="88" workbookViewId="0">
      <selection activeCell="A12" sqref="A12:AP12"/>
    </sheetView>
  </sheetViews>
  <sheetFormatPr defaultRowHeight="13.5"/>
  <cols>
    <col min="1" max="1" width="3.85546875" style="3" customWidth="1"/>
    <col min="2" max="2" width="16.140625" style="52" customWidth="1"/>
    <col min="3" max="13" width="8.85546875" style="52" customWidth="1"/>
    <col min="14" max="17" width="12.42578125" style="52" customWidth="1"/>
    <col min="18" max="32" width="8.85546875" style="52" customWidth="1"/>
    <col min="33" max="36" width="8.85546875" style="123" customWidth="1"/>
    <col min="37" max="42" width="13.71093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41.25" customHeight="1" thickBot="1">
      <c r="A1" s="508" t="s">
        <v>862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8"/>
      <c r="AM1" s="508"/>
      <c r="AN1" s="508"/>
      <c r="AO1" s="508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509" t="s">
        <v>0</v>
      </c>
      <c r="B2" s="512" t="s">
        <v>152</v>
      </c>
      <c r="C2" s="556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59" t="s">
        <v>5</v>
      </c>
      <c r="O2" s="560"/>
      <c r="P2" s="560"/>
      <c r="Q2" s="561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62" t="s">
        <v>9</v>
      </c>
      <c r="AH2" s="563"/>
      <c r="AI2" s="563"/>
      <c r="AJ2" s="563"/>
      <c r="AK2" s="563"/>
      <c r="AL2" s="563"/>
      <c r="AM2" s="563"/>
      <c r="AN2" s="563"/>
      <c r="AO2" s="563"/>
      <c r="AP2" s="564"/>
      <c r="AQ2" s="76"/>
      <c r="AR2" s="76"/>
      <c r="AS2" s="76"/>
      <c r="AT2" s="76"/>
      <c r="AU2" s="76"/>
      <c r="AV2" s="76"/>
    </row>
    <row r="3" spans="1:52" ht="141" customHeight="1">
      <c r="A3" s="510"/>
      <c r="B3" s="513"/>
      <c r="C3" s="557"/>
      <c r="D3" s="556" t="s">
        <v>10</v>
      </c>
      <c r="E3" s="513" t="s">
        <v>153</v>
      </c>
      <c r="F3" s="548" t="s">
        <v>12</v>
      </c>
      <c r="G3" s="516" t="s">
        <v>13</v>
      </c>
      <c r="H3" s="549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67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565" t="s">
        <v>28</v>
      </c>
      <c r="AQ3" s="83"/>
      <c r="AR3" s="83"/>
      <c r="AS3" s="83"/>
      <c r="AT3" s="83"/>
      <c r="AU3" s="83"/>
      <c r="AV3" s="83"/>
    </row>
    <row r="4" spans="1:52" ht="93" customHeight="1">
      <c r="A4" s="510"/>
      <c r="B4" s="513"/>
      <c r="C4" s="558"/>
      <c r="D4" s="557"/>
      <c r="E4" s="513"/>
      <c r="F4" s="548"/>
      <c r="G4" s="516"/>
      <c r="H4" s="549"/>
      <c r="I4" s="516"/>
      <c r="J4" s="516"/>
      <c r="K4" s="516"/>
      <c r="L4" s="516"/>
      <c r="M4" s="513"/>
      <c r="N4" s="551"/>
      <c r="O4" s="551"/>
      <c r="P4" s="551"/>
      <c r="Q4" s="568"/>
      <c r="R4" s="125" t="s">
        <v>29</v>
      </c>
      <c r="S4" s="125" t="s">
        <v>30</v>
      </c>
      <c r="T4" s="125" t="s">
        <v>31</v>
      </c>
      <c r="U4" s="125" t="s">
        <v>32</v>
      </c>
      <c r="V4" s="8" t="s">
        <v>123</v>
      </c>
      <c r="W4" s="8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126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566"/>
      <c r="AQ4" s="90"/>
      <c r="AR4" s="90"/>
      <c r="AS4" s="83"/>
      <c r="AT4" s="90"/>
      <c r="AU4" s="90"/>
      <c r="AV4" s="90"/>
    </row>
    <row r="5" spans="1:52" ht="30.75" customHeight="1">
      <c r="A5" s="510"/>
      <c r="B5" s="513"/>
      <c r="C5" s="31" t="s">
        <v>39</v>
      </c>
      <c r="D5" s="558"/>
      <c r="E5" s="55" t="s">
        <v>39</v>
      </c>
      <c r="F5" s="165"/>
      <c r="G5" s="165"/>
      <c r="H5" s="160"/>
      <c r="I5" s="7"/>
      <c r="J5" s="7"/>
      <c r="K5" s="8"/>
      <c r="L5" s="7"/>
      <c r="M5" s="7"/>
      <c r="N5" s="137" t="s">
        <v>40</v>
      </c>
      <c r="O5" s="137" t="s">
        <v>40</v>
      </c>
      <c r="P5" s="137" t="s">
        <v>40</v>
      </c>
      <c r="Q5" s="138" t="s">
        <v>40</v>
      </c>
      <c r="R5" s="166" t="s">
        <v>41</v>
      </c>
      <c r="S5" s="166" t="s">
        <v>41</v>
      </c>
      <c r="T5" s="166" t="s">
        <v>41</v>
      </c>
      <c r="U5" s="166" t="s">
        <v>41</v>
      </c>
      <c r="V5" s="7" t="s">
        <v>42</v>
      </c>
      <c r="W5" s="7" t="s">
        <v>39</v>
      </c>
      <c r="X5" s="7" t="s">
        <v>35</v>
      </c>
      <c r="Y5" s="167" t="s">
        <v>43</v>
      </c>
      <c r="Z5" s="167" t="s">
        <v>44</v>
      </c>
      <c r="AA5" s="167" t="s">
        <v>45</v>
      </c>
      <c r="AB5" s="167"/>
      <c r="AC5" s="167" t="s">
        <v>43</v>
      </c>
      <c r="AD5" s="167" t="s">
        <v>44</v>
      </c>
      <c r="AE5" s="167" t="s">
        <v>45</v>
      </c>
      <c r="AF5" s="167"/>
      <c r="AG5" s="168" t="s">
        <v>41</v>
      </c>
      <c r="AH5" s="168" t="s">
        <v>41</v>
      </c>
      <c r="AI5" s="168" t="s">
        <v>41</v>
      </c>
      <c r="AJ5" s="168" t="s">
        <v>41</v>
      </c>
      <c r="AK5" s="169" t="s">
        <v>41</v>
      </c>
      <c r="AL5" s="169" t="s">
        <v>41</v>
      </c>
      <c r="AM5" s="169" t="s">
        <v>41</v>
      </c>
      <c r="AN5" s="12" t="s">
        <v>40</v>
      </c>
      <c r="AO5" s="13" t="s">
        <v>40</v>
      </c>
      <c r="AP5" s="62" t="s">
        <v>40</v>
      </c>
      <c r="AQ5" s="1"/>
      <c r="AR5" s="1"/>
      <c r="AS5" s="1"/>
      <c r="AT5" s="1"/>
      <c r="AU5" s="1"/>
      <c r="AV5" s="1"/>
    </row>
    <row r="6" spans="1:52" ht="19.5" customHeight="1" thickBot="1">
      <c r="A6" s="170">
        <v>1</v>
      </c>
      <c r="B6" s="4">
        <v>2</v>
      </c>
      <c r="C6" s="155">
        <v>3</v>
      </c>
      <c r="D6" s="4">
        <v>4</v>
      </c>
      <c r="E6" s="155">
        <v>5</v>
      </c>
      <c r="F6" s="4">
        <v>6</v>
      </c>
      <c r="G6" s="155">
        <v>7</v>
      </c>
      <c r="H6" s="171">
        <v>8</v>
      </c>
      <c r="I6" s="155">
        <v>9</v>
      </c>
      <c r="J6" s="4">
        <v>10</v>
      </c>
      <c r="K6" s="155">
        <v>11</v>
      </c>
      <c r="L6" s="4">
        <v>12</v>
      </c>
      <c r="M6" s="155">
        <v>13</v>
      </c>
      <c r="N6" s="172">
        <v>14</v>
      </c>
      <c r="O6" s="173">
        <v>15</v>
      </c>
      <c r="P6" s="172">
        <v>16</v>
      </c>
      <c r="Q6" s="174">
        <v>17</v>
      </c>
      <c r="R6" s="175">
        <v>18</v>
      </c>
      <c r="S6" s="176">
        <v>19</v>
      </c>
      <c r="T6" s="175">
        <v>20</v>
      </c>
      <c r="U6" s="176">
        <v>21</v>
      </c>
      <c r="V6" s="4">
        <v>22</v>
      </c>
      <c r="W6" s="155">
        <v>23</v>
      </c>
      <c r="X6" s="4">
        <v>24</v>
      </c>
      <c r="Y6" s="155">
        <v>25</v>
      </c>
      <c r="Z6" s="4">
        <v>26</v>
      </c>
      <c r="AA6" s="155">
        <v>27</v>
      </c>
      <c r="AB6" s="4">
        <v>28</v>
      </c>
      <c r="AC6" s="155">
        <v>29</v>
      </c>
      <c r="AD6" s="4">
        <v>30</v>
      </c>
      <c r="AE6" s="155">
        <v>31</v>
      </c>
      <c r="AF6" s="4">
        <v>32</v>
      </c>
      <c r="AG6" s="177">
        <v>33</v>
      </c>
      <c r="AH6" s="178">
        <v>34</v>
      </c>
      <c r="AI6" s="177">
        <v>35</v>
      </c>
      <c r="AJ6" s="178">
        <v>36</v>
      </c>
      <c r="AK6" s="179">
        <v>37</v>
      </c>
      <c r="AL6" s="180">
        <v>38</v>
      </c>
      <c r="AM6" s="179">
        <v>39</v>
      </c>
      <c r="AN6" s="180">
        <v>40</v>
      </c>
      <c r="AO6" s="181">
        <v>41</v>
      </c>
      <c r="AP6" s="182">
        <v>42</v>
      </c>
      <c r="AQ6" s="2"/>
      <c r="AR6" s="5"/>
      <c r="AS6" s="2"/>
      <c r="AT6" s="5"/>
      <c r="AU6" s="2"/>
      <c r="AV6" s="113"/>
    </row>
    <row r="7" spans="1:52" ht="45.75" customHeight="1" thickBot="1">
      <c r="A7" s="183">
        <v>1</v>
      </c>
      <c r="B7" s="184" t="s">
        <v>145</v>
      </c>
      <c r="C7" s="155">
        <f>[1]Ճամբարակ!C15</f>
        <v>15</v>
      </c>
      <c r="D7" s="4">
        <f>[1]Ճամբարակ!D15</f>
        <v>0</v>
      </c>
      <c r="E7" s="155">
        <f>[1]Ճամբարակ!E15</f>
        <v>8</v>
      </c>
      <c r="F7" s="4">
        <f>[1]Ճամբարակ!F15</f>
        <v>0</v>
      </c>
      <c r="G7" s="155">
        <f>[1]Ճամբարակ!G15</f>
        <v>0</v>
      </c>
      <c r="H7" s="171">
        <f>[1]Ճամբարակ!H15</f>
        <v>0</v>
      </c>
      <c r="I7" s="155">
        <f>[1]Ճամբարակ!I15</f>
        <v>0</v>
      </c>
      <c r="J7" s="4">
        <f>[1]Ճամբարակ!J15</f>
        <v>0</v>
      </c>
      <c r="K7" s="155">
        <f>[1]Ճամբարակ!K15</f>
        <v>0</v>
      </c>
      <c r="L7" s="4">
        <f>[1]Ճամբարակ!L15</f>
        <v>0</v>
      </c>
      <c r="M7" s="155">
        <f>[1]Ճամբարակ!M15</f>
        <v>0</v>
      </c>
      <c r="N7" s="172">
        <f>[1]Ճամբարակ!N15</f>
        <v>4293000</v>
      </c>
      <c r="O7" s="173">
        <f>[1]Ճամբարակ!O15</f>
        <v>3961830</v>
      </c>
      <c r="P7" s="172">
        <f>[1]Ճամբարակ!P15</f>
        <v>972000</v>
      </c>
      <c r="Q7" s="174">
        <f>[1]Ճամբարակ!Q15</f>
        <v>9226830</v>
      </c>
      <c r="R7" s="175">
        <f>[1]Ճամբարակ!R15</f>
        <v>0</v>
      </c>
      <c r="S7" s="176">
        <f>[1]Ճամբարակ!S15</f>
        <v>45000</v>
      </c>
      <c r="T7" s="175">
        <f>[1]Ճամբարակ!T15</f>
        <v>32700</v>
      </c>
      <c r="U7" s="176">
        <f>[1]Ճամբարակ!U15</f>
        <v>75000</v>
      </c>
      <c r="V7" s="4">
        <f>[1]Ճամբարակ!V15</f>
        <v>47972</v>
      </c>
      <c r="W7" s="155">
        <f>[1]Ճամբարակ!W15</f>
        <v>200</v>
      </c>
      <c r="X7" s="4">
        <f>[1]Ճամբարակ!X15</f>
        <v>8</v>
      </c>
      <c r="Y7" s="155">
        <f>[1]Ճամբարակ!Y15</f>
        <v>70</v>
      </c>
      <c r="Z7" s="4">
        <f>[1]Ճամբարակ!Z15</f>
        <v>140</v>
      </c>
      <c r="AA7" s="155">
        <f>[1]Ճամբարակ!AA15</f>
        <v>2802</v>
      </c>
      <c r="AB7" s="4">
        <f>[1]Ճամբարակ!AB15</f>
        <v>576</v>
      </c>
      <c r="AC7" s="155">
        <f>[1]Ճամբարակ!AC15</f>
        <v>61</v>
      </c>
      <c r="AD7" s="4">
        <f>[1]Ճամբարակ!AD15</f>
        <v>62</v>
      </c>
      <c r="AE7" s="155">
        <f>[1]Ճամբարակ!AE15</f>
        <v>145</v>
      </c>
      <c r="AF7" s="4">
        <f>[1]Ճամբարակ!AF15</f>
        <v>35</v>
      </c>
      <c r="AG7" s="177">
        <f>[1]Ճամբարակ!AG15</f>
        <v>0</v>
      </c>
      <c r="AH7" s="178">
        <f>[1]Ճամբարակ!AH15</f>
        <v>0</v>
      </c>
      <c r="AI7" s="177">
        <f>[1]Ճամբարակ!AI15</f>
        <v>0</v>
      </c>
      <c r="AJ7" s="178">
        <f>[1]Ճամբարակ!AJ15</f>
        <v>200000</v>
      </c>
      <c r="AK7" s="179">
        <f>[1]Ճամբարակ!AK15</f>
        <v>0</v>
      </c>
      <c r="AL7" s="180">
        <f>[1]Ճամբարակ!AL15</f>
        <v>1800000</v>
      </c>
      <c r="AM7" s="179">
        <f>[1]Ճամբարակ!AM15</f>
        <v>6420000</v>
      </c>
      <c r="AN7" s="180">
        <f>[1]Ճամբարակ!AN15</f>
        <v>5760000</v>
      </c>
      <c r="AO7" s="181">
        <f>[1]Ճամբարակ!AO15</f>
        <v>13980000</v>
      </c>
      <c r="AP7" s="182">
        <f>[1]Ճամբարակ!AP15</f>
        <v>4753170</v>
      </c>
      <c r="AQ7" s="1"/>
      <c r="AR7" s="1"/>
      <c r="AS7" s="1"/>
      <c r="AT7" s="1"/>
      <c r="AU7" s="1"/>
      <c r="AV7" s="1"/>
    </row>
    <row r="8" spans="1:52" ht="43.5" customHeight="1" thickBot="1">
      <c r="A8" s="195">
        <v>2</v>
      </c>
      <c r="B8" s="214" t="s">
        <v>148</v>
      </c>
      <c r="C8" s="155">
        <f>[1]Վարդենիս!C16</f>
        <v>34</v>
      </c>
      <c r="D8" s="4">
        <f>[1]Վարդենիս!D16</f>
        <v>0</v>
      </c>
      <c r="E8" s="155">
        <f>[1]Վարդենիս!E16</f>
        <v>12</v>
      </c>
      <c r="F8" s="4">
        <f>[1]Վարդենիս!F16</f>
        <v>0</v>
      </c>
      <c r="G8" s="155">
        <f>[1]Վարդենիս!G16</f>
        <v>0</v>
      </c>
      <c r="H8" s="171">
        <f>[1]Վարդենիս!H16</f>
        <v>0</v>
      </c>
      <c r="I8" s="155">
        <f>[1]Վարդենիս!I16</f>
        <v>0</v>
      </c>
      <c r="J8" s="4">
        <f>[1]Վարդենիս!J16</f>
        <v>0</v>
      </c>
      <c r="K8" s="155">
        <f>[1]Վարդենիս!K16</f>
        <v>0</v>
      </c>
      <c r="L8" s="4">
        <f>[1]Վարդենիս!L16</f>
        <v>0</v>
      </c>
      <c r="M8" s="155">
        <f>[1]Վարդենիս!M16</f>
        <v>0</v>
      </c>
      <c r="N8" s="172">
        <f>[1]Վարդենիս!N16</f>
        <v>1704.8</v>
      </c>
      <c r="O8" s="173">
        <f>[1]Վարդենիս!O16</f>
        <v>8462.7999999999993</v>
      </c>
      <c r="P8" s="172">
        <f>[1]Վարդենիս!P16</f>
        <v>0</v>
      </c>
      <c r="Q8" s="174">
        <f>[1]Վարդենիս!Q16</f>
        <v>3063</v>
      </c>
      <c r="R8" s="175">
        <f>[1]Վարդենիս!R16</f>
        <v>54000</v>
      </c>
      <c r="S8" s="176">
        <f>[1]Վարդենիս!S16</f>
        <v>0</v>
      </c>
      <c r="T8" s="175">
        <f>[1]Վարդենիս!T16</f>
        <v>82000</v>
      </c>
      <c r="U8" s="176">
        <f>[1]Վարդենիս!U16</f>
        <v>0</v>
      </c>
      <c r="V8" s="4">
        <f>[1]Վարդենիս!V16</f>
        <v>14786</v>
      </c>
      <c r="W8" s="155">
        <f>[1]Վարդենիս!W16</f>
        <v>60</v>
      </c>
      <c r="X8" s="4">
        <f>[1]Վարդենիս!X16</f>
        <v>0.27929999999999999</v>
      </c>
      <c r="Y8" s="155">
        <f>[1]Վարդենիս!Y16</f>
        <v>170.00003999999998</v>
      </c>
      <c r="Z8" s="4">
        <f>[1]Վարդենիս!Z16</f>
        <v>0</v>
      </c>
      <c r="AA8" s="155">
        <f>[1]Վարդենիս!AA16</f>
        <v>163.93340000000001</v>
      </c>
      <c r="AB8" s="4">
        <f>[1]Վարդենիս!AB16</f>
        <v>0</v>
      </c>
      <c r="AC8" s="155">
        <f>[1]Վարդենիս!AC16</f>
        <v>0</v>
      </c>
      <c r="AD8" s="4">
        <f>[1]Վարդենիս!AD16</f>
        <v>0</v>
      </c>
      <c r="AE8" s="155">
        <f>[1]Վարդենիս!AE16</f>
        <v>0</v>
      </c>
      <c r="AF8" s="4">
        <f>[1]Վարդենիս!AF16</f>
        <v>0</v>
      </c>
      <c r="AG8" s="177">
        <f>[1]Վարդենիս!AG16</f>
        <v>1675</v>
      </c>
      <c r="AH8" s="178">
        <f>[1]Վարդենիս!AH16</f>
        <v>0</v>
      </c>
      <c r="AI8" s="177">
        <f>[1]Վարդենիս!AI16</f>
        <v>1387.4</v>
      </c>
      <c r="AJ8" s="178">
        <f>[1]Վարդենիս!AJ16</f>
        <v>0</v>
      </c>
      <c r="AK8" s="179">
        <f>[1]Վարդենիս!AK16</f>
        <v>1860000.48</v>
      </c>
      <c r="AL8" s="180">
        <f>[1]Վարդենիս!AL16</f>
        <v>0</v>
      </c>
      <c r="AM8" s="179">
        <f>[1]Վարդենիս!AM16</f>
        <v>1116400.3999999999</v>
      </c>
      <c r="AN8" s="180">
        <f>[1]Վարդենիս!AN16</f>
        <v>0</v>
      </c>
      <c r="AO8" s="181">
        <f>[1]Վարդենիս!AO16</f>
        <v>2976400.88</v>
      </c>
      <c r="AP8" s="182">
        <f>[1]Վարդենիս!AP16</f>
        <v>2973337.88</v>
      </c>
      <c r="AQ8" s="1"/>
      <c r="AR8" s="1"/>
      <c r="AS8" s="1"/>
      <c r="AT8" s="1"/>
      <c r="AU8" s="1"/>
      <c r="AV8" s="1"/>
    </row>
    <row r="9" spans="1:52" ht="42" customHeight="1" thickBot="1">
      <c r="A9" s="183">
        <v>3</v>
      </c>
      <c r="B9" s="184" t="s">
        <v>149</v>
      </c>
      <c r="C9" s="155">
        <f>[1]Սևան!C13</f>
        <v>12</v>
      </c>
      <c r="D9" s="4">
        <f>[1]Սևան!D13</f>
        <v>0</v>
      </c>
      <c r="E9" s="155">
        <f>[1]Սևան!E13</f>
        <v>7</v>
      </c>
      <c r="F9" s="4">
        <f>[1]Սևան!F13</f>
        <v>0</v>
      </c>
      <c r="G9" s="155">
        <f>[1]Սևան!G13</f>
        <v>0</v>
      </c>
      <c r="H9" s="171">
        <f>[1]Սևան!H13</f>
        <v>0</v>
      </c>
      <c r="I9" s="155">
        <f>[1]Սևան!I13</f>
        <v>0</v>
      </c>
      <c r="J9" s="4">
        <f>[1]Սևան!J13</f>
        <v>0</v>
      </c>
      <c r="K9" s="155">
        <f>[1]Սևան!K13</f>
        <v>0</v>
      </c>
      <c r="L9" s="4">
        <f>[1]Սևան!L13</f>
        <v>0</v>
      </c>
      <c r="M9" s="155">
        <f>[1]Սևան!M13</f>
        <v>0</v>
      </c>
      <c r="N9" s="172">
        <f>[1]Սևան!N13</f>
        <v>4294949</v>
      </c>
      <c r="O9" s="173">
        <f>[1]Սևան!O13</f>
        <v>4579922</v>
      </c>
      <c r="P9" s="172">
        <f>[1]Սևան!P13</f>
        <v>74000</v>
      </c>
      <c r="Q9" s="174">
        <f>[1]Սևան!Q13</f>
        <v>8948871</v>
      </c>
      <c r="R9" s="175">
        <f>[1]Սևան!R13</f>
        <v>0</v>
      </c>
      <c r="S9" s="176">
        <f>[1]Սևան!S13</f>
        <v>0</v>
      </c>
      <c r="T9" s="175">
        <f>[1]Սևան!T13</f>
        <v>0</v>
      </c>
      <c r="U9" s="176">
        <f>[1]Սևան!U13</f>
        <v>0</v>
      </c>
      <c r="V9" s="4">
        <f>[1]Սևան!V13</f>
        <v>0</v>
      </c>
      <c r="W9" s="155">
        <f>[1]Սևան!W13</f>
        <v>0</v>
      </c>
      <c r="X9" s="4">
        <f>[1]Սևան!X13</f>
        <v>0</v>
      </c>
      <c r="Y9" s="155">
        <f>[1]Սևան!Y13</f>
        <v>0</v>
      </c>
      <c r="Z9" s="4">
        <f>[1]Սևան!Z13</f>
        <v>0</v>
      </c>
      <c r="AA9" s="155">
        <f>[1]Սևան!AA13</f>
        <v>0</v>
      </c>
      <c r="AB9" s="4">
        <f>[1]Սևան!AB13</f>
        <v>0</v>
      </c>
      <c r="AC9" s="155">
        <f>[1]Սևան!AC13</f>
        <v>0</v>
      </c>
      <c r="AD9" s="4">
        <f>[1]Սևան!AD13</f>
        <v>0</v>
      </c>
      <c r="AE9" s="155">
        <f>[1]Սևան!AE13</f>
        <v>0</v>
      </c>
      <c r="AF9" s="4">
        <f>[1]Սևան!AF13</f>
        <v>0</v>
      </c>
      <c r="AG9" s="177">
        <f>[1]Սևան!AG13</f>
        <v>0</v>
      </c>
      <c r="AH9" s="178">
        <f>[1]Սևան!AH13</f>
        <v>0</v>
      </c>
      <c r="AI9" s="177">
        <f>[1]Սևան!AI13</f>
        <v>0</v>
      </c>
      <c r="AJ9" s="178">
        <f>[1]Սևան!AJ13</f>
        <v>0</v>
      </c>
      <c r="AK9" s="179">
        <f>[1]Սևան!AK13</f>
        <v>0</v>
      </c>
      <c r="AL9" s="180">
        <f>[1]Սևան!AL13</f>
        <v>0</v>
      </c>
      <c r="AM9" s="179">
        <f>[1]Սևան!AM13</f>
        <v>0</v>
      </c>
      <c r="AN9" s="180">
        <f>[1]Սևան!AN13</f>
        <v>0</v>
      </c>
      <c r="AO9" s="181">
        <f>[1]Սևան!AO13</f>
        <v>0</v>
      </c>
      <c r="AP9" s="182">
        <f>[1]Սևան!AP13</f>
        <v>-2228222</v>
      </c>
      <c r="AQ9" s="1"/>
      <c r="AR9" s="1"/>
      <c r="AS9" s="1"/>
      <c r="AT9" s="1"/>
      <c r="AU9" s="1"/>
      <c r="AV9" s="1"/>
    </row>
    <row r="10" spans="1:52" ht="39" customHeight="1" thickBot="1">
      <c r="A10" s="183">
        <v>4</v>
      </c>
      <c r="B10" s="184" t="s">
        <v>863</v>
      </c>
      <c r="C10" s="155">
        <f>[1]Մարտունի!C10</f>
        <v>0</v>
      </c>
      <c r="D10" s="4">
        <f>[1]Մարտունի!D10</f>
        <v>0</v>
      </c>
      <c r="E10" s="155">
        <f>[1]Մարտունի!E10</f>
        <v>0</v>
      </c>
      <c r="F10" s="4">
        <f>[1]Մարտունի!F10</f>
        <v>0</v>
      </c>
      <c r="G10" s="155">
        <f>[1]Մարտունի!G10</f>
        <v>0</v>
      </c>
      <c r="H10" s="171">
        <f>[1]Մարտունի!H10</f>
        <v>0</v>
      </c>
      <c r="I10" s="155">
        <f>[1]Մարտունի!I10</f>
        <v>0</v>
      </c>
      <c r="J10" s="4">
        <f>[1]Մարտունի!J10</f>
        <v>0</v>
      </c>
      <c r="K10" s="155">
        <f>[1]Մարտունի!K10</f>
        <v>0</v>
      </c>
      <c r="L10" s="4">
        <f>[1]Մարտունի!L10</f>
        <v>0</v>
      </c>
      <c r="M10" s="155">
        <f>[1]Մարտունի!M10</f>
        <v>0</v>
      </c>
      <c r="N10" s="172">
        <f>[1]Մարտունի!N10</f>
        <v>0</v>
      </c>
      <c r="O10" s="173">
        <f>[1]Մարտունի!O10</f>
        <v>0</v>
      </c>
      <c r="P10" s="172">
        <f>[1]Մարտունի!P10</f>
        <v>0</v>
      </c>
      <c r="Q10" s="174">
        <f>[1]Մարտունի!Q10</f>
        <v>0</v>
      </c>
      <c r="R10" s="175">
        <f>[1]Մարտունի!R10</f>
        <v>0</v>
      </c>
      <c r="S10" s="176">
        <f>[1]Մարտունի!S10</f>
        <v>0</v>
      </c>
      <c r="T10" s="175">
        <f>[1]Մարտունի!T10</f>
        <v>0</v>
      </c>
      <c r="U10" s="176">
        <f>[1]Մարտունի!U10</f>
        <v>0</v>
      </c>
      <c r="V10" s="4">
        <f>[1]Մարտունի!V10</f>
        <v>0</v>
      </c>
      <c r="W10" s="155">
        <f>[1]Մարտունի!W10</f>
        <v>0</v>
      </c>
      <c r="X10" s="4">
        <f>[1]Մարտունի!X10</f>
        <v>0</v>
      </c>
      <c r="Y10" s="155">
        <f>[1]Մարտունի!Y10</f>
        <v>0</v>
      </c>
      <c r="Z10" s="4">
        <f>[1]Մարտունի!Z10</f>
        <v>0</v>
      </c>
      <c r="AA10" s="155">
        <f>[1]Մարտունի!AA10</f>
        <v>0</v>
      </c>
      <c r="AB10" s="4">
        <f>[1]Մարտունի!AB10</f>
        <v>0</v>
      </c>
      <c r="AC10" s="155">
        <f>[1]Մարտունի!AC10</f>
        <v>0</v>
      </c>
      <c r="AD10" s="4">
        <f>[1]Մարտունի!AD10</f>
        <v>0</v>
      </c>
      <c r="AE10" s="155">
        <f>[1]Մարտունի!AE10</f>
        <v>0</v>
      </c>
      <c r="AF10" s="4">
        <f>[1]Մարտունի!AF10</f>
        <v>0</v>
      </c>
      <c r="AG10" s="177">
        <f>[1]Մարտունի!AG10</f>
        <v>0</v>
      </c>
      <c r="AH10" s="178">
        <f>[1]Մարտունի!AH10</f>
        <v>0</v>
      </c>
      <c r="AI10" s="177">
        <f>[1]Մարտունի!AI10</f>
        <v>0</v>
      </c>
      <c r="AJ10" s="178">
        <f>[1]Մարտունի!AJ10</f>
        <v>0</v>
      </c>
      <c r="AK10" s="179">
        <f>[1]Մարտունի!AK10</f>
        <v>0</v>
      </c>
      <c r="AL10" s="180">
        <f>[1]Մարտունի!AL10</f>
        <v>0</v>
      </c>
      <c r="AM10" s="179">
        <f>[1]Մարտունի!AM10</f>
        <v>0</v>
      </c>
      <c r="AN10" s="180">
        <f>[1]Մարտունի!AN10</f>
        <v>0</v>
      </c>
      <c r="AO10" s="181">
        <f>[1]Մարտունի!AO10</f>
        <v>0</v>
      </c>
      <c r="AP10" s="182">
        <f>[1]Մարտունի!AP10</f>
        <v>0</v>
      </c>
      <c r="AQ10" s="1"/>
      <c r="AR10" s="1"/>
      <c r="AS10" s="1"/>
      <c r="AT10" s="1"/>
      <c r="AU10" s="1"/>
      <c r="AV10" s="1"/>
    </row>
    <row r="11" spans="1:52" ht="41.25" customHeight="1" thickBot="1">
      <c r="A11" s="183">
        <v>5</v>
      </c>
      <c r="B11" s="184" t="s">
        <v>864</v>
      </c>
      <c r="C11" s="155">
        <f>[1]Գավառ!C12</f>
        <v>12</v>
      </c>
      <c r="D11" s="4">
        <f>[1]Գավառ!D12</f>
        <v>0</v>
      </c>
      <c r="E11" s="155">
        <f>[1]Գավառ!E12</f>
        <v>5</v>
      </c>
      <c r="F11" s="4">
        <f>[1]Գավառ!F12</f>
        <v>0</v>
      </c>
      <c r="G11" s="155">
        <f>[1]Գավառ!G12</f>
        <v>0</v>
      </c>
      <c r="H11" s="171">
        <f>[1]Գավառ!H12</f>
        <v>0</v>
      </c>
      <c r="I11" s="155">
        <f>[1]Գավառ!I12</f>
        <v>0</v>
      </c>
      <c r="J11" s="4">
        <f>[1]Գավառ!J12</f>
        <v>0</v>
      </c>
      <c r="K11" s="155">
        <f>[1]Գավառ!K12</f>
        <v>0</v>
      </c>
      <c r="L11" s="4">
        <f>[1]Գավառ!L12</f>
        <v>0</v>
      </c>
      <c r="M11" s="155">
        <f>[1]Գավառ!M12</f>
        <v>0</v>
      </c>
      <c r="N11" s="172">
        <f>[1]Գավառ!N12</f>
        <v>9136.5999999999985</v>
      </c>
      <c r="O11" s="173">
        <f>[1]Գավառ!O12</f>
        <v>18089.199999999997</v>
      </c>
      <c r="P11" s="172">
        <f>[1]Գավառ!P12</f>
        <v>179.39999999999998</v>
      </c>
      <c r="Q11" s="174">
        <f>[1]Գավառ!Q12</f>
        <v>27405.199999999997</v>
      </c>
      <c r="R11" s="175">
        <f>[1]Գավառ!R12</f>
        <v>0</v>
      </c>
      <c r="S11" s="176">
        <f>[1]Գավառ!S12</f>
        <v>0</v>
      </c>
      <c r="T11" s="175">
        <f>[1]Գավառ!T12</f>
        <v>0</v>
      </c>
      <c r="U11" s="176">
        <f>[1]Գավառ!U12</f>
        <v>0</v>
      </c>
      <c r="V11" s="4">
        <f>[1]Գավառ!V12</f>
        <v>62547</v>
      </c>
      <c r="W11" s="155">
        <f>[1]Գավառ!W12</f>
        <v>62547</v>
      </c>
      <c r="X11" s="4">
        <f>[1]Գավառ!X12</f>
        <v>100</v>
      </c>
      <c r="Y11" s="155">
        <f>[1]Գավառ!Y12</f>
        <v>0</v>
      </c>
      <c r="Z11" s="4">
        <f>[1]Գավառ!Z12</f>
        <v>700</v>
      </c>
      <c r="AA11" s="155">
        <f>[1]Գավառ!AA12</f>
        <v>413</v>
      </c>
      <c r="AB11" s="4">
        <f>[1]Գավառ!AB12</f>
        <v>50</v>
      </c>
      <c r="AC11" s="155">
        <f>[1]Գավառ!AC12</f>
        <v>0</v>
      </c>
      <c r="AD11" s="4">
        <f>[1]Գավառ!AD12</f>
        <v>0</v>
      </c>
      <c r="AE11" s="155">
        <f>[1]Գավառ!AE12</f>
        <v>0</v>
      </c>
      <c r="AF11" s="4">
        <f>[1]Գավառ!AF12</f>
        <v>0</v>
      </c>
      <c r="AG11" s="177">
        <f>[1]Գավառ!AG12</f>
        <v>0</v>
      </c>
      <c r="AH11" s="178">
        <f>[1]Գավառ!AH12</f>
        <v>0</v>
      </c>
      <c r="AI11" s="177">
        <f>[1]Գավառ!AI12</f>
        <v>0</v>
      </c>
      <c r="AJ11" s="178">
        <f>[1]Գավառ!AJ12</f>
        <v>0</v>
      </c>
      <c r="AK11" s="179">
        <f>[1]Գավառ!AK12</f>
        <v>0</v>
      </c>
      <c r="AL11" s="180">
        <f>[1]Գավառ!AL12</f>
        <v>0</v>
      </c>
      <c r="AM11" s="179">
        <f>[1]Գավառ!AM12</f>
        <v>0</v>
      </c>
      <c r="AN11" s="180">
        <f>[1]Գավառ!AN12</f>
        <v>0</v>
      </c>
      <c r="AO11" s="181">
        <f>[1]Գավառ!AO12</f>
        <v>0</v>
      </c>
      <c r="AP11" s="182">
        <f>[1]Գավառ!AP12</f>
        <v>-27405.199999999997</v>
      </c>
      <c r="AQ11" s="1"/>
      <c r="AR11" s="1"/>
      <c r="AS11" s="1"/>
      <c r="AT11" s="1"/>
      <c r="AU11" s="1"/>
      <c r="AV11" s="1"/>
    </row>
    <row r="12" spans="1:52" ht="37.5" customHeight="1" thickBot="1">
      <c r="A12" s="210"/>
      <c r="B12" s="211" t="s">
        <v>119</v>
      </c>
      <c r="C12" s="211">
        <f>SUM(C7:C11)</f>
        <v>73</v>
      </c>
      <c r="D12" s="211"/>
      <c r="E12" s="211">
        <f>SUM(E7:E11)</f>
        <v>32</v>
      </c>
      <c r="F12" s="211">
        <f>SUM(F7:F11)</f>
        <v>0</v>
      </c>
      <c r="G12" s="211">
        <f>SUM(G7:G11)</f>
        <v>0</v>
      </c>
      <c r="H12" s="211"/>
      <c r="I12" s="211">
        <f t="shared" ref="I12:AP12" si="0">SUM(I7:I11)</f>
        <v>0</v>
      </c>
      <c r="J12" s="211">
        <f t="shared" si="0"/>
        <v>0</v>
      </c>
      <c r="K12" s="211">
        <f t="shared" si="0"/>
        <v>0</v>
      </c>
      <c r="L12" s="211">
        <f t="shared" si="0"/>
        <v>0</v>
      </c>
      <c r="M12" s="211">
        <f t="shared" si="0"/>
        <v>0</v>
      </c>
      <c r="N12" s="207">
        <f t="shared" si="0"/>
        <v>8598790.4000000004</v>
      </c>
      <c r="O12" s="207">
        <f t="shared" si="0"/>
        <v>8568304</v>
      </c>
      <c r="P12" s="207">
        <f t="shared" si="0"/>
        <v>1046179.4</v>
      </c>
      <c r="Q12" s="207">
        <f t="shared" si="0"/>
        <v>18206169.199999999</v>
      </c>
      <c r="R12" s="207">
        <f t="shared" si="0"/>
        <v>54000</v>
      </c>
      <c r="S12" s="207">
        <f t="shared" si="0"/>
        <v>45000</v>
      </c>
      <c r="T12" s="207">
        <f t="shared" si="0"/>
        <v>114700</v>
      </c>
      <c r="U12" s="207">
        <f t="shared" si="0"/>
        <v>75000</v>
      </c>
      <c r="V12" s="207">
        <f t="shared" si="0"/>
        <v>125305</v>
      </c>
      <c r="W12" s="207">
        <f t="shared" si="0"/>
        <v>62807</v>
      </c>
      <c r="X12" s="207">
        <f t="shared" si="0"/>
        <v>108.27930000000001</v>
      </c>
      <c r="Y12" s="207">
        <f t="shared" si="0"/>
        <v>240.00003999999998</v>
      </c>
      <c r="Z12" s="207">
        <f t="shared" si="0"/>
        <v>840</v>
      </c>
      <c r="AA12" s="207">
        <f t="shared" si="0"/>
        <v>3378.9333999999999</v>
      </c>
      <c r="AB12" s="207">
        <f t="shared" si="0"/>
        <v>626</v>
      </c>
      <c r="AC12" s="207">
        <f t="shared" si="0"/>
        <v>61</v>
      </c>
      <c r="AD12" s="207">
        <f t="shared" si="0"/>
        <v>62</v>
      </c>
      <c r="AE12" s="207">
        <f t="shared" si="0"/>
        <v>145</v>
      </c>
      <c r="AF12" s="207">
        <f t="shared" si="0"/>
        <v>35</v>
      </c>
      <c r="AG12" s="207">
        <f t="shared" si="0"/>
        <v>1675</v>
      </c>
      <c r="AH12" s="207">
        <f t="shared" si="0"/>
        <v>0</v>
      </c>
      <c r="AI12" s="207">
        <f t="shared" si="0"/>
        <v>1387.4</v>
      </c>
      <c r="AJ12" s="207">
        <f t="shared" si="0"/>
        <v>200000</v>
      </c>
      <c r="AK12" s="207">
        <f t="shared" si="0"/>
        <v>1860000.48</v>
      </c>
      <c r="AL12" s="207">
        <f t="shared" si="0"/>
        <v>1800000</v>
      </c>
      <c r="AM12" s="207">
        <f t="shared" si="0"/>
        <v>7536400.4000000004</v>
      </c>
      <c r="AN12" s="207">
        <f t="shared" si="0"/>
        <v>5760000</v>
      </c>
      <c r="AO12" s="207">
        <f t="shared" si="0"/>
        <v>16956400.879999999</v>
      </c>
      <c r="AP12" s="212">
        <f t="shared" si="0"/>
        <v>5470880.6799999997</v>
      </c>
      <c r="AQ12" s="1"/>
      <c r="AR12" s="1"/>
      <c r="AS12" s="1"/>
      <c r="AT12" s="1"/>
      <c r="AU12" s="1"/>
      <c r="AV12" s="1"/>
    </row>
    <row r="13" spans="1:52" ht="52.5" customHeight="1">
      <c r="B13" s="569"/>
      <c r="C13" s="569"/>
      <c r="D13" s="569"/>
      <c r="E13" s="569"/>
      <c r="F13" s="569"/>
      <c r="G13" s="569"/>
      <c r="H13" s="569"/>
      <c r="I13" s="569"/>
      <c r="J13" s="569"/>
      <c r="K13" s="569"/>
      <c r="L13" s="569"/>
      <c r="M13" s="569"/>
      <c r="N13" s="569"/>
      <c r="O13" s="569"/>
      <c r="P13" s="569"/>
      <c r="Q13" s="569"/>
      <c r="R13" s="569"/>
      <c r="S13" s="569"/>
      <c r="T13" s="569"/>
      <c r="U13" s="569"/>
      <c r="V13" s="569"/>
      <c r="W13" s="569"/>
      <c r="X13" s="569"/>
      <c r="Y13" s="569"/>
      <c r="Z13" s="569"/>
      <c r="AA13" s="569"/>
      <c r="AB13" s="569"/>
      <c r="AC13" s="569"/>
      <c r="AD13" s="569"/>
      <c r="AE13" s="569"/>
      <c r="AF13" s="569"/>
      <c r="AG13" s="474"/>
      <c r="AH13" s="474"/>
      <c r="AI13" s="474"/>
      <c r="AJ13" s="474"/>
      <c r="AK13" s="474"/>
      <c r="AL13" s="474"/>
      <c r="AM13" s="474"/>
      <c r="AN13" s="474"/>
    </row>
    <row r="14" spans="1:52" ht="21" customHeight="1">
      <c r="B14" s="122"/>
      <c r="C14" s="122"/>
      <c r="D14" s="122"/>
      <c r="AG14" s="52"/>
      <c r="AH14" s="52"/>
      <c r="AI14" s="52"/>
      <c r="AJ14" s="52"/>
    </row>
    <row r="15" spans="1:52" ht="20.25" customHeight="1">
      <c r="B15" s="113"/>
      <c r="C15" s="113"/>
      <c r="D15" s="113"/>
      <c r="AG15" s="52"/>
      <c r="AH15" s="52"/>
      <c r="AI15" s="52"/>
      <c r="AJ15" s="52"/>
    </row>
    <row r="16" spans="1:52">
      <c r="AG16" s="52"/>
      <c r="AH16" s="52"/>
      <c r="AI16" s="52"/>
      <c r="AJ16" s="52"/>
    </row>
    <row r="17" spans="33:36">
      <c r="AG17" s="52"/>
      <c r="AH17" s="52"/>
      <c r="AI17" s="52"/>
      <c r="AJ17" s="52"/>
    </row>
    <row r="18" spans="33:36">
      <c r="AG18" s="52"/>
      <c r="AH18" s="52"/>
      <c r="AI18" s="52"/>
      <c r="AJ18" s="52"/>
    </row>
    <row r="19" spans="33:36">
      <c r="AG19" s="52"/>
      <c r="AH19" s="52"/>
      <c r="AI19" s="52"/>
      <c r="AJ19" s="52"/>
    </row>
    <row r="20" spans="33:36">
      <c r="AG20" s="52"/>
      <c r="AH20" s="52"/>
      <c r="AI20" s="52"/>
      <c r="AJ20" s="52"/>
    </row>
    <row r="21" spans="33:36">
      <c r="AG21" s="52"/>
      <c r="AH21" s="52"/>
      <c r="AI21" s="52"/>
      <c r="AJ21" s="52"/>
    </row>
    <row r="22" spans="33:36">
      <c r="AG22" s="52"/>
      <c r="AH22" s="52"/>
      <c r="AI22" s="52"/>
      <c r="AJ22" s="52"/>
    </row>
    <row r="23" spans="33:36">
      <c r="AG23" s="52"/>
      <c r="AH23" s="52"/>
      <c r="AI23" s="52"/>
      <c r="AJ23" s="52"/>
    </row>
    <row r="24" spans="33:36">
      <c r="AG24" s="52"/>
      <c r="AH24" s="52"/>
      <c r="AI24" s="52"/>
      <c r="AJ24" s="52"/>
    </row>
    <row r="25" spans="33:36">
      <c r="AG25" s="52"/>
      <c r="AH25" s="52"/>
      <c r="AI25" s="52"/>
      <c r="AJ25" s="52"/>
    </row>
    <row r="26" spans="33:36">
      <c r="AG26" s="52"/>
      <c r="AH26" s="52"/>
      <c r="AI26" s="52"/>
      <c r="AJ26" s="52"/>
    </row>
    <row r="27" spans="33:36">
      <c r="AG27" s="52"/>
      <c r="AH27" s="52"/>
      <c r="AI27" s="52"/>
      <c r="AJ27" s="52"/>
    </row>
    <row r="28" spans="33:36">
      <c r="AG28" s="52"/>
      <c r="AH28" s="52"/>
      <c r="AI28" s="52"/>
      <c r="AJ28" s="52"/>
    </row>
    <row r="29" spans="33:36">
      <c r="AG29" s="52"/>
      <c r="AH29" s="52"/>
      <c r="AI29" s="52"/>
      <c r="AJ29" s="52"/>
    </row>
    <row r="30" spans="33:36">
      <c r="AG30" s="52"/>
      <c r="AH30" s="52"/>
      <c r="AI30" s="52"/>
      <c r="AJ30" s="52"/>
    </row>
    <row r="31" spans="33:36">
      <c r="AG31" s="52"/>
      <c r="AH31" s="52"/>
      <c r="AI31" s="52"/>
      <c r="AJ31" s="52"/>
    </row>
    <row r="32" spans="33:36">
      <c r="AG32" s="52"/>
      <c r="AH32" s="52"/>
      <c r="AI32" s="52"/>
      <c r="AJ32" s="52"/>
    </row>
    <row r="33" spans="33:36">
      <c r="AG33" s="52"/>
      <c r="AH33" s="52"/>
      <c r="AI33" s="52"/>
      <c r="AJ33" s="52"/>
    </row>
    <row r="34" spans="33:36">
      <c r="AG34" s="52"/>
      <c r="AH34" s="52"/>
      <c r="AI34" s="52"/>
      <c r="AJ34" s="52"/>
    </row>
    <row r="35" spans="33:36">
      <c r="AG35" s="52"/>
      <c r="AH35" s="52"/>
      <c r="AI35" s="52"/>
      <c r="AJ35" s="52"/>
    </row>
    <row r="36" spans="33:36">
      <c r="AG36" s="52"/>
      <c r="AH36" s="52"/>
      <c r="AI36" s="52"/>
      <c r="AJ36" s="52"/>
    </row>
    <row r="37" spans="33:36">
      <c r="AG37" s="52"/>
      <c r="AH37" s="52"/>
      <c r="AI37" s="52"/>
      <c r="AJ37" s="52"/>
    </row>
    <row r="38" spans="33:36">
      <c r="AG38" s="52"/>
      <c r="AH38" s="52"/>
      <c r="AI38" s="52"/>
      <c r="AJ38" s="52"/>
    </row>
    <row r="39" spans="33:36">
      <c r="AG39" s="52"/>
      <c r="AH39" s="52"/>
      <c r="AI39" s="52"/>
      <c r="AJ39" s="52"/>
    </row>
    <row r="40" spans="33:36">
      <c r="AG40" s="52"/>
      <c r="AH40" s="52"/>
      <c r="AI40" s="52"/>
      <c r="AJ40" s="52"/>
    </row>
    <row r="41" spans="33:36">
      <c r="AG41" s="52"/>
      <c r="AH41" s="52"/>
      <c r="AI41" s="52"/>
      <c r="AJ41" s="52"/>
    </row>
    <row r="42" spans="33:36">
      <c r="AG42" s="52"/>
      <c r="AH42" s="52"/>
      <c r="AI42" s="52"/>
      <c r="AJ42" s="52"/>
    </row>
    <row r="43" spans="33:36">
      <c r="AG43" s="52"/>
      <c r="AH43" s="52"/>
      <c r="AI43" s="52"/>
      <c r="AJ43" s="52"/>
    </row>
    <row r="44" spans="33:36">
      <c r="AG44" s="52"/>
      <c r="AH44" s="52"/>
      <c r="AI44" s="52"/>
      <c r="AJ44" s="52"/>
    </row>
    <row r="45" spans="33:36">
      <c r="AG45" s="52"/>
      <c r="AH45" s="52"/>
      <c r="AI45" s="52"/>
      <c r="AJ45" s="52"/>
    </row>
    <row r="46" spans="33:36">
      <c r="AG46" s="52"/>
      <c r="AH46" s="52"/>
      <c r="AI46" s="52"/>
      <c r="AJ46" s="52"/>
    </row>
    <row r="47" spans="33:36">
      <c r="AG47" s="52"/>
      <c r="AH47" s="52"/>
      <c r="AI47" s="52"/>
      <c r="AJ47" s="52"/>
    </row>
    <row r="48" spans="33:36">
      <c r="AG48" s="52"/>
      <c r="AH48" s="52"/>
      <c r="AI48" s="52"/>
      <c r="AJ48" s="52"/>
    </row>
    <row r="49" spans="33:36">
      <c r="AG49" s="52"/>
      <c r="AH49" s="52"/>
      <c r="AI49" s="52"/>
      <c r="AJ49" s="52"/>
    </row>
    <row r="50" spans="33:36">
      <c r="AG50" s="52"/>
      <c r="AH50" s="52"/>
      <c r="AI50" s="52"/>
      <c r="AJ50" s="52"/>
    </row>
    <row r="51" spans="33:36">
      <c r="AG51" s="52"/>
      <c r="AH51" s="52"/>
      <c r="AI51" s="52"/>
      <c r="AJ51" s="52"/>
    </row>
    <row r="52" spans="33:36">
      <c r="AG52" s="52"/>
      <c r="AH52" s="52"/>
      <c r="AI52" s="52"/>
      <c r="AJ52" s="52"/>
    </row>
    <row r="53" spans="33:36">
      <c r="AG53" s="52"/>
      <c r="AH53" s="52"/>
      <c r="AI53" s="52"/>
      <c r="AJ53" s="52"/>
    </row>
    <row r="54" spans="33:36">
      <c r="AG54" s="52"/>
      <c r="AH54" s="52"/>
      <c r="AI54" s="52"/>
      <c r="AJ54" s="52"/>
    </row>
    <row r="55" spans="33:36">
      <c r="AG55" s="52"/>
      <c r="AH55" s="52"/>
      <c r="AI55" s="52"/>
      <c r="AJ55" s="52"/>
    </row>
    <row r="56" spans="33:36">
      <c r="AG56" s="52"/>
      <c r="AH56" s="52"/>
      <c r="AI56" s="52"/>
      <c r="AJ56" s="52"/>
    </row>
    <row r="57" spans="33:36">
      <c r="AG57" s="52"/>
      <c r="AH57" s="52"/>
      <c r="AI57" s="52"/>
      <c r="AJ57" s="52"/>
    </row>
    <row r="58" spans="33:36">
      <c r="AG58" s="52"/>
      <c r="AH58" s="52"/>
      <c r="AI58" s="52"/>
      <c r="AJ58" s="52"/>
    </row>
    <row r="59" spans="33:36">
      <c r="AG59" s="52"/>
      <c r="AH59" s="52"/>
      <c r="AI59" s="52"/>
      <c r="AJ59" s="52"/>
    </row>
    <row r="60" spans="33:36">
      <c r="AG60" s="52"/>
      <c r="AH60" s="52"/>
      <c r="AI60" s="52"/>
      <c r="AJ60" s="52"/>
    </row>
    <row r="61" spans="33:36">
      <c r="AG61" s="52"/>
      <c r="AH61" s="52"/>
      <c r="AI61" s="52"/>
      <c r="AJ61" s="52"/>
    </row>
    <row r="62" spans="33:36">
      <c r="AG62" s="52"/>
      <c r="AH62" s="52"/>
      <c r="AI62" s="52"/>
      <c r="AJ62" s="52"/>
    </row>
    <row r="63" spans="33:36">
      <c r="AG63" s="52"/>
      <c r="AH63" s="52"/>
      <c r="AI63" s="52"/>
      <c r="AJ63" s="52"/>
    </row>
    <row r="64" spans="33:36">
      <c r="AG64" s="52"/>
      <c r="AH64" s="52"/>
      <c r="AI64" s="52"/>
      <c r="AJ64" s="52"/>
    </row>
    <row r="65" spans="33:36">
      <c r="AG65" s="52"/>
      <c r="AH65" s="52"/>
      <c r="AI65" s="52"/>
      <c r="AJ65" s="52"/>
    </row>
    <row r="66" spans="33:36">
      <c r="AG66" s="52"/>
      <c r="AH66" s="52"/>
      <c r="AI66" s="52"/>
      <c r="AJ66" s="52"/>
    </row>
    <row r="67" spans="33:36">
      <c r="AG67" s="52"/>
      <c r="AH67" s="52"/>
      <c r="AI67" s="52"/>
      <c r="AJ67" s="52"/>
    </row>
    <row r="68" spans="33:36">
      <c r="AG68" s="52"/>
      <c r="AH68" s="52"/>
      <c r="AI68" s="52"/>
      <c r="AJ68" s="52"/>
    </row>
    <row r="69" spans="33:36">
      <c r="AG69" s="52"/>
      <c r="AH69" s="52"/>
      <c r="AI69" s="52"/>
      <c r="AJ69" s="52"/>
    </row>
    <row r="70" spans="33:36">
      <c r="AG70" s="52"/>
      <c r="AH70" s="52"/>
      <c r="AI70" s="52"/>
      <c r="AJ70" s="52"/>
    </row>
    <row r="71" spans="33:36">
      <c r="AG71" s="52"/>
      <c r="AH71" s="52"/>
      <c r="AI71" s="52"/>
      <c r="AJ71" s="52"/>
    </row>
    <row r="72" spans="33:36">
      <c r="AG72" s="52"/>
      <c r="AH72" s="52"/>
      <c r="AI72" s="52"/>
      <c r="AJ72" s="52"/>
    </row>
    <row r="73" spans="33:36">
      <c r="AG73" s="52"/>
      <c r="AH73" s="52"/>
      <c r="AI73" s="52"/>
      <c r="AJ73" s="52"/>
    </row>
    <row r="74" spans="33:36">
      <c r="AG74" s="52"/>
      <c r="AH74" s="52"/>
      <c r="AI74" s="52"/>
      <c r="AJ74" s="52"/>
    </row>
    <row r="75" spans="33:36">
      <c r="AG75" s="52"/>
      <c r="AH75" s="52"/>
      <c r="AI75" s="52"/>
      <c r="AJ75" s="52"/>
    </row>
    <row r="76" spans="33:36">
      <c r="AG76" s="52"/>
      <c r="AH76" s="52"/>
      <c r="AI76" s="52"/>
      <c r="AJ76" s="52"/>
    </row>
    <row r="77" spans="33:36">
      <c r="AG77" s="52"/>
      <c r="AH77" s="52"/>
      <c r="AI77" s="52"/>
      <c r="AJ77" s="52"/>
    </row>
    <row r="78" spans="33:36">
      <c r="AG78" s="52"/>
      <c r="AH78" s="52"/>
      <c r="AI78" s="52"/>
      <c r="AJ78" s="52"/>
    </row>
    <row r="79" spans="33:36">
      <c r="AG79" s="52"/>
      <c r="AH79" s="52"/>
      <c r="AI79" s="52"/>
      <c r="AJ79" s="52"/>
    </row>
    <row r="80" spans="33:36">
      <c r="AG80" s="52"/>
      <c r="AH80" s="52"/>
      <c r="AI80" s="52"/>
      <c r="AJ80" s="52"/>
    </row>
    <row r="81" spans="33:36">
      <c r="AG81" s="52"/>
      <c r="AH81" s="52"/>
      <c r="AI81" s="52"/>
      <c r="AJ81" s="52"/>
    </row>
    <row r="82" spans="33:36">
      <c r="AG82" s="52"/>
      <c r="AH82" s="52"/>
      <c r="AI82" s="52"/>
      <c r="AJ82" s="52"/>
    </row>
    <row r="83" spans="33:36">
      <c r="AG83" s="52"/>
      <c r="AH83" s="52"/>
      <c r="AI83" s="52"/>
      <c r="AJ83" s="52"/>
    </row>
    <row r="84" spans="33:36">
      <c r="AG84" s="52"/>
      <c r="AH84" s="52"/>
      <c r="AI84" s="52"/>
      <c r="AJ84" s="52"/>
    </row>
    <row r="85" spans="33:36">
      <c r="AG85" s="52"/>
      <c r="AH85" s="52"/>
      <c r="AI85" s="52"/>
      <c r="AJ85" s="52"/>
    </row>
    <row r="86" spans="33:36">
      <c r="AG86" s="52"/>
      <c r="AH86" s="52"/>
      <c r="AI86" s="52"/>
      <c r="AJ86" s="52"/>
    </row>
    <row r="87" spans="33:36">
      <c r="AG87" s="52"/>
      <c r="AH87" s="52"/>
      <c r="AI87" s="52"/>
      <c r="AJ87" s="52"/>
    </row>
    <row r="88" spans="33:36">
      <c r="AG88" s="52"/>
      <c r="AH88" s="52"/>
      <c r="AI88" s="52"/>
      <c r="AJ88" s="52"/>
    </row>
    <row r="89" spans="33:36">
      <c r="AG89" s="52"/>
      <c r="AH89" s="52"/>
      <c r="AI89" s="52"/>
      <c r="AJ89" s="52"/>
    </row>
    <row r="90" spans="33:36">
      <c r="AG90" s="52"/>
      <c r="AH90" s="52"/>
      <c r="AI90" s="52"/>
      <c r="AJ90" s="52"/>
    </row>
    <row r="91" spans="33:36">
      <c r="AG91" s="52"/>
      <c r="AH91" s="52"/>
      <c r="AI91" s="52"/>
      <c r="AJ91" s="52"/>
    </row>
    <row r="92" spans="33:36">
      <c r="AG92" s="52"/>
      <c r="AH92" s="52"/>
      <c r="AI92" s="52"/>
      <c r="AJ92" s="52"/>
    </row>
    <row r="93" spans="33:36">
      <c r="AG93" s="52"/>
      <c r="AH93" s="52"/>
      <c r="AI93" s="52"/>
      <c r="AJ93" s="52"/>
    </row>
    <row r="94" spans="33:36">
      <c r="AG94" s="52"/>
      <c r="AH94" s="52"/>
      <c r="AI94" s="52"/>
      <c r="AJ94" s="52"/>
    </row>
    <row r="95" spans="33:36">
      <c r="AG95" s="52"/>
      <c r="AH95" s="52"/>
      <c r="AI95" s="52"/>
      <c r="AJ95" s="52"/>
    </row>
    <row r="96" spans="33:36">
      <c r="AG96" s="52"/>
      <c r="AH96" s="52"/>
      <c r="AI96" s="52"/>
      <c r="AJ96" s="52"/>
    </row>
    <row r="97" spans="33:36">
      <c r="AG97" s="52"/>
      <c r="AH97" s="52"/>
      <c r="AI97" s="52"/>
      <c r="AJ97" s="52"/>
    </row>
    <row r="98" spans="33:36">
      <c r="AG98" s="52"/>
      <c r="AH98" s="52"/>
      <c r="AI98" s="52"/>
      <c r="AJ98" s="52"/>
    </row>
    <row r="99" spans="33:36">
      <c r="AG99" s="52"/>
      <c r="AH99" s="52"/>
      <c r="AI99" s="52"/>
      <c r="AJ99" s="52"/>
    </row>
    <row r="100" spans="33:36">
      <c r="AG100" s="52"/>
      <c r="AH100" s="52"/>
      <c r="AI100" s="52"/>
      <c r="AJ100" s="52"/>
    </row>
    <row r="101" spans="33:36">
      <c r="AG101" s="52"/>
      <c r="AH101" s="52"/>
      <c r="AI101" s="52"/>
      <c r="AJ101" s="52"/>
    </row>
    <row r="102" spans="33:36">
      <c r="AG102" s="52"/>
      <c r="AH102" s="52"/>
      <c r="AI102" s="52"/>
      <c r="AJ102" s="52"/>
    </row>
    <row r="103" spans="33:36">
      <c r="AG103" s="52"/>
      <c r="AH103" s="52"/>
      <c r="AI103" s="52"/>
      <c r="AJ103" s="52"/>
    </row>
    <row r="104" spans="33:36">
      <c r="AG104" s="52"/>
      <c r="AH104" s="52"/>
      <c r="AI104" s="52"/>
      <c r="AJ104" s="52"/>
    </row>
    <row r="105" spans="33:36">
      <c r="AG105" s="52"/>
      <c r="AH105" s="52"/>
      <c r="AI105" s="52"/>
      <c r="AJ105" s="52"/>
    </row>
    <row r="106" spans="33:36">
      <c r="AG106" s="52"/>
      <c r="AH106" s="52"/>
      <c r="AI106" s="52"/>
      <c r="AJ106" s="52"/>
    </row>
    <row r="107" spans="33:36">
      <c r="AG107" s="52"/>
      <c r="AH107" s="52"/>
      <c r="AI107" s="52"/>
      <c r="AJ107" s="52"/>
    </row>
    <row r="108" spans="33:36">
      <c r="AG108" s="52"/>
      <c r="AH108" s="52"/>
      <c r="AI108" s="52"/>
      <c r="AJ108" s="52"/>
    </row>
    <row r="109" spans="33:36">
      <c r="AG109" s="52"/>
      <c r="AH109" s="52"/>
      <c r="AI109" s="52"/>
      <c r="AJ109" s="52"/>
    </row>
    <row r="110" spans="33:36">
      <c r="AG110" s="52"/>
      <c r="AH110" s="52"/>
      <c r="AI110" s="52"/>
      <c r="AJ110" s="52"/>
    </row>
    <row r="111" spans="33:36">
      <c r="AG111" s="52"/>
      <c r="AH111" s="52"/>
      <c r="AI111" s="52"/>
      <c r="AJ111" s="52"/>
    </row>
    <row r="112" spans="33:36">
      <c r="AG112" s="52"/>
      <c r="AH112" s="52"/>
      <c r="AI112" s="52"/>
      <c r="AJ112" s="52"/>
    </row>
    <row r="113" spans="33:36">
      <c r="AG113" s="52"/>
      <c r="AH113" s="52"/>
      <c r="AI113" s="52"/>
      <c r="AJ113" s="52"/>
    </row>
    <row r="114" spans="33:36">
      <c r="AG114" s="52"/>
      <c r="AH114" s="52"/>
      <c r="AI114" s="52"/>
      <c r="AJ114" s="52"/>
    </row>
    <row r="115" spans="33:36">
      <c r="AG115" s="52"/>
      <c r="AH115" s="52"/>
      <c r="AI115" s="52"/>
      <c r="AJ115" s="52"/>
    </row>
    <row r="116" spans="33:36">
      <c r="AG116" s="52"/>
      <c r="AH116" s="52"/>
      <c r="AI116" s="52"/>
      <c r="AJ116" s="52"/>
    </row>
    <row r="117" spans="33:36">
      <c r="AG117" s="52"/>
      <c r="AH117" s="52"/>
      <c r="AI117" s="52"/>
      <c r="AJ117" s="52"/>
    </row>
    <row r="118" spans="33:36">
      <c r="AG118" s="52"/>
      <c r="AH118" s="52"/>
      <c r="AI118" s="52"/>
      <c r="AJ118" s="52"/>
    </row>
    <row r="119" spans="33:36">
      <c r="AG119" s="52"/>
      <c r="AH119" s="52"/>
      <c r="AI119" s="52"/>
      <c r="AJ119" s="52"/>
    </row>
    <row r="120" spans="33:36">
      <c r="AG120" s="52"/>
      <c r="AH120" s="52"/>
      <c r="AI120" s="52"/>
      <c r="AJ120" s="52"/>
    </row>
    <row r="121" spans="33:36">
      <c r="AG121" s="52"/>
      <c r="AH121" s="52"/>
      <c r="AI121" s="52"/>
      <c r="AJ121" s="52"/>
    </row>
    <row r="122" spans="33:36">
      <c r="AG122" s="52"/>
      <c r="AH122" s="52"/>
      <c r="AI122" s="52"/>
      <c r="AJ122" s="52"/>
    </row>
    <row r="123" spans="33:36">
      <c r="AG123" s="52"/>
      <c r="AH123" s="52"/>
      <c r="AI123" s="52"/>
      <c r="AJ123" s="52"/>
    </row>
    <row r="124" spans="33:36">
      <c r="AG124" s="52"/>
      <c r="AH124" s="52"/>
      <c r="AI124" s="52"/>
      <c r="AJ124" s="52"/>
    </row>
    <row r="125" spans="33:36">
      <c r="AG125" s="52"/>
      <c r="AH125" s="52"/>
      <c r="AI125" s="52"/>
      <c r="AJ125" s="52"/>
    </row>
    <row r="126" spans="33:36">
      <c r="AG126" s="52"/>
      <c r="AH126" s="52"/>
      <c r="AI126" s="52"/>
      <c r="AJ126" s="52"/>
    </row>
    <row r="127" spans="33:36">
      <c r="AG127" s="52"/>
      <c r="AH127" s="52"/>
      <c r="AI127" s="52"/>
      <c r="AJ127" s="52"/>
    </row>
    <row r="128" spans="33:36">
      <c r="AG128" s="52"/>
      <c r="AH128" s="52"/>
      <c r="AI128" s="52"/>
      <c r="AJ128" s="52"/>
    </row>
    <row r="129" spans="33:36">
      <c r="AG129" s="52"/>
      <c r="AH129" s="52"/>
      <c r="AI129" s="52"/>
      <c r="AJ129" s="52"/>
    </row>
    <row r="130" spans="33:36">
      <c r="AG130" s="52"/>
      <c r="AH130" s="52"/>
      <c r="AI130" s="52"/>
      <c r="AJ130" s="52"/>
    </row>
    <row r="131" spans="33:36">
      <c r="AG131" s="52"/>
      <c r="AH131" s="52"/>
      <c r="AI131" s="52"/>
      <c r="AJ131" s="52"/>
    </row>
    <row r="132" spans="33:36">
      <c r="AG132" s="52"/>
      <c r="AH132" s="52"/>
      <c r="AI132" s="52"/>
      <c r="AJ132" s="52"/>
    </row>
    <row r="133" spans="33:36">
      <c r="AG133" s="52"/>
      <c r="AH133" s="52"/>
      <c r="AI133" s="52"/>
      <c r="AJ133" s="52"/>
    </row>
    <row r="134" spans="33:36">
      <c r="AG134" s="52"/>
      <c r="AH134" s="52"/>
      <c r="AI134" s="52"/>
      <c r="AJ134" s="52"/>
    </row>
    <row r="135" spans="33:36">
      <c r="AG135" s="52"/>
      <c r="AH135" s="52"/>
      <c r="AI135" s="52"/>
      <c r="AJ135" s="52"/>
    </row>
    <row r="136" spans="33:36">
      <c r="AG136" s="52"/>
      <c r="AH136" s="52"/>
      <c r="AI136" s="52"/>
      <c r="AJ136" s="52"/>
    </row>
    <row r="137" spans="33:36">
      <c r="AG137" s="52"/>
      <c r="AH137" s="52"/>
      <c r="AI137" s="52"/>
      <c r="AJ137" s="52"/>
    </row>
    <row r="138" spans="33:36">
      <c r="AG138" s="52"/>
      <c r="AH138" s="52"/>
      <c r="AI138" s="52"/>
      <c r="AJ138" s="52"/>
    </row>
    <row r="139" spans="33:36">
      <c r="AG139" s="52"/>
      <c r="AH139" s="52"/>
      <c r="AI139" s="52"/>
      <c r="AJ139" s="52"/>
    </row>
    <row r="140" spans="33:36">
      <c r="AG140" s="52"/>
      <c r="AH140" s="52"/>
      <c r="AI140" s="52"/>
      <c r="AJ140" s="52"/>
    </row>
    <row r="141" spans="33:36">
      <c r="AG141" s="52"/>
      <c r="AH141" s="52"/>
      <c r="AI141" s="52"/>
      <c r="AJ141" s="52"/>
    </row>
    <row r="142" spans="33:36">
      <c r="AG142" s="52"/>
      <c r="AH142" s="52"/>
      <c r="AI142" s="52"/>
      <c r="AJ142" s="52"/>
    </row>
    <row r="143" spans="33:36">
      <c r="AG143" s="52"/>
      <c r="AH143" s="52"/>
      <c r="AI143" s="52"/>
      <c r="AJ143" s="52"/>
    </row>
    <row r="144" spans="33:36">
      <c r="AG144" s="52"/>
      <c r="AH144" s="52"/>
      <c r="AI144" s="52"/>
      <c r="AJ144" s="52"/>
    </row>
    <row r="145" spans="33:36">
      <c r="AG145" s="52"/>
      <c r="AH145" s="52"/>
      <c r="AI145" s="52"/>
      <c r="AJ145" s="52"/>
    </row>
    <row r="146" spans="33:36">
      <c r="AG146" s="52"/>
      <c r="AH146" s="52"/>
      <c r="AI146" s="52"/>
      <c r="AJ146" s="52"/>
    </row>
    <row r="147" spans="33:36">
      <c r="AG147" s="52"/>
      <c r="AH147" s="52"/>
      <c r="AI147" s="52"/>
      <c r="AJ147" s="52"/>
    </row>
    <row r="148" spans="33:36">
      <c r="AG148" s="52"/>
      <c r="AH148" s="52"/>
      <c r="AI148" s="52"/>
      <c r="AJ148" s="52"/>
    </row>
    <row r="149" spans="33:36">
      <c r="AG149" s="52"/>
      <c r="AH149" s="52"/>
      <c r="AI149" s="52"/>
      <c r="AJ149" s="52"/>
    </row>
    <row r="150" spans="33:36">
      <c r="AG150" s="52"/>
      <c r="AH150" s="52"/>
      <c r="AI150" s="52"/>
      <c r="AJ150" s="52"/>
    </row>
    <row r="151" spans="33:36">
      <c r="AG151" s="52"/>
      <c r="AH151" s="52"/>
      <c r="AI151" s="52"/>
      <c r="AJ151" s="52"/>
    </row>
    <row r="152" spans="33:36">
      <c r="AG152" s="52"/>
      <c r="AH152" s="52"/>
      <c r="AI152" s="52"/>
      <c r="AJ152" s="52"/>
    </row>
    <row r="153" spans="33:36">
      <c r="AG153" s="52"/>
      <c r="AH153" s="52"/>
      <c r="AI153" s="52"/>
      <c r="AJ153" s="52"/>
    </row>
    <row r="154" spans="33:36">
      <c r="AG154" s="52"/>
      <c r="AH154" s="52"/>
      <c r="AI154" s="52"/>
      <c r="AJ154" s="52"/>
    </row>
    <row r="155" spans="33:36">
      <c r="AG155" s="52"/>
      <c r="AH155" s="52"/>
      <c r="AI155" s="52"/>
      <c r="AJ155" s="52"/>
    </row>
    <row r="156" spans="33:36">
      <c r="AG156" s="52"/>
      <c r="AH156" s="52"/>
      <c r="AI156" s="52"/>
      <c r="AJ156" s="52"/>
    </row>
    <row r="157" spans="33:36">
      <c r="AG157" s="52"/>
      <c r="AH157" s="52"/>
      <c r="AI157" s="52"/>
      <c r="AJ157" s="52"/>
    </row>
    <row r="158" spans="33:36">
      <c r="AG158" s="52"/>
      <c r="AH158" s="52"/>
      <c r="AI158" s="52"/>
      <c r="AJ158" s="52"/>
    </row>
    <row r="159" spans="33:36">
      <c r="AG159" s="52"/>
      <c r="AH159" s="52"/>
      <c r="AI159" s="52"/>
      <c r="AJ159" s="52"/>
    </row>
    <row r="160" spans="33:36">
      <c r="AG160" s="52"/>
      <c r="AH160" s="52"/>
      <c r="AI160" s="52"/>
      <c r="AJ160" s="52"/>
    </row>
    <row r="161" spans="33:36">
      <c r="AG161" s="52"/>
      <c r="AH161" s="52"/>
      <c r="AI161" s="52"/>
      <c r="AJ161" s="52"/>
    </row>
    <row r="162" spans="33:36">
      <c r="AG162" s="52"/>
      <c r="AH162" s="52"/>
      <c r="AI162" s="52"/>
      <c r="AJ162" s="52"/>
    </row>
    <row r="163" spans="33:36">
      <c r="AG163" s="52"/>
      <c r="AH163" s="52"/>
      <c r="AI163" s="52"/>
      <c r="AJ163" s="52"/>
    </row>
    <row r="164" spans="33:36">
      <c r="AG164" s="52"/>
      <c r="AH164" s="52"/>
      <c r="AI164" s="52"/>
      <c r="AJ164" s="52"/>
    </row>
    <row r="165" spans="33:36">
      <c r="AG165" s="52"/>
      <c r="AH165" s="52"/>
      <c r="AI165" s="52"/>
      <c r="AJ165" s="52"/>
    </row>
    <row r="166" spans="33:36">
      <c r="AG166" s="52"/>
      <c r="AH166" s="52"/>
      <c r="AI166" s="52"/>
      <c r="AJ166" s="52"/>
    </row>
    <row r="167" spans="33:36">
      <c r="AG167" s="52"/>
      <c r="AH167" s="52"/>
      <c r="AI167" s="52"/>
      <c r="AJ167" s="52"/>
    </row>
    <row r="168" spans="33:36">
      <c r="AG168" s="52"/>
      <c r="AH168" s="52"/>
      <c r="AI168" s="52"/>
      <c r="AJ168" s="52"/>
    </row>
    <row r="169" spans="33:36">
      <c r="AG169" s="52"/>
      <c r="AH169" s="52"/>
      <c r="AI169" s="52"/>
      <c r="AJ169" s="52"/>
    </row>
    <row r="170" spans="33:36">
      <c r="AG170" s="52"/>
      <c r="AH170" s="52"/>
      <c r="AI170" s="52"/>
      <c r="AJ170" s="52"/>
    </row>
    <row r="171" spans="33:36">
      <c r="AG171" s="52"/>
      <c r="AH171" s="52"/>
      <c r="AI171" s="52"/>
      <c r="AJ171" s="52"/>
    </row>
    <row r="172" spans="33:36">
      <c r="AG172" s="52"/>
      <c r="AH172" s="52"/>
      <c r="AI172" s="52"/>
      <c r="AJ172" s="52"/>
    </row>
    <row r="173" spans="33:36">
      <c r="AG173" s="52"/>
      <c r="AH173" s="52"/>
      <c r="AI173" s="52"/>
      <c r="AJ173" s="52"/>
    </row>
    <row r="174" spans="33:36">
      <c r="AG174" s="52"/>
      <c r="AH174" s="52"/>
      <c r="AI174" s="52"/>
      <c r="AJ174" s="52"/>
    </row>
    <row r="175" spans="33:36">
      <c r="AG175" s="52"/>
      <c r="AH175" s="52"/>
      <c r="AI175" s="52"/>
      <c r="AJ175" s="52"/>
    </row>
    <row r="176" spans="33:36">
      <c r="AG176" s="52"/>
      <c r="AH176" s="52"/>
      <c r="AI176" s="52"/>
      <c r="AJ176" s="52"/>
    </row>
    <row r="177" spans="33:36">
      <c r="AG177" s="52"/>
      <c r="AH177" s="52"/>
      <c r="AI177" s="52"/>
      <c r="AJ177" s="52"/>
    </row>
    <row r="178" spans="33:36">
      <c r="AG178" s="52"/>
      <c r="AH178" s="52"/>
      <c r="AI178" s="52"/>
      <c r="AJ178" s="52"/>
    </row>
    <row r="179" spans="33:36">
      <c r="AG179" s="52"/>
      <c r="AH179" s="52"/>
      <c r="AI179" s="52"/>
      <c r="AJ179" s="52"/>
    </row>
    <row r="180" spans="33:36">
      <c r="AG180" s="52"/>
      <c r="AH180" s="52"/>
      <c r="AI180" s="52"/>
      <c r="AJ180" s="52"/>
    </row>
    <row r="181" spans="33:36">
      <c r="AG181" s="52"/>
      <c r="AH181" s="52"/>
      <c r="AI181" s="52"/>
      <c r="AJ181" s="52"/>
    </row>
    <row r="182" spans="33:36">
      <c r="AG182" s="52"/>
      <c r="AH182" s="52"/>
      <c r="AI182" s="52"/>
      <c r="AJ182" s="52"/>
    </row>
    <row r="183" spans="33:36">
      <c r="AG183" s="52"/>
      <c r="AH183" s="52"/>
      <c r="AI183" s="52"/>
      <c r="AJ183" s="52"/>
    </row>
    <row r="184" spans="33:36">
      <c r="AG184" s="52"/>
      <c r="AH184" s="52"/>
      <c r="AI184" s="52"/>
      <c r="AJ184" s="52"/>
    </row>
    <row r="185" spans="33:36">
      <c r="AG185" s="52"/>
      <c r="AH185" s="52"/>
      <c r="AI185" s="52"/>
      <c r="AJ185" s="52"/>
    </row>
    <row r="186" spans="33:36">
      <c r="AG186" s="52"/>
      <c r="AH186" s="52"/>
      <c r="AI186" s="52"/>
      <c r="AJ186" s="52"/>
    </row>
    <row r="187" spans="33:36">
      <c r="AG187" s="52"/>
      <c r="AH187" s="52"/>
      <c r="AI187" s="52"/>
      <c r="AJ187" s="52"/>
    </row>
    <row r="188" spans="33:36">
      <c r="AG188" s="52"/>
      <c r="AH188" s="52"/>
      <c r="AI188" s="52"/>
      <c r="AJ188" s="52"/>
    </row>
    <row r="189" spans="33:36">
      <c r="AG189" s="52"/>
      <c r="AH189" s="52"/>
      <c r="AI189" s="52"/>
      <c r="AJ189" s="52"/>
    </row>
    <row r="190" spans="33:36">
      <c r="AG190" s="52"/>
      <c r="AH190" s="52"/>
      <c r="AI190" s="52"/>
      <c r="AJ190" s="52"/>
    </row>
    <row r="191" spans="33:36">
      <c r="AG191" s="52"/>
      <c r="AH191" s="52"/>
      <c r="AI191" s="52"/>
      <c r="AJ191" s="52"/>
    </row>
    <row r="192" spans="33:36">
      <c r="AG192" s="52"/>
      <c r="AH192" s="52"/>
      <c r="AI192" s="52"/>
      <c r="AJ192" s="52"/>
    </row>
    <row r="193" spans="33:36">
      <c r="AG193" s="52"/>
      <c r="AH193" s="52"/>
      <c r="AI193" s="52"/>
      <c r="AJ193" s="52"/>
    </row>
    <row r="194" spans="33:36">
      <c r="AG194" s="52"/>
      <c r="AH194" s="52"/>
      <c r="AI194" s="52"/>
      <c r="AJ194" s="52"/>
    </row>
    <row r="195" spans="33:36">
      <c r="AG195" s="52"/>
      <c r="AH195" s="52"/>
      <c r="AI195" s="52"/>
      <c r="AJ195" s="52"/>
    </row>
    <row r="196" spans="33:36">
      <c r="AG196" s="52"/>
      <c r="AH196" s="52"/>
      <c r="AI196" s="52"/>
      <c r="AJ196" s="52"/>
    </row>
    <row r="197" spans="33:36">
      <c r="AG197" s="52"/>
      <c r="AH197" s="52"/>
      <c r="AI197" s="52"/>
      <c r="AJ197" s="52"/>
    </row>
    <row r="198" spans="33:36">
      <c r="AG198" s="52"/>
      <c r="AH198" s="52"/>
      <c r="AI198" s="52"/>
      <c r="AJ198" s="52"/>
    </row>
    <row r="199" spans="33:36">
      <c r="AG199" s="52"/>
      <c r="AH199" s="52"/>
      <c r="AI199" s="52"/>
      <c r="AJ199" s="52"/>
    </row>
    <row r="200" spans="33:36">
      <c r="AG200" s="52"/>
      <c r="AH200" s="52"/>
      <c r="AI200" s="52"/>
      <c r="AJ200" s="52"/>
    </row>
    <row r="201" spans="33:36">
      <c r="AG201" s="52"/>
      <c r="AH201" s="52"/>
      <c r="AI201" s="52"/>
      <c r="AJ201" s="52"/>
    </row>
    <row r="202" spans="33:36">
      <c r="AG202" s="52"/>
      <c r="AH202" s="52"/>
      <c r="AI202" s="52"/>
      <c r="AJ202" s="52"/>
    </row>
    <row r="203" spans="33:36">
      <c r="AG203" s="52"/>
      <c r="AH203" s="52"/>
      <c r="AI203" s="52"/>
      <c r="AJ203" s="52"/>
    </row>
    <row r="204" spans="33:36">
      <c r="AG204" s="52"/>
      <c r="AH204" s="52"/>
      <c r="AI204" s="52"/>
      <c r="AJ204" s="52"/>
    </row>
    <row r="205" spans="33:36">
      <c r="AG205" s="52"/>
      <c r="AH205" s="52"/>
      <c r="AI205" s="52"/>
      <c r="AJ205" s="52"/>
    </row>
    <row r="206" spans="33:36">
      <c r="AG206" s="52"/>
      <c r="AH206" s="52"/>
      <c r="AI206" s="52"/>
      <c r="AJ206" s="52"/>
    </row>
    <row r="207" spans="33:36">
      <c r="AG207" s="52"/>
      <c r="AH207" s="52"/>
      <c r="AI207" s="52"/>
      <c r="AJ207" s="52"/>
    </row>
    <row r="208" spans="33:36">
      <c r="AG208" s="52"/>
      <c r="AH208" s="52"/>
      <c r="AI208" s="52"/>
      <c r="AJ208" s="52"/>
    </row>
    <row r="209" spans="33:36">
      <c r="AG209" s="52"/>
      <c r="AH209" s="52"/>
      <c r="AI209" s="52"/>
      <c r="AJ209" s="52"/>
    </row>
    <row r="210" spans="33:36">
      <c r="AG210" s="52"/>
      <c r="AH210" s="52"/>
      <c r="AI210" s="52"/>
      <c r="AJ210" s="52"/>
    </row>
    <row r="211" spans="33:36">
      <c r="AG211" s="52"/>
      <c r="AH211" s="52"/>
      <c r="AI211" s="52"/>
      <c r="AJ211" s="52"/>
    </row>
    <row r="212" spans="33:36">
      <c r="AG212" s="52"/>
      <c r="AH212" s="52"/>
      <c r="AI212" s="52"/>
      <c r="AJ212" s="52"/>
    </row>
    <row r="213" spans="33:36">
      <c r="AG213" s="52"/>
      <c r="AH213" s="52"/>
      <c r="AI213" s="52"/>
      <c r="AJ213" s="52"/>
    </row>
    <row r="214" spans="33:36">
      <c r="AG214" s="52"/>
      <c r="AH214" s="52"/>
      <c r="AI214" s="52"/>
      <c r="AJ214" s="52"/>
    </row>
    <row r="215" spans="33:36">
      <c r="AG215" s="52"/>
      <c r="AH215" s="52"/>
      <c r="AI215" s="52"/>
      <c r="AJ215" s="52"/>
    </row>
    <row r="216" spans="33:36">
      <c r="AG216" s="52"/>
      <c r="AH216" s="52"/>
      <c r="AI216" s="52"/>
      <c r="AJ216" s="52"/>
    </row>
    <row r="217" spans="33:36">
      <c r="AG217" s="52"/>
      <c r="AH217" s="52"/>
      <c r="AI217" s="52"/>
      <c r="AJ217" s="52"/>
    </row>
    <row r="218" spans="33:36">
      <c r="AG218" s="52"/>
      <c r="AH218" s="52"/>
      <c r="AI218" s="52"/>
      <c r="AJ218" s="52"/>
    </row>
    <row r="219" spans="33:36">
      <c r="AG219" s="52"/>
      <c r="AH219" s="52"/>
      <c r="AI219" s="52"/>
      <c r="AJ219" s="52"/>
    </row>
    <row r="220" spans="33:36">
      <c r="AG220" s="52"/>
      <c r="AH220" s="52"/>
      <c r="AI220" s="52"/>
      <c r="AJ220" s="52"/>
    </row>
    <row r="221" spans="33:36">
      <c r="AG221" s="52"/>
      <c r="AH221" s="52"/>
      <c r="AI221" s="52"/>
      <c r="AJ221" s="52"/>
    </row>
    <row r="222" spans="33:36">
      <c r="AG222" s="52"/>
      <c r="AH222" s="52"/>
      <c r="AI222" s="52"/>
      <c r="AJ222" s="52"/>
    </row>
    <row r="223" spans="33:36">
      <c r="AG223" s="52"/>
      <c r="AH223" s="52"/>
      <c r="AI223" s="52"/>
      <c r="AJ223" s="52"/>
    </row>
    <row r="224" spans="33:36">
      <c r="AG224" s="52"/>
      <c r="AH224" s="52"/>
      <c r="AI224" s="52"/>
      <c r="AJ224" s="52"/>
    </row>
    <row r="225" spans="33:36">
      <c r="AG225" s="52"/>
      <c r="AH225" s="52"/>
      <c r="AI225" s="52"/>
      <c r="AJ225" s="52"/>
    </row>
    <row r="226" spans="33:36">
      <c r="AG226" s="52"/>
      <c r="AH226" s="52"/>
      <c r="AI226" s="52"/>
      <c r="AJ226" s="52"/>
    </row>
    <row r="227" spans="33:36">
      <c r="AG227" s="52"/>
      <c r="AH227" s="52"/>
      <c r="AI227" s="52"/>
      <c r="AJ227" s="52"/>
    </row>
    <row r="228" spans="33:36">
      <c r="AG228" s="52"/>
      <c r="AH228" s="52"/>
      <c r="AI228" s="52"/>
      <c r="AJ228" s="52"/>
    </row>
    <row r="229" spans="33:36">
      <c r="AG229" s="52"/>
      <c r="AH229" s="52"/>
      <c r="AI229" s="52"/>
      <c r="AJ229" s="52"/>
    </row>
    <row r="230" spans="33:36">
      <c r="AG230" s="52"/>
      <c r="AH230" s="52"/>
      <c r="AI230" s="52"/>
      <c r="AJ230" s="52"/>
    </row>
    <row r="231" spans="33:36">
      <c r="AG231" s="52"/>
      <c r="AH231" s="52"/>
      <c r="AI231" s="52"/>
      <c r="AJ231" s="52"/>
    </row>
    <row r="232" spans="33:36">
      <c r="AG232" s="52"/>
      <c r="AH232" s="52"/>
      <c r="AI232" s="52"/>
      <c r="AJ232" s="52"/>
    </row>
    <row r="233" spans="33:36">
      <c r="AG233" s="52"/>
      <c r="AH233" s="52"/>
      <c r="AI233" s="52"/>
      <c r="AJ233" s="52"/>
    </row>
    <row r="234" spans="33:36">
      <c r="AG234" s="52"/>
      <c r="AH234" s="52"/>
      <c r="AI234" s="52"/>
      <c r="AJ234" s="52"/>
    </row>
    <row r="235" spans="33:36">
      <c r="AG235" s="52"/>
      <c r="AH235" s="52"/>
      <c r="AI235" s="52"/>
      <c r="AJ235" s="52"/>
    </row>
    <row r="236" spans="33:36">
      <c r="AG236" s="52"/>
      <c r="AH236" s="52"/>
      <c r="AI236" s="52"/>
      <c r="AJ236" s="52"/>
    </row>
    <row r="237" spans="33:36">
      <c r="AG237" s="52"/>
      <c r="AH237" s="52"/>
      <c r="AI237" s="52"/>
      <c r="AJ237" s="52"/>
    </row>
    <row r="238" spans="33:36">
      <c r="AG238" s="52"/>
      <c r="AH238" s="52"/>
      <c r="AI238" s="52"/>
      <c r="AJ238" s="52"/>
    </row>
    <row r="239" spans="33:36">
      <c r="AG239" s="52"/>
      <c r="AH239" s="52"/>
      <c r="AI239" s="52"/>
      <c r="AJ239" s="52"/>
    </row>
    <row r="240" spans="33:36">
      <c r="AG240" s="52"/>
      <c r="AH240" s="52"/>
      <c r="AI240" s="52"/>
      <c r="AJ240" s="52"/>
    </row>
    <row r="241" spans="33:36">
      <c r="AG241" s="52"/>
      <c r="AH241" s="52"/>
      <c r="AI241" s="52"/>
      <c r="AJ241" s="52"/>
    </row>
    <row r="242" spans="33:36">
      <c r="AG242" s="52"/>
      <c r="AH242" s="52"/>
      <c r="AI242" s="52"/>
      <c r="AJ242" s="52"/>
    </row>
    <row r="243" spans="33:36">
      <c r="AG243" s="52"/>
      <c r="AH243" s="52"/>
      <c r="AI243" s="52"/>
      <c r="AJ243" s="52"/>
    </row>
    <row r="244" spans="33:36">
      <c r="AG244" s="52"/>
      <c r="AH244" s="52"/>
      <c r="AI244" s="52"/>
      <c r="AJ244" s="52"/>
    </row>
    <row r="245" spans="33:36">
      <c r="AG245" s="52"/>
      <c r="AH245" s="52"/>
      <c r="AI245" s="52"/>
      <c r="AJ245" s="52"/>
    </row>
    <row r="246" spans="33:36">
      <c r="AG246" s="52"/>
      <c r="AH246" s="52"/>
      <c r="AI246" s="52"/>
      <c r="AJ246" s="52"/>
    </row>
    <row r="247" spans="33:36">
      <c r="AG247" s="52"/>
      <c r="AH247" s="52"/>
      <c r="AI247" s="52"/>
      <c r="AJ247" s="52"/>
    </row>
    <row r="248" spans="33:36">
      <c r="AG248" s="52"/>
      <c r="AH248" s="52"/>
      <c r="AI248" s="52"/>
      <c r="AJ248" s="52"/>
    </row>
    <row r="249" spans="33:36">
      <c r="AG249" s="52"/>
      <c r="AH249" s="52"/>
      <c r="AI249" s="52"/>
      <c r="AJ249" s="52"/>
    </row>
    <row r="250" spans="33:36">
      <c r="AG250" s="52"/>
      <c r="AH250" s="52"/>
      <c r="AI250" s="52"/>
      <c r="AJ250" s="52"/>
    </row>
    <row r="251" spans="33:36">
      <c r="AG251" s="52"/>
      <c r="AH251" s="52"/>
      <c r="AI251" s="52"/>
      <c r="AJ251" s="52"/>
    </row>
    <row r="252" spans="33:36">
      <c r="AG252" s="52"/>
      <c r="AH252" s="52"/>
      <c r="AI252" s="52"/>
      <c r="AJ252" s="52"/>
    </row>
    <row r="253" spans="33:36">
      <c r="AG253" s="52"/>
      <c r="AH253" s="52"/>
      <c r="AI253" s="52"/>
      <c r="AJ253" s="52"/>
    </row>
    <row r="254" spans="33:36">
      <c r="AG254" s="52"/>
      <c r="AH254" s="52"/>
      <c r="AI254" s="52"/>
      <c r="AJ254" s="52"/>
    </row>
    <row r="255" spans="33:36">
      <c r="AG255" s="52"/>
      <c r="AH255" s="52"/>
      <c r="AI255" s="52"/>
      <c r="AJ255" s="52"/>
    </row>
    <row r="256" spans="33:36">
      <c r="AG256" s="52"/>
      <c r="AH256" s="52"/>
      <c r="AI256" s="52"/>
      <c r="AJ256" s="52"/>
    </row>
    <row r="257" spans="33:36">
      <c r="AG257" s="52"/>
      <c r="AH257" s="52"/>
      <c r="AI257" s="52"/>
      <c r="AJ257" s="52"/>
    </row>
    <row r="258" spans="33:36">
      <c r="AG258" s="52"/>
      <c r="AH258" s="52"/>
      <c r="AI258" s="52"/>
      <c r="AJ258" s="52"/>
    </row>
    <row r="259" spans="33:36">
      <c r="AG259" s="52"/>
      <c r="AH259" s="52"/>
      <c r="AI259" s="52"/>
      <c r="AJ259" s="52"/>
    </row>
    <row r="260" spans="33:36">
      <c r="AG260" s="52"/>
      <c r="AH260" s="52"/>
      <c r="AI260" s="52"/>
      <c r="AJ260" s="52"/>
    </row>
    <row r="261" spans="33:36">
      <c r="AG261" s="52"/>
      <c r="AH261" s="52"/>
      <c r="AI261" s="52"/>
      <c r="AJ261" s="52"/>
    </row>
    <row r="262" spans="33:36">
      <c r="AG262" s="52"/>
      <c r="AH262" s="52"/>
      <c r="AI262" s="52"/>
      <c r="AJ262" s="52"/>
    </row>
    <row r="263" spans="33:36">
      <c r="AG263" s="52"/>
      <c r="AH263" s="52"/>
      <c r="AI263" s="52"/>
      <c r="AJ263" s="52"/>
    </row>
    <row r="264" spans="33:36">
      <c r="AG264" s="52"/>
      <c r="AH264" s="52"/>
      <c r="AI264" s="52"/>
      <c r="AJ264" s="52"/>
    </row>
    <row r="265" spans="33:36">
      <c r="AG265" s="52"/>
      <c r="AH265" s="52"/>
      <c r="AI265" s="52"/>
      <c r="AJ265" s="52"/>
    </row>
    <row r="266" spans="33:36">
      <c r="AG266" s="52"/>
      <c r="AH266" s="52"/>
      <c r="AI266" s="52"/>
      <c r="AJ266" s="52"/>
    </row>
    <row r="267" spans="33:36">
      <c r="AG267" s="52"/>
      <c r="AH267" s="52"/>
      <c r="AI267" s="52"/>
      <c r="AJ267" s="52"/>
    </row>
    <row r="268" spans="33:36">
      <c r="AG268" s="52"/>
      <c r="AH268" s="52"/>
      <c r="AI268" s="52"/>
      <c r="AJ268" s="52"/>
    </row>
    <row r="269" spans="33:36">
      <c r="AG269" s="52"/>
      <c r="AH269" s="52"/>
      <c r="AI269" s="52"/>
      <c r="AJ269" s="52"/>
    </row>
    <row r="270" spans="33:36">
      <c r="AG270" s="52"/>
      <c r="AH270" s="52"/>
      <c r="AI270" s="52"/>
      <c r="AJ270" s="52"/>
    </row>
    <row r="271" spans="33:36">
      <c r="AG271" s="52"/>
      <c r="AH271" s="52"/>
      <c r="AI271" s="52"/>
      <c r="AJ271" s="52"/>
    </row>
    <row r="272" spans="33:36">
      <c r="AG272" s="52"/>
      <c r="AH272" s="52"/>
      <c r="AI272" s="52"/>
      <c r="AJ272" s="52"/>
    </row>
    <row r="273" spans="33:36">
      <c r="AG273" s="52"/>
      <c r="AH273" s="52"/>
      <c r="AI273" s="52"/>
      <c r="AJ273" s="52"/>
    </row>
    <row r="274" spans="33:36">
      <c r="AG274" s="52"/>
      <c r="AH274" s="52"/>
      <c r="AI274" s="52"/>
      <c r="AJ274" s="52"/>
    </row>
    <row r="275" spans="33:36">
      <c r="AG275" s="52"/>
      <c r="AH275" s="52"/>
      <c r="AI275" s="52"/>
      <c r="AJ275" s="52"/>
    </row>
    <row r="276" spans="33:36">
      <c r="AG276" s="52"/>
      <c r="AH276" s="52"/>
      <c r="AI276" s="52"/>
      <c r="AJ276" s="52"/>
    </row>
    <row r="277" spans="33:36">
      <c r="AG277" s="52"/>
      <c r="AH277" s="52"/>
      <c r="AI277" s="52"/>
      <c r="AJ277" s="52"/>
    </row>
    <row r="278" spans="33:36">
      <c r="AG278" s="52"/>
      <c r="AH278" s="52"/>
      <c r="AI278" s="52"/>
      <c r="AJ278" s="52"/>
    </row>
    <row r="279" spans="33:36">
      <c r="AG279" s="52"/>
      <c r="AH279" s="52"/>
      <c r="AI279" s="52"/>
      <c r="AJ279" s="52"/>
    </row>
    <row r="280" spans="33:36">
      <c r="AG280" s="52"/>
      <c r="AH280" s="52"/>
      <c r="AI280" s="52"/>
      <c r="AJ280" s="52"/>
    </row>
    <row r="281" spans="33:36">
      <c r="AG281" s="52"/>
      <c r="AH281" s="52"/>
      <c r="AI281" s="52"/>
      <c r="AJ281" s="52"/>
    </row>
    <row r="282" spans="33:36">
      <c r="AG282" s="52"/>
      <c r="AH282" s="52"/>
      <c r="AI282" s="52"/>
      <c r="AJ282" s="52"/>
    </row>
    <row r="283" spans="33:36">
      <c r="AG283" s="52"/>
      <c r="AH283" s="52"/>
      <c r="AI283" s="52"/>
      <c r="AJ283" s="52"/>
    </row>
    <row r="284" spans="33:36">
      <c r="AG284" s="52"/>
      <c r="AH284" s="52"/>
      <c r="AI284" s="52"/>
      <c r="AJ284" s="52"/>
    </row>
    <row r="285" spans="33:36">
      <c r="AG285" s="52"/>
      <c r="AH285" s="52"/>
      <c r="AI285" s="52"/>
      <c r="AJ285" s="52"/>
    </row>
    <row r="286" spans="33:36">
      <c r="AG286" s="52"/>
      <c r="AH286" s="52"/>
      <c r="AI286" s="52"/>
      <c r="AJ286" s="52"/>
    </row>
    <row r="287" spans="33:36">
      <c r="AG287" s="52"/>
      <c r="AH287" s="52"/>
      <c r="AI287" s="52"/>
      <c r="AJ287" s="52"/>
    </row>
    <row r="288" spans="33:36">
      <c r="AG288" s="52"/>
      <c r="AH288" s="52"/>
      <c r="AI288" s="52"/>
      <c r="AJ288" s="52"/>
    </row>
    <row r="289" spans="33:36">
      <c r="AG289" s="52"/>
      <c r="AH289" s="52"/>
      <c r="AI289" s="52"/>
      <c r="AJ289" s="52"/>
    </row>
    <row r="290" spans="33:36">
      <c r="AG290" s="52"/>
      <c r="AH290" s="52"/>
      <c r="AI290" s="52"/>
      <c r="AJ290" s="52"/>
    </row>
    <row r="291" spans="33:36">
      <c r="AG291" s="52"/>
      <c r="AH291" s="52"/>
      <c r="AI291" s="52"/>
      <c r="AJ291" s="52"/>
    </row>
    <row r="292" spans="33:36">
      <c r="AG292" s="52"/>
      <c r="AH292" s="52"/>
      <c r="AI292" s="52"/>
      <c r="AJ292" s="52"/>
    </row>
    <row r="293" spans="33:36">
      <c r="AG293" s="52"/>
      <c r="AH293" s="52"/>
      <c r="AI293" s="52"/>
      <c r="AJ293" s="52"/>
    </row>
    <row r="294" spans="33:36">
      <c r="AG294" s="52"/>
      <c r="AH294" s="52"/>
      <c r="AI294" s="52"/>
      <c r="AJ294" s="52"/>
    </row>
    <row r="295" spans="33:36">
      <c r="AG295" s="52"/>
      <c r="AH295" s="52"/>
      <c r="AI295" s="52"/>
      <c r="AJ295" s="52"/>
    </row>
    <row r="296" spans="33:36">
      <c r="AG296" s="52"/>
      <c r="AH296" s="52"/>
      <c r="AI296" s="52"/>
      <c r="AJ296" s="52"/>
    </row>
    <row r="297" spans="33:36">
      <c r="AG297" s="52"/>
      <c r="AH297" s="52"/>
      <c r="AI297" s="52"/>
      <c r="AJ297" s="52"/>
    </row>
    <row r="298" spans="33:36">
      <c r="AG298" s="52"/>
      <c r="AH298" s="52"/>
      <c r="AI298" s="52"/>
      <c r="AJ298" s="52"/>
    </row>
    <row r="299" spans="33:36">
      <c r="AG299" s="52"/>
      <c r="AH299" s="52"/>
      <c r="AI299" s="52"/>
      <c r="AJ299" s="52"/>
    </row>
    <row r="300" spans="33:36">
      <c r="AG300" s="52"/>
      <c r="AH300" s="52"/>
      <c r="AI300" s="52"/>
      <c r="AJ300" s="52"/>
    </row>
    <row r="301" spans="33:36">
      <c r="AG301" s="52"/>
      <c r="AH301" s="52"/>
      <c r="AI301" s="52"/>
      <c r="AJ301" s="52"/>
    </row>
    <row r="302" spans="33:36">
      <c r="AG302" s="52"/>
      <c r="AH302" s="52"/>
      <c r="AI302" s="52"/>
      <c r="AJ302" s="52"/>
    </row>
    <row r="303" spans="33:36">
      <c r="AG303" s="52"/>
      <c r="AH303" s="52"/>
      <c r="AI303" s="52"/>
      <c r="AJ303" s="52"/>
    </row>
    <row r="304" spans="33:36">
      <c r="AG304" s="52"/>
      <c r="AH304" s="52"/>
      <c r="AI304" s="52"/>
      <c r="AJ304" s="52"/>
    </row>
    <row r="305" spans="33:36">
      <c r="AG305" s="52"/>
      <c r="AH305" s="52"/>
      <c r="AI305" s="52"/>
      <c r="AJ305" s="52"/>
    </row>
    <row r="306" spans="33:36">
      <c r="AG306" s="52"/>
      <c r="AH306" s="52"/>
      <c r="AI306" s="52"/>
      <c r="AJ306" s="52"/>
    </row>
    <row r="307" spans="33:36">
      <c r="AG307" s="52"/>
      <c r="AH307" s="52"/>
      <c r="AI307" s="52"/>
      <c r="AJ307" s="52"/>
    </row>
    <row r="308" spans="33:36">
      <c r="AG308" s="52"/>
      <c r="AH308" s="52"/>
      <c r="AI308" s="52"/>
      <c r="AJ308" s="52"/>
    </row>
    <row r="309" spans="33:36">
      <c r="AG309" s="52"/>
      <c r="AH309" s="52"/>
      <c r="AI309" s="52"/>
      <c r="AJ309" s="52"/>
    </row>
    <row r="310" spans="33:36">
      <c r="AG310" s="52"/>
      <c r="AH310" s="52"/>
      <c r="AI310" s="52"/>
      <c r="AJ310" s="52"/>
    </row>
    <row r="311" spans="33:36">
      <c r="AG311" s="52"/>
      <c r="AH311" s="52"/>
      <c r="AI311" s="52"/>
      <c r="AJ311" s="52"/>
    </row>
    <row r="312" spans="33:36">
      <c r="AG312" s="52"/>
      <c r="AH312" s="52"/>
      <c r="AI312" s="52"/>
      <c r="AJ312" s="52"/>
    </row>
    <row r="313" spans="33:36">
      <c r="AG313" s="52"/>
      <c r="AH313" s="52"/>
      <c r="AI313" s="52"/>
      <c r="AJ313" s="52"/>
    </row>
    <row r="314" spans="33:36">
      <c r="AG314" s="52"/>
      <c r="AH314" s="52"/>
      <c r="AI314" s="52"/>
      <c r="AJ314" s="52"/>
    </row>
    <row r="315" spans="33:36">
      <c r="AG315" s="52"/>
      <c r="AH315" s="52"/>
      <c r="AI315" s="52"/>
      <c r="AJ315" s="52"/>
    </row>
    <row r="316" spans="33:36">
      <c r="AG316" s="52"/>
      <c r="AH316" s="52"/>
      <c r="AI316" s="52"/>
      <c r="AJ316" s="52"/>
    </row>
    <row r="317" spans="33:36">
      <c r="AG317" s="52"/>
      <c r="AH317" s="52"/>
      <c r="AI317" s="52"/>
      <c r="AJ317" s="52"/>
    </row>
    <row r="318" spans="33:36">
      <c r="AG318" s="52"/>
      <c r="AH318" s="52"/>
      <c r="AI318" s="52"/>
      <c r="AJ318" s="52"/>
    </row>
    <row r="319" spans="33:36">
      <c r="AG319" s="52"/>
      <c r="AH319" s="52"/>
      <c r="AI319" s="52"/>
      <c r="AJ319" s="52"/>
    </row>
    <row r="320" spans="33:36">
      <c r="AG320" s="52"/>
      <c r="AH320" s="52"/>
      <c r="AI320" s="52"/>
      <c r="AJ320" s="52"/>
    </row>
    <row r="321" spans="33:36">
      <c r="AG321" s="52"/>
      <c r="AH321" s="52"/>
      <c r="AI321" s="52"/>
      <c r="AJ321" s="52"/>
    </row>
    <row r="322" spans="33:36">
      <c r="AG322" s="52"/>
      <c r="AH322" s="52"/>
      <c r="AI322" s="52"/>
      <c r="AJ322" s="52"/>
    </row>
    <row r="323" spans="33:36">
      <c r="AG323" s="52"/>
      <c r="AH323" s="52"/>
      <c r="AI323" s="52"/>
      <c r="AJ323" s="52"/>
    </row>
    <row r="324" spans="33:36">
      <c r="AG324" s="52"/>
      <c r="AH324" s="52"/>
      <c r="AI324" s="52"/>
      <c r="AJ324" s="52"/>
    </row>
  </sheetData>
  <autoFilter ref="A1:AP13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B13:AF13"/>
    <mergeCell ref="Y3:AB3"/>
    <mergeCell ref="AC3:AF3"/>
    <mergeCell ref="AG3:AJ3"/>
    <mergeCell ref="AK3:AN3"/>
    <mergeCell ref="AP3:AP4"/>
    <mergeCell ref="M3:M4"/>
    <mergeCell ref="N3:N4"/>
    <mergeCell ref="O3:O4"/>
    <mergeCell ref="P3:P4"/>
    <mergeCell ref="Q3:Q4"/>
    <mergeCell ref="V3:X3"/>
    <mergeCell ref="I3:I4"/>
    <mergeCell ref="J3:J4"/>
    <mergeCell ref="K3:K4"/>
    <mergeCell ref="L3:L4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2597-22E7-4BBE-BA01-06241CBFCE22}">
  <sheetPr filterMode="1"/>
  <dimension ref="A1:AV318"/>
  <sheetViews>
    <sheetView zoomScale="90" zoomScaleNormal="90" workbookViewId="0">
      <selection activeCell="AJ4" sqref="AJ1:AJ1048576"/>
    </sheetView>
  </sheetViews>
  <sheetFormatPr defaultRowHeight="13.5"/>
  <cols>
    <col min="1" max="1" width="3.85546875" style="479" customWidth="1"/>
    <col min="2" max="2" width="16.140625" style="479" customWidth="1"/>
    <col min="3" max="13" width="8.85546875" style="479" customWidth="1"/>
    <col min="14" max="15" width="11.42578125" style="479" customWidth="1"/>
    <col min="16" max="16" width="11.7109375" style="479" customWidth="1"/>
    <col min="17" max="17" width="11.85546875" style="479" customWidth="1"/>
    <col min="18" max="32" width="8.85546875" style="479" customWidth="1"/>
    <col min="33" max="35" width="8.85546875" style="501" customWidth="1"/>
    <col min="36" max="36" width="11.5703125" style="501" customWidth="1"/>
    <col min="37" max="37" width="8.85546875" style="479" customWidth="1"/>
    <col min="38" max="38" width="13.42578125" style="479" customWidth="1"/>
    <col min="39" max="39" width="8.85546875" style="479" customWidth="1"/>
    <col min="40" max="40" width="11.28515625" style="479" customWidth="1"/>
    <col min="41" max="41" width="12.42578125" style="479" customWidth="1"/>
    <col min="42" max="42" width="12.140625" style="479" customWidth="1"/>
    <col min="43" max="43" width="8.85546875" style="479" customWidth="1"/>
    <col min="44" max="44" width="9.28515625" style="479" customWidth="1"/>
    <col min="45" max="45" width="4.140625" style="479" customWidth="1"/>
    <col min="46" max="46" width="6.5703125" style="479" customWidth="1"/>
    <col min="47" max="47" width="5.42578125" style="479" customWidth="1"/>
    <col min="48" max="48" width="5" style="479" customWidth="1"/>
    <col min="49" max="49" width="8" style="479" customWidth="1"/>
    <col min="50" max="50" width="5" style="479" customWidth="1"/>
    <col min="51" max="51" width="6.140625" style="479" customWidth="1"/>
    <col min="52" max="52" width="4.28515625" style="479" customWidth="1"/>
    <col min="53" max="53" width="36.7109375" style="479" customWidth="1"/>
    <col min="54" max="16384" width="9.140625" style="479"/>
  </cols>
  <sheetData>
    <row r="1" spans="1:48" ht="41.25" customHeight="1">
      <c r="A1" s="570" t="s">
        <v>865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  <c r="AK1" s="570"/>
      <c r="AL1" s="570"/>
      <c r="AM1" s="570"/>
      <c r="AN1" s="570"/>
      <c r="AO1" s="570"/>
    </row>
    <row r="2" spans="1:48" ht="60.75" customHeight="1">
      <c r="A2" s="571" t="s">
        <v>0</v>
      </c>
      <c r="B2" s="572" t="s">
        <v>152</v>
      </c>
      <c r="C2" s="573" t="s">
        <v>2</v>
      </c>
      <c r="D2" s="572" t="s">
        <v>3</v>
      </c>
      <c r="E2" s="572"/>
      <c r="F2" s="572"/>
      <c r="G2" s="572"/>
      <c r="H2" s="572"/>
      <c r="I2" s="572" t="s">
        <v>4</v>
      </c>
      <c r="J2" s="572"/>
      <c r="K2" s="572"/>
      <c r="L2" s="572"/>
      <c r="M2" s="572"/>
      <c r="N2" s="574" t="s">
        <v>5</v>
      </c>
      <c r="O2" s="574"/>
      <c r="P2" s="574"/>
      <c r="Q2" s="574"/>
      <c r="R2" s="575" t="s">
        <v>6</v>
      </c>
      <c r="S2" s="575"/>
      <c r="T2" s="575"/>
      <c r="U2" s="575"/>
      <c r="V2" s="572" t="s">
        <v>7</v>
      </c>
      <c r="W2" s="572"/>
      <c r="X2" s="572"/>
      <c r="Y2" s="572" t="s">
        <v>8</v>
      </c>
      <c r="Z2" s="572"/>
      <c r="AA2" s="572"/>
      <c r="AB2" s="572"/>
      <c r="AC2" s="572"/>
      <c r="AD2" s="572"/>
      <c r="AE2" s="572"/>
      <c r="AF2" s="572"/>
      <c r="AG2" s="572" t="s">
        <v>9</v>
      </c>
      <c r="AH2" s="572"/>
      <c r="AI2" s="572"/>
      <c r="AJ2" s="572"/>
      <c r="AK2" s="572"/>
      <c r="AL2" s="572"/>
      <c r="AM2" s="572"/>
      <c r="AN2" s="572"/>
      <c r="AO2" s="572"/>
      <c r="AP2" s="572"/>
      <c r="AQ2" s="484"/>
      <c r="AR2" s="484"/>
      <c r="AS2" s="484"/>
      <c r="AT2" s="484"/>
      <c r="AU2" s="484"/>
      <c r="AV2" s="484"/>
    </row>
    <row r="3" spans="1:48" ht="141" customHeight="1">
      <c r="A3" s="571"/>
      <c r="B3" s="572"/>
      <c r="C3" s="573"/>
      <c r="D3" s="573" t="s">
        <v>10</v>
      </c>
      <c r="E3" s="572" t="s">
        <v>153</v>
      </c>
      <c r="F3" s="576" t="s">
        <v>12</v>
      </c>
      <c r="G3" s="573" t="s">
        <v>13</v>
      </c>
      <c r="H3" s="577" t="s">
        <v>14</v>
      </c>
      <c r="I3" s="573" t="s">
        <v>15</v>
      </c>
      <c r="J3" s="573" t="s">
        <v>16</v>
      </c>
      <c r="K3" s="573" t="s">
        <v>17</v>
      </c>
      <c r="L3" s="573" t="s">
        <v>18</v>
      </c>
      <c r="M3" s="572" t="s">
        <v>19</v>
      </c>
      <c r="N3" s="579" t="s">
        <v>20</v>
      </c>
      <c r="O3" s="579" t="s">
        <v>21</v>
      </c>
      <c r="P3" s="579" t="s">
        <v>22</v>
      </c>
      <c r="Q3" s="580" t="s">
        <v>23</v>
      </c>
      <c r="R3" s="575"/>
      <c r="S3" s="575"/>
      <c r="T3" s="575"/>
      <c r="U3" s="575"/>
      <c r="V3" s="572" t="s">
        <v>24</v>
      </c>
      <c r="W3" s="572"/>
      <c r="X3" s="572"/>
      <c r="Y3" s="572" t="s">
        <v>122</v>
      </c>
      <c r="Z3" s="572"/>
      <c r="AA3" s="572"/>
      <c r="AB3" s="572"/>
      <c r="AC3" s="572" t="s">
        <v>25</v>
      </c>
      <c r="AD3" s="572"/>
      <c r="AE3" s="572"/>
      <c r="AF3" s="572"/>
      <c r="AG3" s="581" t="s">
        <v>26</v>
      </c>
      <c r="AH3" s="581"/>
      <c r="AI3" s="581"/>
      <c r="AJ3" s="581"/>
      <c r="AK3" s="582" t="s">
        <v>27</v>
      </c>
      <c r="AL3" s="582"/>
      <c r="AM3" s="582"/>
      <c r="AN3" s="582"/>
      <c r="AO3" s="583" t="s">
        <v>23</v>
      </c>
      <c r="AP3" s="578" t="s">
        <v>28</v>
      </c>
      <c r="AQ3" s="445"/>
      <c r="AR3" s="445"/>
      <c r="AS3" s="445"/>
      <c r="AT3" s="445"/>
      <c r="AU3" s="445"/>
      <c r="AV3" s="445"/>
    </row>
    <row r="4" spans="1:48" ht="93" customHeight="1">
      <c r="A4" s="571"/>
      <c r="B4" s="572"/>
      <c r="C4" s="573"/>
      <c r="D4" s="573"/>
      <c r="E4" s="572"/>
      <c r="F4" s="576"/>
      <c r="G4" s="573"/>
      <c r="H4" s="577"/>
      <c r="I4" s="573"/>
      <c r="J4" s="573"/>
      <c r="K4" s="573"/>
      <c r="L4" s="573"/>
      <c r="M4" s="572"/>
      <c r="N4" s="579"/>
      <c r="O4" s="579"/>
      <c r="P4" s="579"/>
      <c r="Q4" s="580"/>
      <c r="R4" s="489" t="s">
        <v>29</v>
      </c>
      <c r="S4" s="489" t="s">
        <v>30</v>
      </c>
      <c r="T4" s="489" t="s">
        <v>31</v>
      </c>
      <c r="U4" s="489" t="s">
        <v>32</v>
      </c>
      <c r="V4" s="481" t="s">
        <v>123</v>
      </c>
      <c r="W4" s="481" t="s">
        <v>34</v>
      </c>
      <c r="X4" s="480" t="s">
        <v>35</v>
      </c>
      <c r="Y4" s="481" t="s">
        <v>36</v>
      </c>
      <c r="Z4" s="481" t="s">
        <v>37</v>
      </c>
      <c r="AA4" s="481" t="s">
        <v>38</v>
      </c>
      <c r="AB4" s="481" t="s">
        <v>19</v>
      </c>
      <c r="AC4" s="481" t="s">
        <v>36</v>
      </c>
      <c r="AD4" s="481" t="s">
        <v>37</v>
      </c>
      <c r="AE4" s="481" t="s">
        <v>38</v>
      </c>
      <c r="AF4" s="481" t="s">
        <v>19</v>
      </c>
      <c r="AG4" s="490" t="s">
        <v>36</v>
      </c>
      <c r="AH4" s="490" t="s">
        <v>37</v>
      </c>
      <c r="AI4" s="490" t="s">
        <v>38</v>
      </c>
      <c r="AJ4" s="485" t="s">
        <v>32</v>
      </c>
      <c r="AK4" s="491" t="s">
        <v>36</v>
      </c>
      <c r="AL4" s="491" t="s">
        <v>37</v>
      </c>
      <c r="AM4" s="491" t="s">
        <v>38</v>
      </c>
      <c r="AN4" s="486" t="s">
        <v>32</v>
      </c>
      <c r="AO4" s="583"/>
      <c r="AP4" s="578"/>
      <c r="AQ4" s="445"/>
      <c r="AR4" s="445"/>
      <c r="AS4" s="445"/>
      <c r="AT4" s="445"/>
      <c r="AU4" s="445"/>
      <c r="AV4" s="445"/>
    </row>
    <row r="5" spans="1:48" ht="30.75" customHeight="1">
      <c r="A5" s="571"/>
      <c r="B5" s="572"/>
      <c r="C5" s="480" t="s">
        <v>39</v>
      </c>
      <c r="D5" s="573"/>
      <c r="E5" s="480" t="s">
        <v>39</v>
      </c>
      <c r="F5" s="492"/>
      <c r="G5" s="492"/>
      <c r="H5" s="493"/>
      <c r="I5" s="480"/>
      <c r="J5" s="480"/>
      <c r="K5" s="481"/>
      <c r="L5" s="480"/>
      <c r="M5" s="480"/>
      <c r="N5" s="482" t="s">
        <v>40</v>
      </c>
      <c r="O5" s="482" t="s">
        <v>40</v>
      </c>
      <c r="P5" s="482" t="s">
        <v>40</v>
      </c>
      <c r="Q5" s="494" t="s">
        <v>40</v>
      </c>
      <c r="R5" s="447" t="s">
        <v>41</v>
      </c>
      <c r="S5" s="447" t="s">
        <v>41</v>
      </c>
      <c r="T5" s="447" t="s">
        <v>41</v>
      </c>
      <c r="U5" s="447" t="s">
        <v>41</v>
      </c>
      <c r="V5" s="480" t="s">
        <v>42</v>
      </c>
      <c r="W5" s="480" t="s">
        <v>39</v>
      </c>
      <c r="X5" s="480" t="s">
        <v>35</v>
      </c>
      <c r="Y5" s="446" t="s">
        <v>43</v>
      </c>
      <c r="Z5" s="446" t="s">
        <v>44</v>
      </c>
      <c r="AA5" s="446" t="s">
        <v>45</v>
      </c>
      <c r="AB5" s="446"/>
      <c r="AC5" s="446" t="s">
        <v>43</v>
      </c>
      <c r="AD5" s="446" t="s">
        <v>44</v>
      </c>
      <c r="AE5" s="446" t="s">
        <v>45</v>
      </c>
      <c r="AF5" s="446"/>
      <c r="AG5" s="448" t="s">
        <v>41</v>
      </c>
      <c r="AH5" s="448" t="s">
        <v>41</v>
      </c>
      <c r="AI5" s="448" t="s">
        <v>41</v>
      </c>
      <c r="AJ5" s="448" t="s">
        <v>41</v>
      </c>
      <c r="AK5" s="449" t="s">
        <v>41</v>
      </c>
      <c r="AL5" s="449" t="s">
        <v>41</v>
      </c>
      <c r="AM5" s="449" t="s">
        <v>41</v>
      </c>
      <c r="AN5" s="486" t="s">
        <v>40</v>
      </c>
      <c r="AO5" s="487" t="s">
        <v>40</v>
      </c>
      <c r="AP5" s="488" t="s">
        <v>40</v>
      </c>
      <c r="AQ5" s="484"/>
      <c r="AR5" s="484"/>
      <c r="AS5" s="484"/>
      <c r="AT5" s="484"/>
      <c r="AU5" s="484"/>
      <c r="AV5" s="484"/>
    </row>
    <row r="6" spans="1:48" ht="22.5" customHeight="1">
      <c r="A6" s="262">
        <v>1</v>
      </c>
      <c r="B6" s="480">
        <v>2</v>
      </c>
      <c r="C6" s="262">
        <v>3</v>
      </c>
      <c r="D6" s="480">
        <v>4</v>
      </c>
      <c r="E6" s="262">
        <v>5</v>
      </c>
      <c r="F6" s="480">
        <v>6</v>
      </c>
      <c r="G6" s="262">
        <v>7</v>
      </c>
      <c r="H6" s="495">
        <v>8</v>
      </c>
      <c r="I6" s="262">
        <v>9</v>
      </c>
      <c r="J6" s="480">
        <v>10</v>
      </c>
      <c r="K6" s="262">
        <v>11</v>
      </c>
      <c r="L6" s="480">
        <v>12</v>
      </c>
      <c r="M6" s="262">
        <v>13</v>
      </c>
      <c r="N6" s="482">
        <v>14</v>
      </c>
      <c r="O6" s="450">
        <v>15</v>
      </c>
      <c r="P6" s="482">
        <v>16</v>
      </c>
      <c r="Q6" s="496">
        <v>17</v>
      </c>
      <c r="R6" s="483">
        <v>18</v>
      </c>
      <c r="S6" s="497">
        <v>19</v>
      </c>
      <c r="T6" s="483">
        <v>20</v>
      </c>
      <c r="U6" s="497">
        <v>21</v>
      </c>
      <c r="V6" s="480">
        <v>22</v>
      </c>
      <c r="W6" s="262">
        <v>23</v>
      </c>
      <c r="X6" s="480">
        <v>24</v>
      </c>
      <c r="Y6" s="262">
        <v>25</v>
      </c>
      <c r="Z6" s="480">
        <v>26</v>
      </c>
      <c r="AA6" s="262">
        <v>27</v>
      </c>
      <c r="AB6" s="480">
        <v>28</v>
      </c>
      <c r="AC6" s="262">
        <v>29</v>
      </c>
      <c r="AD6" s="480">
        <v>30</v>
      </c>
      <c r="AE6" s="262">
        <v>31</v>
      </c>
      <c r="AF6" s="480">
        <v>32</v>
      </c>
      <c r="AG6" s="498">
        <v>33</v>
      </c>
      <c r="AH6" s="485">
        <v>34</v>
      </c>
      <c r="AI6" s="498">
        <v>35</v>
      </c>
      <c r="AJ6" s="485">
        <v>36</v>
      </c>
      <c r="AK6" s="499">
        <v>37</v>
      </c>
      <c r="AL6" s="486">
        <v>38</v>
      </c>
      <c r="AM6" s="499">
        <v>39</v>
      </c>
      <c r="AN6" s="486">
        <v>40</v>
      </c>
      <c r="AO6" s="500">
        <v>41</v>
      </c>
      <c r="AP6" s="488">
        <v>42</v>
      </c>
      <c r="AR6" s="484"/>
      <c r="AT6" s="484"/>
      <c r="AV6" s="484"/>
    </row>
    <row r="7" spans="1:48" ht="22.5" customHeight="1">
      <c r="A7" s="262">
        <v>1</v>
      </c>
      <c r="B7" s="241" t="s">
        <v>866</v>
      </c>
      <c r="C7" s="262">
        <f>[2]Վանաձոր!C13</f>
        <v>4</v>
      </c>
      <c r="D7" s="480">
        <f>[2]Վանաձոր!D13</f>
        <v>0</v>
      </c>
      <c r="E7" s="262">
        <f>[2]Վանաձոր!E13</f>
        <v>12</v>
      </c>
      <c r="F7" s="480">
        <f>[2]Վանաձոր!F13</f>
        <v>0</v>
      </c>
      <c r="G7" s="262">
        <f>[2]Վանաձոր!G13</f>
        <v>0</v>
      </c>
      <c r="H7" s="495">
        <f>[2]Վանաձոր!H13</f>
        <v>0</v>
      </c>
      <c r="I7" s="262">
        <f>[2]Վանաձոր!I13</f>
        <v>0</v>
      </c>
      <c r="J7" s="480">
        <f>[2]Վանաձոր!J13</f>
        <v>0</v>
      </c>
      <c r="K7" s="262">
        <f>[2]Վանաձոր!K13</f>
        <v>0</v>
      </c>
      <c r="L7" s="480">
        <f>[2]Վանաձոր!L13</f>
        <v>0</v>
      </c>
      <c r="M7" s="262">
        <f>[2]Վանաձոր!M13</f>
        <v>0</v>
      </c>
      <c r="N7" s="482">
        <f>[2]Վանաձոր!N13</f>
        <v>12490291</v>
      </c>
      <c r="O7" s="450">
        <f>[2]Վանաձոր!O13</f>
        <v>14254450</v>
      </c>
      <c r="P7" s="482">
        <f>[2]Վանաձոր!P13</f>
        <v>4716161</v>
      </c>
      <c r="Q7" s="496">
        <f>[2]Վանաձոր!Q13</f>
        <v>31460902</v>
      </c>
      <c r="R7" s="483">
        <f>[2]Վանաձոր!R13</f>
        <v>0</v>
      </c>
      <c r="S7" s="497">
        <f>[2]Վանաձոր!S13</f>
        <v>0</v>
      </c>
      <c r="T7" s="483">
        <f>[2]Վանաձոր!T13</f>
        <v>0</v>
      </c>
      <c r="U7" s="497">
        <f>[2]Վանաձոր!U13</f>
        <v>0</v>
      </c>
      <c r="V7" s="480">
        <f>[2]Վանաձոր!V13</f>
        <v>263316</v>
      </c>
      <c r="W7" s="262">
        <f>[2]Վանաձոր!W13</f>
        <v>242138</v>
      </c>
      <c r="X7" s="480">
        <f>[2]Վանաձոր!X13</f>
        <v>0</v>
      </c>
      <c r="Y7" s="262">
        <f>[2]Վանաձոր!Y13</f>
        <v>0</v>
      </c>
      <c r="Z7" s="480">
        <f>[2]Վանաձոր!Z13</f>
        <v>0</v>
      </c>
      <c r="AA7" s="262">
        <f>[2]Վանաձոր!AA13</f>
        <v>0</v>
      </c>
      <c r="AB7" s="480">
        <f>[2]Վանաձոր!AB13</f>
        <v>0</v>
      </c>
      <c r="AC7" s="262">
        <f>[2]Վանաձոր!AC13</f>
        <v>0</v>
      </c>
      <c r="AD7" s="480">
        <f>[2]Վանաձոր!AD13</f>
        <v>0</v>
      </c>
      <c r="AE7" s="262">
        <f>[2]Վանաձոր!AE13</f>
        <v>0</v>
      </c>
      <c r="AF7" s="480">
        <f>[2]Վանաձոր!AF13</f>
        <v>0</v>
      </c>
      <c r="AG7" s="498">
        <f>[2]Վանաձոր!AG13</f>
        <v>0</v>
      </c>
      <c r="AH7" s="485">
        <f>[2]Վանաձոր!AH13</f>
        <v>0</v>
      </c>
      <c r="AI7" s="498">
        <f>[2]Վանաձոր!AI13</f>
        <v>0</v>
      </c>
      <c r="AJ7" s="485">
        <f>[2]Վանաձոր!AJ13</f>
        <v>0</v>
      </c>
      <c r="AK7" s="499">
        <f>[2]Վանաձոր!AK13</f>
        <v>0</v>
      </c>
      <c r="AL7" s="486">
        <f>[2]Վանաձոր!AL13</f>
        <v>0</v>
      </c>
      <c r="AM7" s="499">
        <f>[2]Վանաձոր!AM13</f>
        <v>0</v>
      </c>
      <c r="AN7" s="486">
        <f>[2]Վանաձոր!AN13</f>
        <v>0</v>
      </c>
      <c r="AO7" s="500">
        <f>[2]Վանաձոր!AO13</f>
        <v>0</v>
      </c>
      <c r="AP7" s="488">
        <f>[2]Վանաձոր!AP13</f>
        <v>-31344828</v>
      </c>
      <c r="AQ7" s="484"/>
      <c r="AR7" s="484"/>
      <c r="AS7" s="484"/>
      <c r="AT7" s="484"/>
      <c r="AU7" s="484"/>
      <c r="AV7" s="484"/>
    </row>
    <row r="8" spans="1:48" ht="22.5" customHeight="1">
      <c r="A8" s="262"/>
      <c r="B8" s="262" t="s">
        <v>867</v>
      </c>
      <c r="C8" s="262">
        <f>[2]Ալավերդի!C31</f>
        <v>25</v>
      </c>
      <c r="D8" s="480">
        <f>[2]Ալավերդի!D31</f>
        <v>0</v>
      </c>
      <c r="E8" s="262">
        <f>[2]Ալավերդի!E31</f>
        <v>2</v>
      </c>
      <c r="F8" s="480">
        <f>[2]Ալավերդի!F31</f>
        <v>0</v>
      </c>
      <c r="G8" s="262">
        <f>[2]Ալավերդի!G31</f>
        <v>0</v>
      </c>
      <c r="H8" s="495">
        <f>[2]Ալավերդի!H31</f>
        <v>0</v>
      </c>
      <c r="I8" s="262">
        <f>[2]Ալավերդի!I31</f>
        <v>0</v>
      </c>
      <c r="J8" s="480">
        <f>[2]Ալավերդի!J31</f>
        <v>0</v>
      </c>
      <c r="K8" s="262">
        <f>[2]Ալավերդի!K31</f>
        <v>0</v>
      </c>
      <c r="L8" s="480">
        <f>[2]Ալավերդի!L31</f>
        <v>0</v>
      </c>
      <c r="M8" s="262">
        <f>[2]Ալավերդի!M31</f>
        <v>0</v>
      </c>
      <c r="N8" s="482">
        <f>[2]Ալավերդի!N31</f>
        <v>3064037</v>
      </c>
      <c r="O8" s="450">
        <f>[2]Ալավերդի!O31</f>
        <v>708000</v>
      </c>
      <c r="P8" s="482">
        <f>[2]Ալավերդի!P31</f>
        <v>0</v>
      </c>
      <c r="Q8" s="496">
        <f>[2]Ալավերդի!Q31</f>
        <v>15336745</v>
      </c>
      <c r="R8" s="483">
        <f>[2]Ալավերդի!R31</f>
        <v>0</v>
      </c>
      <c r="S8" s="497">
        <f>[2]Ալավերդի!S31</f>
        <v>0</v>
      </c>
      <c r="T8" s="483">
        <f>[2]Ալավերդի!T31</f>
        <v>0</v>
      </c>
      <c r="U8" s="497">
        <f>[2]Ալավերդի!U31</f>
        <v>15200</v>
      </c>
      <c r="V8" s="480">
        <f>[2]Ալավերդի!V31</f>
        <v>0</v>
      </c>
      <c r="W8" s="262">
        <f>[2]Ալավերդի!W31</f>
        <v>17</v>
      </c>
      <c r="X8" s="480">
        <f>[2]Ալավերդի!X31</f>
        <v>0</v>
      </c>
      <c r="Y8" s="262">
        <f>[2]Ալավերդի!Y31</f>
        <v>0</v>
      </c>
      <c r="Z8" s="480">
        <f>[2]Ալավերդի!Z31</f>
        <v>0</v>
      </c>
      <c r="AA8" s="262">
        <f>[2]Ալավերդի!AA31</f>
        <v>0</v>
      </c>
      <c r="AB8" s="480">
        <f>[2]Ալավերդի!AB31</f>
        <v>0</v>
      </c>
      <c r="AC8" s="262">
        <f>[2]Ալավերդի!AC31</f>
        <v>67100</v>
      </c>
      <c r="AD8" s="480">
        <f>[2]Ալավերդի!AD31</f>
        <v>0</v>
      </c>
      <c r="AE8" s="262">
        <f>[2]Ալավերդի!AE31</f>
        <v>3498</v>
      </c>
      <c r="AF8" s="480">
        <f>[2]Ալավերդի!AF31</f>
        <v>0</v>
      </c>
      <c r="AG8" s="498">
        <f>[2]Ալավերդի!AG31</f>
        <v>0</v>
      </c>
      <c r="AH8" s="485">
        <f>[2]Ալավերդի!AH31</f>
        <v>0</v>
      </c>
      <c r="AI8" s="498">
        <f>[2]Ալավերդի!AI31</f>
        <v>0</v>
      </c>
      <c r="AJ8" s="485">
        <f>[2]Ալավերդի!AJ31</f>
        <v>0</v>
      </c>
      <c r="AK8" s="499">
        <f>[2]Ալավերդի!AK31</f>
        <v>0</v>
      </c>
      <c r="AL8" s="486">
        <f>[2]Ալավերդի!AL31</f>
        <v>0</v>
      </c>
      <c r="AM8" s="499">
        <f>[2]Ալավերդի!AM31</f>
        <v>157400</v>
      </c>
      <c r="AN8" s="486">
        <f>[2]Ալավերդի!AN31</f>
        <v>45000</v>
      </c>
      <c r="AO8" s="500">
        <f>[2]Ալավերդի!AO31</f>
        <v>59000</v>
      </c>
      <c r="AP8" s="488">
        <f>[2]Ալավերդի!AP31</f>
        <v>-15277745</v>
      </c>
    </row>
    <row r="9" spans="1:48" ht="22.5" customHeight="1">
      <c r="A9" s="262"/>
      <c r="B9" s="480" t="s">
        <v>868</v>
      </c>
      <c r="C9" s="262">
        <f>[2]Ստեփանավան!C11</f>
        <v>4</v>
      </c>
      <c r="D9" s="480">
        <f>[2]Ստեփանավան!D11</f>
        <v>0</v>
      </c>
      <c r="E9" s="262">
        <f>[2]Ստեփանավան!E11</f>
        <v>5</v>
      </c>
      <c r="F9" s="480">
        <f>[2]Ստեփանավան!F11</f>
        <v>0</v>
      </c>
      <c r="G9" s="262">
        <f>[2]Ստեփանավան!G11</f>
        <v>0</v>
      </c>
      <c r="H9" s="495">
        <f>[2]Ստեփանավան!H11</f>
        <v>0</v>
      </c>
      <c r="I9" s="262">
        <f>[2]Ստեփանավան!I11</f>
        <v>0</v>
      </c>
      <c r="J9" s="480">
        <f>[2]Ստեփանավան!J11</f>
        <v>0</v>
      </c>
      <c r="K9" s="262">
        <f>[2]Ստեփանավան!K11</f>
        <v>0</v>
      </c>
      <c r="L9" s="480">
        <f>[2]Ստեփանավան!L11</f>
        <v>0</v>
      </c>
      <c r="M9" s="262">
        <f>[2]Ստեփանավան!M11</f>
        <v>0</v>
      </c>
      <c r="N9" s="482">
        <f>[2]Ստեփանավան!N11</f>
        <v>6667.15</v>
      </c>
      <c r="O9" s="450">
        <f>[2]Ստեփանավան!O11</f>
        <v>4547.25</v>
      </c>
      <c r="P9" s="482">
        <f>[2]Ստեփանավան!P11</f>
        <v>34</v>
      </c>
      <c r="Q9" s="496">
        <f>[2]Ստեփանավան!Q11</f>
        <v>11248.4</v>
      </c>
      <c r="R9" s="483">
        <f>[2]Ստեփանավան!R11</f>
        <v>0</v>
      </c>
      <c r="S9" s="497">
        <f>[2]Ստեփանավան!S11</f>
        <v>0</v>
      </c>
      <c r="T9" s="483">
        <f>[2]Ստեփանավան!T11</f>
        <v>0</v>
      </c>
      <c r="U9" s="497">
        <f>[2]Ստեփանավան!U11</f>
        <v>0</v>
      </c>
      <c r="V9" s="480">
        <f>[2]Ստեփանավան!V11</f>
        <v>0</v>
      </c>
      <c r="W9" s="262">
        <f>[2]Ստեփանավան!W11</f>
        <v>0</v>
      </c>
      <c r="X9" s="480">
        <f>[2]Ստեփանավան!X11</f>
        <v>0</v>
      </c>
      <c r="Y9" s="262">
        <f>[2]Ստեփանավան!Y11</f>
        <v>0</v>
      </c>
      <c r="Z9" s="480">
        <f>[2]Ստեփանավան!Z11</f>
        <v>0</v>
      </c>
      <c r="AA9" s="262">
        <f>[2]Ստեփանավան!AA11</f>
        <v>29.61</v>
      </c>
      <c r="AB9" s="480">
        <f>[2]Ստեփանավան!AB11</f>
        <v>0</v>
      </c>
      <c r="AC9" s="262">
        <f>[2]Ստեփանավան!AC11</f>
        <v>0</v>
      </c>
      <c r="AD9" s="480">
        <f>[2]Ստեփանավան!AD11</f>
        <v>0</v>
      </c>
      <c r="AE9" s="262">
        <f>[2]Ստեփանավան!AE11</f>
        <v>0</v>
      </c>
      <c r="AF9" s="480">
        <f>[2]Ստեփանավան!AF11</f>
        <v>0</v>
      </c>
      <c r="AG9" s="498">
        <f>[2]Ստեփանավան!AG11</f>
        <v>0</v>
      </c>
      <c r="AH9" s="485">
        <f>[2]Ստեփանավան!AH11</f>
        <v>0</v>
      </c>
      <c r="AI9" s="498">
        <f>[2]Ստեփանավան!AI11</f>
        <v>0</v>
      </c>
      <c r="AJ9" s="485">
        <f>[2]Ստեփանավան!AJ11</f>
        <v>0</v>
      </c>
      <c r="AK9" s="499">
        <f>[2]Ստեփանավան!AK11</f>
        <v>0</v>
      </c>
      <c r="AL9" s="486">
        <f>[2]Ստեփանավան!AL11</f>
        <v>0</v>
      </c>
      <c r="AM9" s="499">
        <f>[2]Ստեփանավան!AM11</f>
        <v>0</v>
      </c>
      <c r="AN9" s="486">
        <f>[2]Ստեփանավան!AN11</f>
        <v>0</v>
      </c>
      <c r="AO9" s="500">
        <f>[2]Ստեփանավան!AO11</f>
        <v>0</v>
      </c>
      <c r="AP9" s="488">
        <f>[2]Ստեփանավան!AP11</f>
        <v>-11248.4</v>
      </c>
    </row>
    <row r="10" spans="1:48" ht="22.5" customHeight="1">
      <c r="A10" s="262"/>
      <c r="B10" s="262" t="s">
        <v>869</v>
      </c>
      <c r="C10" s="262">
        <f>[2]Տաշիր!C19</f>
        <v>24</v>
      </c>
      <c r="D10" s="480">
        <f>[2]Տաշիր!D19</f>
        <v>0</v>
      </c>
      <c r="E10" s="262">
        <f>[2]Տաշիր!E19</f>
        <v>10</v>
      </c>
      <c r="F10" s="480">
        <f>[2]Տաշիր!F19</f>
        <v>0</v>
      </c>
      <c r="G10" s="262">
        <f>[2]Տաշիր!G19</f>
        <v>0</v>
      </c>
      <c r="H10" s="495">
        <f>[2]Տաշիր!H19</f>
        <v>0</v>
      </c>
      <c r="I10" s="262">
        <f>[2]Տաշիր!I19</f>
        <v>0</v>
      </c>
      <c r="J10" s="480">
        <f>[2]Տաշիր!J19</f>
        <v>0</v>
      </c>
      <c r="K10" s="262">
        <f>[2]Տաշիր!K19</f>
        <v>0</v>
      </c>
      <c r="L10" s="480">
        <f>[2]Տաշիր!L19</f>
        <v>0</v>
      </c>
      <c r="M10" s="262">
        <f>[2]Տաշիր!M19</f>
        <v>0</v>
      </c>
      <c r="N10" s="482">
        <f>[2]Տաշիր!N19</f>
        <v>0</v>
      </c>
      <c r="O10" s="450">
        <f>[2]Տաշիր!O19</f>
        <v>9979200</v>
      </c>
      <c r="P10" s="482">
        <f>[2]Տաշիր!P19</f>
        <v>310000</v>
      </c>
      <c r="Q10" s="496">
        <f>[2]Տաշիր!Q19</f>
        <v>10289200</v>
      </c>
      <c r="R10" s="483">
        <f>[2]Տաշիր!R19</f>
        <v>0</v>
      </c>
      <c r="S10" s="497">
        <f>[2]Տաշիր!S19</f>
        <v>0</v>
      </c>
      <c r="T10" s="483">
        <f>[2]Տաշիր!T19</f>
        <v>0</v>
      </c>
      <c r="U10" s="497">
        <f>[2]Տաշիր!U19</f>
        <v>116000</v>
      </c>
      <c r="V10" s="480">
        <f>[2]Տաշիր!V19</f>
        <v>16087</v>
      </c>
      <c r="W10" s="262">
        <f>[2]Տաշիր!W19</f>
        <v>0</v>
      </c>
      <c r="X10" s="480">
        <f>[2]Տաշիր!X19</f>
        <v>0</v>
      </c>
      <c r="Y10" s="262">
        <f>[2]Տաշիր!Y19</f>
        <v>0</v>
      </c>
      <c r="Z10" s="480">
        <f>[2]Տաշիր!Z19</f>
        <v>0</v>
      </c>
      <c r="AA10" s="262">
        <f>[2]Տաշիր!AA19</f>
        <v>0</v>
      </c>
      <c r="AB10" s="480">
        <f>[2]Տաշիր!AB19</f>
        <v>0</v>
      </c>
      <c r="AC10" s="262">
        <f>[2]Տաշիր!AC19</f>
        <v>0</v>
      </c>
      <c r="AD10" s="480">
        <f>[2]Տաշիր!AD19</f>
        <v>0</v>
      </c>
      <c r="AE10" s="262">
        <f>[2]Տաշիր!AE19</f>
        <v>0</v>
      </c>
      <c r="AF10" s="480">
        <f>[2]Տաշիր!AF19</f>
        <v>0</v>
      </c>
      <c r="AG10" s="498">
        <f>[2]Տաշիր!AG19</f>
        <v>0</v>
      </c>
      <c r="AH10" s="485">
        <f>[2]Տաշիր!AH19</f>
        <v>0</v>
      </c>
      <c r="AI10" s="498">
        <f>[2]Տաշիր!AI19</f>
        <v>0</v>
      </c>
      <c r="AJ10" s="485">
        <f>[2]Տաշիր!AJ19</f>
        <v>0</v>
      </c>
      <c r="AK10" s="499">
        <f>[2]Տաշիր!AK19</f>
        <v>0</v>
      </c>
      <c r="AL10" s="486">
        <f>[2]Տաշիր!AL19</f>
        <v>0</v>
      </c>
      <c r="AM10" s="499">
        <f>[2]Տաշիր!AM19</f>
        <v>0</v>
      </c>
      <c r="AN10" s="486">
        <f>[2]Տաշիր!AN19</f>
        <v>0</v>
      </c>
      <c r="AO10" s="500">
        <f>[2]Տաշիր!AO19</f>
        <v>0</v>
      </c>
      <c r="AP10" s="488">
        <f>[2]Տաշիր!AP19</f>
        <v>-10289200</v>
      </c>
    </row>
    <row r="11" spans="1:48" ht="22.5" customHeight="1">
      <c r="A11" s="262"/>
      <c r="B11" s="262" t="s">
        <v>711</v>
      </c>
      <c r="C11" s="262">
        <f>[2]Թումանյան!C17</f>
        <v>9</v>
      </c>
      <c r="D11" s="480">
        <f>[2]Թումանյան!D17</f>
        <v>0</v>
      </c>
      <c r="E11" s="262">
        <f>[2]Թումանյան!E17</f>
        <v>9</v>
      </c>
      <c r="F11" s="480">
        <f>[2]Թումանյան!F17</f>
        <v>0</v>
      </c>
      <c r="G11" s="262">
        <f>[2]Թումանյան!G17</f>
        <v>0</v>
      </c>
      <c r="H11" s="495">
        <f>[2]Թումանյան!H17</f>
        <v>0</v>
      </c>
      <c r="I11" s="262">
        <f>[2]Թումանյան!I17</f>
        <v>0</v>
      </c>
      <c r="J11" s="480">
        <f>[2]Թումանյան!J17</f>
        <v>0</v>
      </c>
      <c r="K11" s="262">
        <f>[2]Թումանյան!K17</f>
        <v>0</v>
      </c>
      <c r="L11" s="480">
        <f>[2]Թումանյան!L17</f>
        <v>0</v>
      </c>
      <c r="M11" s="262">
        <f>[2]Թումանյան!M17</f>
        <v>0</v>
      </c>
      <c r="N11" s="482">
        <f>[2]Թումանյան!N17</f>
        <v>1086333</v>
      </c>
      <c r="O11" s="450">
        <f>[2]Թումանյան!O17</f>
        <v>2151484</v>
      </c>
      <c r="P11" s="482">
        <f>[2]Թումանյան!P17</f>
        <v>58000</v>
      </c>
      <c r="Q11" s="496">
        <f>[2]Թումանյան!Q17</f>
        <v>3383517</v>
      </c>
      <c r="R11" s="483">
        <f>[2]Թումանյան!R17</f>
        <v>162000</v>
      </c>
      <c r="S11" s="497">
        <f>[2]Թումանյան!S17</f>
        <v>0</v>
      </c>
      <c r="T11" s="483" t="str">
        <f>[2]Թումանյան!T17</f>
        <v>600-800</v>
      </c>
      <c r="U11" s="497">
        <f>[2]Թումանյան!U17</f>
        <v>0</v>
      </c>
      <c r="V11" s="480">
        <f>[2]Թումանյան!V17</f>
        <v>4433</v>
      </c>
      <c r="W11" s="262">
        <f>[2]Թումանյան!W17</f>
        <v>13</v>
      </c>
      <c r="X11" s="480">
        <f>[2]Թումանյան!X17</f>
        <v>0</v>
      </c>
      <c r="Y11" s="262">
        <f>[2]Թումանյան!Y17</f>
        <v>0</v>
      </c>
      <c r="Z11" s="480">
        <f>[2]Թումանյան!Z17</f>
        <v>0</v>
      </c>
      <c r="AA11" s="262">
        <f>[2]Թումանյան!AA17</f>
        <v>0</v>
      </c>
      <c r="AB11" s="480">
        <f>[2]Թումանյան!AB17</f>
        <v>310</v>
      </c>
      <c r="AC11" s="262">
        <f>[2]Թումանյան!AC17</f>
        <v>0</v>
      </c>
      <c r="AD11" s="480">
        <f>[2]Թումանյան!AD17</f>
        <v>0</v>
      </c>
      <c r="AE11" s="262">
        <f>[2]Թումանյան!AE17</f>
        <v>0</v>
      </c>
      <c r="AF11" s="480">
        <f>[2]Թումանյան!AF17</f>
        <v>0</v>
      </c>
      <c r="AG11" s="498">
        <f>[2]Թումանյան!AG17</f>
        <v>0</v>
      </c>
      <c r="AH11" s="485">
        <f>[2]Թումանյան!AH17</f>
        <v>0</v>
      </c>
      <c r="AI11" s="498">
        <f>[2]Թումանյան!AI17</f>
        <v>0</v>
      </c>
      <c r="AJ11" s="485">
        <f>[2]Թումանյան!AJ17</f>
        <v>74700</v>
      </c>
      <c r="AK11" s="499">
        <f>[2]Թումանյան!AK17</f>
        <v>0</v>
      </c>
      <c r="AL11" s="486">
        <f>[2]Թումանյան!AL17</f>
        <v>1650950</v>
      </c>
      <c r="AM11" s="499">
        <f>[2]Թումանյան!AM17</f>
        <v>0</v>
      </c>
      <c r="AN11" s="486">
        <f>[2]Թումանյան!AN17</f>
        <v>113700</v>
      </c>
      <c r="AO11" s="500">
        <f>[2]Թումանյան!AO17</f>
        <v>1733950</v>
      </c>
      <c r="AP11" s="488">
        <f>[2]Թումանյան!AP17</f>
        <v>-2585556</v>
      </c>
    </row>
    <row r="12" spans="1:48" ht="22.5" customHeight="1">
      <c r="A12" s="262"/>
      <c r="B12" s="262" t="s">
        <v>712</v>
      </c>
      <c r="C12" s="262">
        <f>[2]Լերմոնտովո!C8</f>
        <v>2</v>
      </c>
      <c r="D12" s="480">
        <f>[2]Լերմոնտովո!D8</f>
        <v>0</v>
      </c>
      <c r="E12" s="262">
        <f>[2]Լերմոնտովո!E8</f>
        <v>1</v>
      </c>
      <c r="F12" s="480">
        <f>[2]Լերմոնտովո!F8</f>
        <v>0</v>
      </c>
      <c r="G12" s="262">
        <f>[2]Լերմոնտովո!G8</f>
        <v>0</v>
      </c>
      <c r="H12" s="495">
        <f>[2]Լերմոնտովո!H8</f>
        <v>0</v>
      </c>
      <c r="I12" s="262">
        <f>[2]Լերմոնտովո!I8</f>
        <v>0</v>
      </c>
      <c r="J12" s="480">
        <f>[2]Լերմոնտովո!J8</f>
        <v>0</v>
      </c>
      <c r="K12" s="262">
        <f>[2]Լերմոնտովո!K8</f>
        <v>0</v>
      </c>
      <c r="L12" s="480">
        <f>[2]Լերմոնտովո!L8</f>
        <v>0</v>
      </c>
      <c r="M12" s="262">
        <f>[2]Լերմոնտովո!M8</f>
        <v>0</v>
      </c>
      <c r="N12" s="482">
        <f>[2]Լերմոնտովո!N8</f>
        <v>349350</v>
      </c>
      <c r="O12" s="450">
        <f>[2]Լերմոնտովո!O8</f>
        <v>414000</v>
      </c>
      <c r="P12" s="482">
        <f>[2]Լերմոնտովո!P8</f>
        <v>222000</v>
      </c>
      <c r="Q12" s="496">
        <f>[2]Լերմոնտովո!Q8</f>
        <v>985350</v>
      </c>
      <c r="R12" s="483">
        <f>[2]Լերմոնտովո!R8</f>
        <v>0</v>
      </c>
      <c r="S12" s="497">
        <f>[2]Լերմոնտովո!S8</f>
        <v>7000</v>
      </c>
      <c r="T12" s="483">
        <f>[2]Լերմոնտովո!T8</f>
        <v>14000</v>
      </c>
      <c r="U12" s="497">
        <f>[2]Լերմոնտովո!U8</f>
        <v>0</v>
      </c>
      <c r="V12" s="480">
        <f>[2]Լերմոնտովո!V8</f>
        <v>1150</v>
      </c>
      <c r="W12" s="262">
        <f>[2]Լերմոնտովո!W8</f>
        <v>26</v>
      </c>
      <c r="X12" s="480">
        <f>[2]Լերմոնտովո!X8</f>
        <v>2.3E-2</v>
      </c>
      <c r="Y12" s="262">
        <f>[2]Լերմոնտովո!Y8</f>
        <v>0</v>
      </c>
      <c r="Z12" s="480">
        <f>[2]Լերմոնտովո!Z8</f>
        <v>0</v>
      </c>
      <c r="AA12" s="262">
        <f>[2]Լերմոնտովո!AA8</f>
        <v>0</v>
      </c>
      <c r="AB12" s="480">
        <f>[2]Լերմոնտովո!AB8</f>
        <v>0</v>
      </c>
      <c r="AC12" s="262">
        <f>[2]Լերմոնտովո!AC8</f>
        <v>0</v>
      </c>
      <c r="AD12" s="480">
        <f>[2]Լերմոնտովո!AD8</f>
        <v>610</v>
      </c>
      <c r="AE12" s="262">
        <f>[2]Լերմոնտովո!AE8</f>
        <v>7.3</v>
      </c>
      <c r="AF12" s="480">
        <f>[2]Լերմոնտովո!AF8</f>
        <v>0</v>
      </c>
      <c r="AG12" s="498">
        <f>[2]Լերմոնտովո!AG8</f>
        <v>0</v>
      </c>
      <c r="AH12" s="485">
        <f>[2]Լերմոնտովո!AH8</f>
        <v>700000</v>
      </c>
      <c r="AI12" s="498">
        <f>[2]Լերմոնտովո!AI8</f>
        <v>640000</v>
      </c>
      <c r="AJ12" s="485">
        <f>[2]Լերմոնտովո!AJ8</f>
        <v>378300</v>
      </c>
      <c r="AK12" s="499">
        <f>[2]Լերմոնտովո!AK8</f>
        <v>0</v>
      </c>
      <c r="AL12" s="486">
        <f>[2]Լերմոնտովո!AL8</f>
        <v>700000</v>
      </c>
      <c r="AM12" s="499">
        <f>[2]Լերմոնտովո!AM8</f>
        <v>640000</v>
      </c>
      <c r="AN12" s="486">
        <f>[2]Լերմոնտովո!AN8</f>
        <v>378000</v>
      </c>
      <c r="AO12" s="500">
        <f>[2]Լերմոնտովո!AO8</f>
        <v>1718000</v>
      </c>
      <c r="AP12" s="488">
        <f>[2]Լերմոնտովո!AP8</f>
        <v>732650</v>
      </c>
    </row>
    <row r="13" spans="1:48" ht="22.5" customHeight="1">
      <c r="A13" s="262"/>
      <c r="B13" s="262" t="s">
        <v>710</v>
      </c>
      <c r="C13" s="262">
        <f>'[2]Լոռի Բերդ'!C11</f>
        <v>9</v>
      </c>
      <c r="D13" s="480">
        <f>'[2]Լոռի Բերդ'!D11</f>
        <v>0</v>
      </c>
      <c r="E13" s="262">
        <f>'[2]Լոռի Բերդ'!E11</f>
        <v>5</v>
      </c>
      <c r="F13" s="480">
        <f>'[2]Լոռի Բերդ'!F11</f>
        <v>0</v>
      </c>
      <c r="G13" s="262">
        <f>'[2]Լոռի Բերդ'!G11</f>
        <v>0</v>
      </c>
      <c r="H13" s="495">
        <f>'[2]Լոռի Բերդ'!H11</f>
        <v>0</v>
      </c>
      <c r="I13" s="262">
        <f>'[2]Լոռի Բերդ'!I11</f>
        <v>0</v>
      </c>
      <c r="J13" s="480">
        <f>'[2]Լոռի Բերդ'!J11</f>
        <v>0</v>
      </c>
      <c r="K13" s="262">
        <f>'[2]Լոռի Բերդ'!K11</f>
        <v>0</v>
      </c>
      <c r="L13" s="480">
        <f>'[2]Լոռի Բերդ'!L11</f>
        <v>0</v>
      </c>
      <c r="M13" s="262">
        <f>'[2]Լոռի Բերդ'!M11</f>
        <v>0</v>
      </c>
      <c r="N13" s="482">
        <f>'[2]Լոռի Բերդ'!N11</f>
        <v>0</v>
      </c>
      <c r="O13" s="450">
        <f>'[2]Լոռի Բերդ'!O11</f>
        <v>662029</v>
      </c>
      <c r="P13" s="482">
        <f>'[2]Լոռի Բերդ'!P11</f>
        <v>339000</v>
      </c>
      <c r="Q13" s="496">
        <f>'[2]Լոռի Բերդ'!Q11</f>
        <v>1001029</v>
      </c>
      <c r="R13" s="483">
        <f>'[2]Լոռի Բերդ'!R11</f>
        <v>63000</v>
      </c>
      <c r="S13" s="497">
        <f>'[2]Լոռի Բերդ'!S11</f>
        <v>0</v>
      </c>
      <c r="T13" s="483">
        <f>'[2]Լոռի Բերդ'!T11</f>
        <v>0</v>
      </c>
      <c r="U13" s="497">
        <f>'[2]Լոռի Բերդ'!U11</f>
        <v>80000</v>
      </c>
      <c r="V13" s="480">
        <f>'[2]Լոռի Բերդ'!V11</f>
        <v>5739</v>
      </c>
      <c r="W13" s="262">
        <f>'[2]Լոռի Բերդ'!W11</f>
        <v>88</v>
      </c>
      <c r="X13" s="480">
        <f>'[2]Լոռի Բերդ'!X11</f>
        <v>1.5333681826102108</v>
      </c>
      <c r="Y13" s="262">
        <f>'[2]Լոռի Բերդ'!Y11</f>
        <v>4</v>
      </c>
      <c r="Z13" s="480">
        <f>'[2]Լոռի Բերդ'!Z11</f>
        <v>0</v>
      </c>
      <c r="AA13" s="262">
        <f>'[2]Լոռի Բերդ'!AA11</f>
        <v>0</v>
      </c>
      <c r="AB13" s="480">
        <f>'[2]Լոռի Բերդ'!AB11</f>
        <v>163.5333</v>
      </c>
      <c r="AC13" s="262">
        <f>'[2]Լոռի Բերդ'!AC11</f>
        <v>4</v>
      </c>
      <c r="AD13" s="480">
        <f>'[2]Լոռի Բերդ'!AD11</f>
        <v>0</v>
      </c>
      <c r="AE13" s="262">
        <f>'[2]Լոռի Բերդ'!AE11</f>
        <v>0</v>
      </c>
      <c r="AF13" s="480">
        <f>'[2]Լոռի Բերդ'!AF11</f>
        <v>163.5</v>
      </c>
      <c r="AG13" s="498">
        <f>'[2]Լոռի Բերդ'!AG11</f>
        <v>140000</v>
      </c>
      <c r="AH13" s="485">
        <f>'[2]Լոռի Բերդ'!AH11</f>
        <v>0</v>
      </c>
      <c r="AI13" s="498">
        <f>'[2]Լոռի Բերդ'!AI11</f>
        <v>0</v>
      </c>
      <c r="AJ13" s="485">
        <f>'[2]Լոռի Բերդ'!AJ11</f>
        <v>2274700</v>
      </c>
      <c r="AK13" s="499">
        <f>'[2]Լոռի Բերդ'!AK11</f>
        <v>140000</v>
      </c>
      <c r="AL13" s="486">
        <f>'[2]Լոռի Բերդ'!AL11</f>
        <v>0</v>
      </c>
      <c r="AM13" s="499">
        <f>'[2]Լոռի Բերդ'!AM11</f>
        <v>0</v>
      </c>
      <c r="AN13" s="486">
        <f>'[2]Լոռի Բերդ'!AN11</f>
        <v>2274699.5</v>
      </c>
      <c r="AO13" s="500">
        <f>'[2]Լոռի Բերդ'!AO11</f>
        <v>2414699.5</v>
      </c>
      <c r="AP13" s="488">
        <f>'[2]Լոռի Բերդ'!AP11</f>
        <v>1413670.5</v>
      </c>
    </row>
    <row r="14" spans="1:48" ht="22.5" customHeight="1">
      <c r="A14" s="262"/>
      <c r="B14" s="262" t="s">
        <v>713</v>
      </c>
      <c r="C14" s="262">
        <f>[2]Փամբակ!C11</f>
        <v>15</v>
      </c>
      <c r="D14" s="480">
        <f>[2]Փամբակ!D11</f>
        <v>0</v>
      </c>
      <c r="E14" s="262">
        <f>[2]Փամբակ!E11</f>
        <v>1</v>
      </c>
      <c r="F14" s="480">
        <f>[2]Փամբակ!F11</f>
        <v>0</v>
      </c>
      <c r="G14" s="262">
        <f>[2]Փամբակ!G11</f>
        <v>0</v>
      </c>
      <c r="H14" s="495">
        <f>[2]Փամբակ!H11</f>
        <v>0</v>
      </c>
      <c r="I14" s="262">
        <f>[2]Փամբակ!I11</f>
        <v>0</v>
      </c>
      <c r="J14" s="480">
        <f>[2]Փամբակ!J11</f>
        <v>0</v>
      </c>
      <c r="K14" s="262">
        <f>[2]Փամբակ!K11</f>
        <v>0</v>
      </c>
      <c r="L14" s="480">
        <f>[2]Փամբակ!L11</f>
        <v>0</v>
      </c>
      <c r="M14" s="262">
        <f>[2]Փամբակ!M11</f>
        <v>0</v>
      </c>
      <c r="N14" s="482">
        <f>[2]Փամբակ!N11</f>
        <v>0</v>
      </c>
      <c r="O14" s="450">
        <f>[2]Փամբակ!O11</f>
        <v>288700</v>
      </c>
      <c r="P14" s="482">
        <f>[2]Փամբակ!P11</f>
        <v>103000</v>
      </c>
      <c r="Q14" s="496">
        <f>[2]Փամբակ!Q11</f>
        <v>391700</v>
      </c>
      <c r="R14" s="483">
        <f>[2]Փամբակ!R11</f>
        <v>0</v>
      </c>
      <c r="S14" s="497">
        <f>[2]Փամբակ!S11</f>
        <v>0</v>
      </c>
      <c r="T14" s="483">
        <f>[2]Փամբակ!T11</f>
        <v>0</v>
      </c>
      <c r="U14" s="497">
        <f>[2]Փամբակ!U11</f>
        <v>0</v>
      </c>
      <c r="V14" s="480">
        <f>[2]Փամբակ!V11</f>
        <v>0</v>
      </c>
      <c r="W14" s="262">
        <f>[2]Փամբակ!W11</f>
        <v>0</v>
      </c>
      <c r="X14" s="480">
        <f>[2]Փամբակ!X11</f>
        <v>0</v>
      </c>
      <c r="Y14" s="262">
        <f>[2]Փամբակ!Y11</f>
        <v>0</v>
      </c>
      <c r="Z14" s="480">
        <f>[2]Փամբակ!Z11</f>
        <v>0</v>
      </c>
      <c r="AA14" s="262">
        <f>[2]Փամբակ!AA11</f>
        <v>296</v>
      </c>
      <c r="AB14" s="480">
        <f>[2]Փամբակ!AB11</f>
        <v>12</v>
      </c>
      <c r="AC14" s="262">
        <f>[2]Փամբակ!AC11</f>
        <v>0</v>
      </c>
      <c r="AD14" s="480">
        <f>[2]Փամբակ!AD11</f>
        <v>0</v>
      </c>
      <c r="AE14" s="262">
        <f>[2]Փամբակ!AE11</f>
        <v>0</v>
      </c>
      <c r="AF14" s="480">
        <f>[2]Փամբակ!AF11</f>
        <v>0</v>
      </c>
      <c r="AG14" s="498">
        <f>[2]Փամբակ!AG11</f>
        <v>0</v>
      </c>
      <c r="AH14" s="485">
        <f>[2]Փամբակ!AH11</f>
        <v>0</v>
      </c>
      <c r="AI14" s="498">
        <f>[2]Փամբակ!AI11</f>
        <v>0</v>
      </c>
      <c r="AJ14" s="485">
        <f>[2]Փամբակ!AJ11</f>
        <v>0</v>
      </c>
      <c r="AK14" s="499">
        <f>[2]Փամբակ!AK11</f>
        <v>0</v>
      </c>
      <c r="AL14" s="486">
        <f>[2]Փամբակ!AL11</f>
        <v>0</v>
      </c>
      <c r="AM14" s="499">
        <f>[2]Փամբակ!AM11</f>
        <v>0</v>
      </c>
      <c r="AN14" s="486">
        <f>[2]Փամբակ!AN11</f>
        <v>0</v>
      </c>
      <c r="AO14" s="500">
        <f>[2]Փամբակ!AO11</f>
        <v>0</v>
      </c>
      <c r="AP14" s="488">
        <f>[2]Փամբակ!AP11</f>
        <v>-391700</v>
      </c>
    </row>
    <row r="15" spans="1:48" ht="22.5" customHeight="1">
      <c r="A15" s="262"/>
      <c r="B15" s="262" t="s">
        <v>870</v>
      </c>
      <c r="C15" s="262">
        <f>[2]Գյուլագարակ!C11</f>
        <v>7</v>
      </c>
      <c r="D15" s="480">
        <f>[2]Գյուլագարակ!D11</f>
        <v>0</v>
      </c>
      <c r="E15" s="262">
        <f>[2]Գյուլագարակ!E11</f>
        <v>4</v>
      </c>
      <c r="F15" s="480">
        <f>[2]Գյուլագարակ!F11</f>
        <v>0</v>
      </c>
      <c r="G15" s="262">
        <f>[2]Գյուլագարակ!G11</f>
        <v>0</v>
      </c>
      <c r="H15" s="495">
        <f>[2]Գյուլագարակ!H11</f>
        <v>0</v>
      </c>
      <c r="I15" s="262">
        <f>[2]Գյուլագարակ!I11</f>
        <v>0</v>
      </c>
      <c r="J15" s="480">
        <f>[2]Գյուլագարակ!J11</f>
        <v>0</v>
      </c>
      <c r="K15" s="262">
        <f>[2]Գյուլագարակ!K11</f>
        <v>0</v>
      </c>
      <c r="L15" s="480">
        <f>[2]Գյուլագարակ!L11</f>
        <v>0</v>
      </c>
      <c r="M15" s="262">
        <f>[2]Գյուլագարակ!M11</f>
        <v>0</v>
      </c>
      <c r="N15" s="482">
        <f>[2]Գյուլագարակ!N11</f>
        <v>4019695</v>
      </c>
      <c r="O15" s="450">
        <f>[2]Գյուլագարակ!O11</f>
        <v>3275912</v>
      </c>
      <c r="P15" s="482">
        <f>[2]Գյուլագարակ!P11</f>
        <v>603500</v>
      </c>
      <c r="Q15" s="496">
        <f>[2]Գյուլագարակ!Q11</f>
        <v>7899107</v>
      </c>
      <c r="R15" s="483">
        <f>[2]Գյուլագարակ!R11</f>
        <v>0</v>
      </c>
      <c r="S15" s="497">
        <f>[2]Գյուլագարակ!S11</f>
        <v>0</v>
      </c>
      <c r="T15" s="483">
        <f>[2]Գյուլագարակ!T11</f>
        <v>0</v>
      </c>
      <c r="U15" s="497">
        <f>[2]Գյուլագարակ!U11</f>
        <v>30900</v>
      </c>
      <c r="V15" s="480">
        <f>[2]Գյուլագարակ!V11</f>
        <v>35952</v>
      </c>
      <c r="W15" s="262">
        <f>[2]Գյուլագարակ!W11</f>
        <v>25</v>
      </c>
      <c r="X15" s="480">
        <f>[2]Գյուլագարակ!X11</f>
        <v>0.27</v>
      </c>
      <c r="Y15" s="262">
        <f>[2]Գյուլագարակ!Y11</f>
        <v>0</v>
      </c>
      <c r="Z15" s="480">
        <f>[2]Գյուլագարակ!Z11</f>
        <v>0</v>
      </c>
      <c r="AA15" s="262">
        <f>[2]Գյուլագարակ!AA11</f>
        <v>0</v>
      </c>
      <c r="AB15" s="480">
        <f>[2]Գյուլագարակ!AB11</f>
        <v>21486.97</v>
      </c>
      <c r="AC15" s="262">
        <f>[2]Գյուլագարակ!AC11</f>
        <v>0</v>
      </c>
      <c r="AD15" s="480">
        <f>[2]Գյուլագարակ!AD11</f>
        <v>0</v>
      </c>
      <c r="AE15" s="262">
        <f>[2]Գյուլագարակ!AE11</f>
        <v>0</v>
      </c>
      <c r="AF15" s="480">
        <f>[2]Գյուլագարակ!AF11</f>
        <v>128.98500000000001</v>
      </c>
      <c r="AG15" s="498">
        <f>[2]Գյուլագարակ!AG11</f>
        <v>0</v>
      </c>
      <c r="AH15" s="485">
        <f>[2]Գյուլագարակ!AH11</f>
        <v>0</v>
      </c>
      <c r="AI15" s="498">
        <f>[2]Գյուլագարակ!AI11</f>
        <v>0</v>
      </c>
      <c r="AJ15" s="485">
        <f>[2]Գյուլագարակ!AJ11</f>
        <v>2740597</v>
      </c>
      <c r="AK15" s="499">
        <f>[2]Գյուլագարակ!AK11</f>
        <v>0</v>
      </c>
      <c r="AL15" s="486">
        <f>[2]Գյուլագարակ!AL11</f>
        <v>0</v>
      </c>
      <c r="AM15" s="499">
        <f>[2]Գյուլագարակ!AM11</f>
        <v>0</v>
      </c>
      <c r="AN15" s="486">
        <f>[2]Գյուլագարակ!AN11</f>
        <v>15909797</v>
      </c>
      <c r="AO15" s="500">
        <f>[2]Գյուլագարակ!AO11</f>
        <v>15909797</v>
      </c>
      <c r="AP15" s="488">
        <f>[2]Գյուլագարակ!AP11</f>
        <v>8010690</v>
      </c>
    </row>
    <row r="16" spans="1:48" ht="22.5" customHeight="1" thickBot="1">
      <c r="A16" s="210"/>
      <c r="B16" s="211" t="s">
        <v>119</v>
      </c>
      <c r="C16" s="211">
        <f>SUM(C7:C15)</f>
        <v>99</v>
      </c>
      <c r="D16" s="211">
        <f t="shared" ref="D16:AP16" si="0">SUM(D7:D15)</f>
        <v>0</v>
      </c>
      <c r="E16" s="211">
        <f t="shared" si="0"/>
        <v>49</v>
      </c>
      <c r="F16" s="211">
        <f t="shared" si="0"/>
        <v>0</v>
      </c>
      <c r="G16" s="211">
        <f t="shared" si="0"/>
        <v>0</v>
      </c>
      <c r="H16" s="211">
        <f t="shared" si="0"/>
        <v>0</v>
      </c>
      <c r="I16" s="211">
        <f t="shared" si="0"/>
        <v>0</v>
      </c>
      <c r="J16" s="211">
        <f t="shared" si="0"/>
        <v>0</v>
      </c>
      <c r="K16" s="211">
        <f t="shared" si="0"/>
        <v>0</v>
      </c>
      <c r="L16" s="211">
        <f t="shared" si="0"/>
        <v>0</v>
      </c>
      <c r="M16" s="211">
        <f t="shared" si="0"/>
        <v>0</v>
      </c>
      <c r="N16" s="211">
        <f t="shared" si="0"/>
        <v>21016373.149999999</v>
      </c>
      <c r="O16" s="211">
        <f t="shared" si="0"/>
        <v>31738322.25</v>
      </c>
      <c r="P16" s="211">
        <f t="shared" si="0"/>
        <v>6351695</v>
      </c>
      <c r="Q16" s="211">
        <f t="shared" si="0"/>
        <v>70758798.400000006</v>
      </c>
      <c r="R16" s="211">
        <f t="shared" si="0"/>
        <v>225000</v>
      </c>
      <c r="S16" s="211">
        <f t="shared" si="0"/>
        <v>7000</v>
      </c>
      <c r="T16" s="211">
        <f t="shared" si="0"/>
        <v>14000</v>
      </c>
      <c r="U16" s="211">
        <f t="shared" si="0"/>
        <v>242100</v>
      </c>
      <c r="V16" s="211">
        <f t="shared" si="0"/>
        <v>326677</v>
      </c>
      <c r="W16" s="211">
        <f t="shared" si="0"/>
        <v>242307</v>
      </c>
      <c r="X16" s="211">
        <f t="shared" si="0"/>
        <v>1.8263681826102107</v>
      </c>
      <c r="Y16" s="211">
        <f t="shared" si="0"/>
        <v>4</v>
      </c>
      <c r="Z16" s="211">
        <f t="shared" si="0"/>
        <v>0</v>
      </c>
      <c r="AA16" s="211">
        <f t="shared" si="0"/>
        <v>325.61</v>
      </c>
      <c r="AB16" s="211">
        <f t="shared" si="0"/>
        <v>21972.5033</v>
      </c>
      <c r="AC16" s="211">
        <f t="shared" si="0"/>
        <v>67104</v>
      </c>
      <c r="AD16" s="211">
        <f t="shared" si="0"/>
        <v>610</v>
      </c>
      <c r="AE16" s="211">
        <f t="shared" si="0"/>
        <v>3505.3</v>
      </c>
      <c r="AF16" s="211">
        <f t="shared" si="0"/>
        <v>292.48500000000001</v>
      </c>
      <c r="AG16" s="211">
        <f t="shared" si="0"/>
        <v>140000</v>
      </c>
      <c r="AH16" s="211">
        <f t="shared" si="0"/>
        <v>700000</v>
      </c>
      <c r="AI16" s="211">
        <f t="shared" si="0"/>
        <v>640000</v>
      </c>
      <c r="AJ16" s="211">
        <f t="shared" si="0"/>
        <v>5468297</v>
      </c>
      <c r="AK16" s="211">
        <f t="shared" si="0"/>
        <v>140000</v>
      </c>
      <c r="AL16" s="211">
        <f t="shared" si="0"/>
        <v>2350950</v>
      </c>
      <c r="AM16" s="211">
        <f t="shared" si="0"/>
        <v>797400</v>
      </c>
      <c r="AN16" s="211">
        <f t="shared" si="0"/>
        <v>18721196.5</v>
      </c>
      <c r="AO16" s="211">
        <f t="shared" si="0"/>
        <v>21835446.5</v>
      </c>
      <c r="AP16" s="211">
        <f t="shared" si="0"/>
        <v>-49743266.899999999</v>
      </c>
    </row>
    <row r="17" s="479" customFormat="1"/>
    <row r="18" s="479" customFormat="1"/>
    <row r="19" s="479" customFormat="1"/>
    <row r="20" s="479" customFormat="1"/>
    <row r="21" s="479" customFormat="1"/>
    <row r="22" s="479" customFormat="1"/>
    <row r="23" s="479" customFormat="1"/>
    <row r="24" s="479" customFormat="1"/>
    <row r="25" s="479" customFormat="1"/>
    <row r="26" s="479" customFormat="1"/>
    <row r="27" s="479" customFormat="1"/>
    <row r="28" s="479" customFormat="1"/>
    <row r="29" s="479" customFormat="1"/>
    <row r="30" s="479" customFormat="1"/>
    <row r="31" s="479" customFormat="1"/>
    <row r="32" s="479" customFormat="1"/>
    <row r="33" s="479" customFormat="1"/>
    <row r="34" s="479" customFormat="1"/>
    <row r="35" s="479" customFormat="1"/>
    <row r="36" s="479" customFormat="1"/>
    <row r="37" s="479" customFormat="1"/>
    <row r="38" s="479" customFormat="1"/>
    <row r="39" s="479" customFormat="1"/>
    <row r="40" s="479" customFormat="1"/>
    <row r="41" s="479" customFormat="1"/>
    <row r="42" s="479" customFormat="1"/>
    <row r="43" s="479" customFormat="1"/>
    <row r="44" s="479" customFormat="1"/>
    <row r="45" s="479" customFormat="1"/>
    <row r="46" s="479" customFormat="1"/>
    <row r="47" s="479" customFormat="1"/>
    <row r="48" s="479" customFormat="1"/>
    <row r="49" s="479" customFormat="1"/>
    <row r="50" s="479" customFormat="1"/>
    <row r="51" s="479" customFormat="1"/>
    <row r="52" s="479" customFormat="1"/>
    <row r="53" s="479" customFormat="1"/>
    <row r="54" s="479" customFormat="1"/>
    <row r="55" s="479" customFormat="1"/>
    <row r="56" s="479" customFormat="1"/>
    <row r="57" s="479" customFormat="1"/>
    <row r="58" s="479" customFormat="1"/>
    <row r="59" s="479" customFormat="1"/>
    <row r="60" s="479" customFormat="1"/>
    <row r="61" s="479" customFormat="1"/>
    <row r="62" s="479" customFormat="1"/>
    <row r="63" s="479" customFormat="1"/>
    <row r="64" s="479" customFormat="1"/>
    <row r="65" s="479" customFormat="1"/>
    <row r="66" s="479" customFormat="1"/>
    <row r="67" s="479" customFormat="1"/>
    <row r="68" s="479" customFormat="1"/>
    <row r="69" s="479" customFormat="1"/>
    <row r="70" s="479" customFormat="1"/>
    <row r="71" s="479" customFormat="1"/>
    <row r="72" s="479" customFormat="1"/>
    <row r="73" s="479" customFormat="1"/>
    <row r="74" s="479" customFormat="1"/>
    <row r="75" s="479" customFormat="1"/>
    <row r="76" s="479" customFormat="1"/>
    <row r="77" s="479" customFormat="1"/>
    <row r="78" s="479" customFormat="1"/>
    <row r="79" s="479" customFormat="1"/>
    <row r="80" s="479" customFormat="1"/>
    <row r="81" s="479" customFormat="1"/>
    <row r="82" s="479" customFormat="1"/>
    <row r="83" s="479" customFormat="1"/>
    <row r="84" s="479" customFormat="1"/>
    <row r="85" s="479" customFormat="1"/>
    <row r="86" s="479" customFormat="1"/>
    <row r="87" s="479" customFormat="1"/>
    <row r="88" s="479" customFormat="1"/>
    <row r="89" s="479" customFormat="1"/>
    <row r="90" s="479" customFormat="1"/>
    <row r="91" s="479" customFormat="1"/>
    <row r="92" s="479" customFormat="1"/>
    <row r="93" s="479" customFormat="1"/>
    <row r="94" s="479" customFormat="1"/>
    <row r="95" s="479" customFormat="1"/>
    <row r="96" s="479" customFormat="1"/>
    <row r="97" s="479" customFormat="1"/>
    <row r="98" s="479" customFormat="1"/>
    <row r="99" s="479" customFormat="1"/>
    <row r="100" s="479" customFormat="1"/>
    <row r="101" s="479" customFormat="1"/>
    <row r="102" s="479" customFormat="1"/>
    <row r="103" s="479" customFormat="1"/>
    <row r="104" s="479" customFormat="1"/>
    <row r="105" s="479" customFormat="1"/>
    <row r="106" s="479" customFormat="1"/>
    <row r="107" s="479" customFormat="1"/>
    <row r="108" s="479" customFormat="1"/>
    <row r="109" s="479" customFormat="1"/>
    <row r="110" s="479" customFormat="1"/>
    <row r="111" s="479" customFormat="1"/>
    <row r="112" s="479" customFormat="1"/>
    <row r="113" s="479" customFormat="1"/>
    <row r="114" s="479" customFormat="1"/>
    <row r="115" s="479" customFormat="1"/>
    <row r="116" s="479" customFormat="1"/>
    <row r="117" s="479" customFormat="1"/>
    <row r="118" s="479" customFormat="1"/>
    <row r="119" s="479" customFormat="1"/>
    <row r="120" s="479" customFormat="1"/>
    <row r="121" s="479" customFormat="1"/>
    <row r="122" s="479" customFormat="1"/>
    <row r="123" s="479" customFormat="1"/>
    <row r="124" s="479" customFormat="1"/>
    <row r="125" s="479" customFormat="1"/>
    <row r="126" s="479" customFormat="1"/>
    <row r="127" s="479" customFormat="1"/>
    <row r="128" s="479" customFormat="1"/>
    <row r="129" s="479" customFormat="1"/>
    <row r="130" s="479" customFormat="1"/>
    <row r="131" s="479" customFormat="1"/>
    <row r="132" s="479" customFormat="1"/>
    <row r="133" s="479" customFormat="1"/>
    <row r="134" s="479" customFormat="1"/>
    <row r="135" s="479" customFormat="1"/>
    <row r="136" s="479" customFormat="1"/>
    <row r="137" s="479" customFormat="1"/>
    <row r="138" s="479" customFormat="1"/>
    <row r="139" s="479" customFormat="1"/>
    <row r="140" s="479" customFormat="1"/>
    <row r="141" s="479" customFormat="1"/>
    <row r="142" s="479" customFormat="1"/>
    <row r="143" s="479" customFormat="1"/>
    <row r="144" s="479" customFormat="1"/>
    <row r="145" s="479" customFormat="1"/>
    <row r="146" s="479" customFormat="1"/>
    <row r="147" s="479" customFormat="1"/>
    <row r="148" s="479" customFormat="1"/>
    <row r="149" s="479" customFormat="1"/>
    <row r="150" s="479" customFormat="1"/>
    <row r="151" s="479" customFormat="1"/>
    <row r="152" s="479" customFormat="1"/>
    <row r="153" s="479" customFormat="1"/>
    <row r="154" s="479" customFormat="1"/>
    <row r="155" s="479" customFormat="1"/>
    <row r="156" s="479" customFormat="1"/>
    <row r="157" s="479" customFormat="1"/>
    <row r="158" s="479" customFormat="1"/>
    <row r="159" s="479" customFormat="1"/>
    <row r="160" s="479" customFormat="1"/>
    <row r="161" s="479" customFormat="1"/>
    <row r="162" s="479" customFormat="1"/>
    <row r="163" s="479" customFormat="1"/>
    <row r="164" s="479" customFormat="1"/>
    <row r="165" s="479" customFormat="1"/>
    <row r="166" s="479" customFormat="1"/>
    <row r="167" s="479" customFormat="1"/>
    <row r="168" s="479" customFormat="1"/>
    <row r="169" s="479" customFormat="1"/>
    <row r="170" s="479" customFormat="1"/>
    <row r="171" s="479" customFormat="1"/>
    <row r="172" s="479" customFormat="1"/>
    <row r="173" s="479" customFormat="1"/>
    <row r="174" s="479" customFormat="1"/>
    <row r="175" s="479" customFormat="1"/>
    <row r="176" s="479" customFormat="1"/>
    <row r="177" s="479" customFormat="1"/>
    <row r="178" s="479" customFormat="1"/>
    <row r="179" s="479" customFormat="1"/>
    <row r="180" s="479" customFormat="1"/>
    <row r="181" s="479" customFormat="1"/>
    <row r="182" s="479" customFormat="1"/>
    <row r="183" s="479" customFormat="1"/>
    <row r="184" s="479" customFormat="1"/>
    <row r="185" s="479" customFormat="1"/>
    <row r="186" s="479" customFormat="1"/>
    <row r="187" s="479" customFormat="1"/>
    <row r="188" s="479" customFormat="1"/>
    <row r="189" s="479" customFormat="1"/>
    <row r="190" s="479" customFormat="1"/>
    <row r="191" s="479" customFormat="1"/>
    <row r="192" s="479" customFormat="1"/>
    <row r="193" s="479" customFormat="1"/>
    <row r="194" s="479" customFormat="1"/>
    <row r="195" s="479" customFormat="1"/>
    <row r="196" s="479" customFormat="1"/>
    <row r="197" s="479" customFormat="1"/>
    <row r="198" s="479" customFormat="1"/>
    <row r="199" s="479" customFormat="1"/>
    <row r="200" s="479" customFormat="1"/>
    <row r="201" s="479" customFormat="1"/>
    <row r="202" s="479" customFormat="1"/>
    <row r="203" s="479" customFormat="1"/>
    <row r="204" s="479" customFormat="1"/>
    <row r="205" s="479" customFormat="1"/>
    <row r="206" s="479" customFormat="1"/>
    <row r="207" s="479" customFormat="1"/>
    <row r="208" s="479" customFormat="1"/>
    <row r="209" s="479" customFormat="1"/>
    <row r="210" s="479" customFormat="1"/>
    <row r="211" s="479" customFormat="1"/>
    <row r="212" s="479" customFormat="1"/>
    <row r="213" s="479" customFormat="1"/>
    <row r="214" s="479" customFormat="1"/>
    <row r="215" s="479" customFormat="1"/>
    <row r="216" s="479" customFormat="1"/>
    <row r="217" s="479" customFormat="1"/>
    <row r="218" s="479" customFormat="1"/>
    <row r="219" s="479" customFormat="1"/>
    <row r="220" s="479" customFormat="1"/>
    <row r="221" s="479" customFormat="1"/>
    <row r="222" s="479" customFormat="1"/>
    <row r="223" s="479" customFormat="1"/>
    <row r="224" s="479" customFormat="1"/>
    <row r="225" s="479" customFormat="1"/>
    <row r="226" s="479" customFormat="1"/>
    <row r="227" s="479" customFormat="1"/>
    <row r="228" s="479" customFormat="1"/>
    <row r="229" s="479" customFormat="1"/>
    <row r="230" s="479" customFormat="1"/>
    <row r="231" s="479" customFormat="1"/>
    <row r="232" s="479" customFormat="1"/>
    <row r="233" s="479" customFormat="1"/>
    <row r="234" s="479" customFormat="1"/>
    <row r="235" s="479" customFormat="1"/>
    <row r="236" s="479" customFormat="1"/>
    <row r="237" s="479" customFormat="1"/>
    <row r="238" s="479" customFormat="1"/>
    <row r="239" s="479" customFormat="1"/>
    <row r="240" s="479" customFormat="1"/>
    <row r="241" s="479" customFormat="1"/>
    <row r="242" s="479" customFormat="1"/>
    <row r="243" s="479" customFormat="1"/>
    <row r="244" s="479" customFormat="1"/>
    <row r="245" s="479" customFormat="1"/>
    <row r="246" s="479" customFormat="1"/>
    <row r="247" s="479" customFormat="1"/>
    <row r="248" s="479" customFormat="1"/>
    <row r="249" s="479" customFormat="1"/>
    <row r="250" s="479" customFormat="1"/>
    <row r="251" s="479" customFormat="1"/>
    <row r="252" s="479" customFormat="1"/>
    <row r="253" s="479" customFormat="1"/>
    <row r="254" s="479" customFormat="1"/>
    <row r="255" s="479" customFormat="1"/>
    <row r="256" s="479" customFormat="1"/>
    <row r="257" s="479" customFormat="1"/>
    <row r="258" s="479" customFormat="1"/>
    <row r="259" s="479" customFormat="1"/>
    <row r="260" s="479" customFormat="1"/>
    <row r="261" s="479" customFormat="1"/>
    <row r="262" s="479" customFormat="1"/>
    <row r="263" s="479" customFormat="1"/>
    <row r="264" s="479" customFormat="1"/>
    <row r="265" s="479" customFormat="1"/>
    <row r="266" s="479" customFormat="1"/>
    <row r="267" s="479" customFormat="1"/>
    <row r="268" s="479" customFormat="1"/>
    <row r="269" s="479" customFormat="1"/>
    <row r="270" s="479" customFormat="1"/>
    <row r="271" s="479" customFormat="1"/>
    <row r="272" s="479" customFormat="1"/>
    <row r="273" s="479" customFormat="1"/>
    <row r="274" s="479" customFormat="1"/>
    <row r="275" s="479" customFormat="1"/>
    <row r="276" s="479" customFormat="1"/>
    <row r="277" s="479" customFormat="1"/>
    <row r="278" s="479" customFormat="1"/>
    <row r="279" s="479" customFormat="1"/>
    <row r="280" s="479" customFormat="1"/>
    <row r="281" s="479" customFormat="1"/>
    <row r="282" s="479" customFormat="1"/>
    <row r="283" s="479" customFormat="1"/>
    <row r="284" s="479" customFormat="1"/>
    <row r="285" s="479" customFormat="1"/>
    <row r="286" s="479" customFormat="1"/>
    <row r="287" s="479" customFormat="1"/>
    <row r="288" s="479" customFormat="1"/>
    <row r="289" s="479" customFormat="1"/>
    <row r="290" s="479" customFormat="1"/>
    <row r="291" s="479" customFormat="1"/>
    <row r="292" s="479" customFormat="1"/>
    <row r="293" s="479" customFormat="1"/>
    <row r="294" s="479" customFormat="1"/>
    <row r="295" s="479" customFormat="1"/>
    <row r="296" s="479" customFormat="1"/>
    <row r="297" s="479" customFormat="1"/>
    <row r="298" s="479" customFormat="1"/>
    <row r="299" s="479" customFormat="1"/>
    <row r="300" s="479" customFormat="1"/>
    <row r="301" s="479" customFormat="1"/>
    <row r="302" s="479" customFormat="1"/>
    <row r="303" s="479" customFormat="1"/>
    <row r="304" s="479" customFormat="1"/>
    <row r="305" s="479" customFormat="1"/>
    <row r="306" s="479" customFormat="1"/>
    <row r="307" s="479" customFormat="1"/>
    <row r="308" s="479" customFormat="1"/>
    <row r="309" s="479" customFormat="1"/>
    <row r="310" s="479" customFormat="1"/>
    <row r="311" s="479" customFormat="1"/>
    <row r="312" s="479" customFormat="1"/>
    <row r="313" s="479" customFormat="1"/>
    <row r="314" s="479" customFormat="1"/>
    <row r="315" s="479" customFormat="1"/>
    <row r="316" s="479" customFormat="1"/>
    <row r="317" s="479" customFormat="1"/>
    <row r="318" s="479" customFormat="1"/>
  </sheetData>
  <autoFilter ref="A1:AP7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2"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E0D9-DB96-469A-AC68-B296FA6D2B03}">
  <sheetPr filterMode="1"/>
  <dimension ref="A1:AZ326"/>
  <sheetViews>
    <sheetView topLeftCell="H25" zoomScale="88" zoomScaleNormal="88" workbookViewId="0">
      <selection activeCell="I52" sqref="I52"/>
    </sheetView>
  </sheetViews>
  <sheetFormatPr defaultRowHeight="13.5"/>
  <cols>
    <col min="1" max="1" width="3.85546875" style="3" customWidth="1"/>
    <col min="2" max="2" width="19.140625" style="52" customWidth="1"/>
    <col min="3" max="3" width="6.42578125" style="52" customWidth="1"/>
    <col min="4" max="4" width="21.140625" style="52" customWidth="1"/>
    <col min="5" max="5" width="5.7109375" style="52" customWidth="1"/>
    <col min="6" max="6" width="7.5703125" style="52" customWidth="1"/>
    <col min="7" max="7" width="20.28515625" style="52" customWidth="1"/>
    <col min="8" max="12" width="5.85546875" style="52" customWidth="1"/>
    <col min="13" max="13" width="4.85546875" style="52" customWidth="1"/>
    <col min="14" max="14" width="11.140625" style="52" customWidth="1"/>
    <col min="15" max="15" width="12.140625" style="52" customWidth="1"/>
    <col min="16" max="16" width="9.85546875" style="52" customWidth="1"/>
    <col min="17" max="17" width="12.140625" style="52" customWidth="1"/>
    <col min="18" max="18" width="5.28515625" style="52" customWidth="1"/>
    <col min="19" max="19" width="4.42578125" style="52" customWidth="1"/>
    <col min="20" max="20" width="4.5703125" style="52" customWidth="1"/>
    <col min="21" max="21" width="4.7109375" style="52" customWidth="1"/>
    <col min="22" max="22" width="9.140625" style="52" customWidth="1"/>
    <col min="23" max="23" width="6.85546875" style="52" customWidth="1"/>
    <col min="24" max="24" width="5.140625" style="52" customWidth="1"/>
    <col min="25" max="25" width="4.5703125" style="52" customWidth="1"/>
    <col min="26" max="26" width="5.42578125" style="52" customWidth="1"/>
    <col min="27" max="27" width="8.28515625" style="52" customWidth="1"/>
    <col min="28" max="28" width="4" style="52" customWidth="1"/>
    <col min="29" max="29" width="4.85546875" style="52" customWidth="1"/>
    <col min="30" max="31" width="5.42578125" style="52" customWidth="1"/>
    <col min="32" max="32" width="4.42578125" style="52" customWidth="1"/>
    <col min="33" max="34" width="4.85546875" style="123" customWidth="1"/>
    <col min="35" max="35" width="5.5703125" style="123" customWidth="1"/>
    <col min="36" max="36" width="3.5703125" style="123" customWidth="1"/>
    <col min="37" max="38" width="8.7109375" style="52" bestFit="1" customWidth="1"/>
    <col min="39" max="39" width="6.28515625" style="52" customWidth="1"/>
    <col min="40" max="40" width="4.42578125" style="52" customWidth="1"/>
    <col min="41" max="41" width="5" style="52" customWidth="1"/>
    <col min="42" max="42" width="11.570312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584" t="s">
        <v>871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4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509" t="s">
        <v>0</v>
      </c>
      <c r="B2" s="512" t="s">
        <v>152</v>
      </c>
      <c r="C2" s="556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59" t="s">
        <v>5</v>
      </c>
      <c r="O2" s="560"/>
      <c r="P2" s="560"/>
      <c r="Q2" s="561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62" t="s">
        <v>9</v>
      </c>
      <c r="AH2" s="563"/>
      <c r="AI2" s="563"/>
      <c r="AJ2" s="563"/>
      <c r="AK2" s="563"/>
      <c r="AL2" s="563"/>
      <c r="AM2" s="563"/>
      <c r="AN2" s="563"/>
      <c r="AO2" s="563"/>
      <c r="AP2" s="564"/>
      <c r="AQ2" s="76"/>
      <c r="AR2" s="76"/>
      <c r="AS2" s="76"/>
      <c r="AT2" s="76"/>
      <c r="AU2" s="76"/>
      <c r="AV2" s="76"/>
    </row>
    <row r="3" spans="1:52" ht="141" customHeight="1">
      <c r="A3" s="510"/>
      <c r="B3" s="513"/>
      <c r="C3" s="557"/>
      <c r="D3" s="556" t="s">
        <v>10</v>
      </c>
      <c r="E3" s="513" t="s">
        <v>153</v>
      </c>
      <c r="F3" s="548" t="s">
        <v>12</v>
      </c>
      <c r="G3" s="516" t="s">
        <v>13</v>
      </c>
      <c r="H3" s="549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67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565" t="s">
        <v>28</v>
      </c>
      <c r="AQ3" s="83"/>
      <c r="AR3" s="83"/>
      <c r="AS3" s="83"/>
      <c r="AT3" s="83"/>
      <c r="AU3" s="83"/>
      <c r="AV3" s="83"/>
    </row>
    <row r="4" spans="1:52" ht="93" customHeight="1">
      <c r="A4" s="510"/>
      <c r="B4" s="513"/>
      <c r="C4" s="558"/>
      <c r="D4" s="557"/>
      <c r="E4" s="513"/>
      <c r="F4" s="548"/>
      <c r="G4" s="516"/>
      <c r="H4" s="549"/>
      <c r="I4" s="516"/>
      <c r="J4" s="516"/>
      <c r="K4" s="516"/>
      <c r="L4" s="516"/>
      <c r="M4" s="513"/>
      <c r="N4" s="551"/>
      <c r="O4" s="551"/>
      <c r="P4" s="551"/>
      <c r="Q4" s="568"/>
      <c r="R4" s="125" t="s">
        <v>29</v>
      </c>
      <c r="S4" s="125" t="s">
        <v>30</v>
      </c>
      <c r="T4" s="125" t="s">
        <v>31</v>
      </c>
      <c r="U4" s="125" t="s">
        <v>32</v>
      </c>
      <c r="V4" s="8" t="s">
        <v>123</v>
      </c>
      <c r="W4" s="8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126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566"/>
      <c r="AQ4" s="90"/>
      <c r="AR4" s="90"/>
      <c r="AS4" s="83"/>
      <c r="AT4" s="90"/>
      <c r="AU4" s="90"/>
      <c r="AV4" s="90"/>
    </row>
    <row r="5" spans="1:52" ht="30.75" customHeight="1">
      <c r="A5" s="510"/>
      <c r="B5" s="513"/>
      <c r="C5" s="31" t="s">
        <v>39</v>
      </c>
      <c r="D5" s="558"/>
      <c r="E5" s="55" t="s">
        <v>39</v>
      </c>
      <c r="F5" s="165"/>
      <c r="G5" s="165"/>
      <c r="H5" s="160"/>
      <c r="I5" s="7"/>
      <c r="J5" s="7"/>
      <c r="K5" s="8"/>
      <c r="L5" s="7"/>
      <c r="M5" s="7"/>
      <c r="N5" s="137" t="s">
        <v>40</v>
      </c>
      <c r="O5" s="137" t="s">
        <v>40</v>
      </c>
      <c r="P5" s="137" t="s">
        <v>40</v>
      </c>
      <c r="Q5" s="138" t="s">
        <v>40</v>
      </c>
      <c r="R5" s="166" t="s">
        <v>41</v>
      </c>
      <c r="S5" s="166" t="s">
        <v>41</v>
      </c>
      <c r="T5" s="166" t="s">
        <v>41</v>
      </c>
      <c r="U5" s="166" t="s">
        <v>41</v>
      </c>
      <c r="V5" s="7" t="s">
        <v>42</v>
      </c>
      <c r="W5" s="7" t="s">
        <v>39</v>
      </c>
      <c r="X5" s="7" t="s">
        <v>35</v>
      </c>
      <c r="Y5" s="167" t="s">
        <v>43</v>
      </c>
      <c r="Z5" s="167" t="s">
        <v>44</v>
      </c>
      <c r="AA5" s="167" t="s">
        <v>45</v>
      </c>
      <c r="AB5" s="167"/>
      <c r="AC5" s="167" t="s">
        <v>43</v>
      </c>
      <c r="AD5" s="167" t="s">
        <v>44</v>
      </c>
      <c r="AE5" s="167" t="s">
        <v>45</v>
      </c>
      <c r="AF5" s="167"/>
      <c r="AG5" s="168" t="s">
        <v>41</v>
      </c>
      <c r="AH5" s="168" t="s">
        <v>41</v>
      </c>
      <c r="AI5" s="168" t="s">
        <v>41</v>
      </c>
      <c r="AJ5" s="168" t="s">
        <v>41</v>
      </c>
      <c r="AK5" s="169" t="s">
        <v>41</v>
      </c>
      <c r="AL5" s="169" t="s">
        <v>41</v>
      </c>
      <c r="AM5" s="169" t="s">
        <v>41</v>
      </c>
      <c r="AN5" s="12" t="s">
        <v>40</v>
      </c>
      <c r="AO5" s="13" t="s">
        <v>40</v>
      </c>
      <c r="AP5" s="62" t="s">
        <v>40</v>
      </c>
      <c r="AQ5" s="1"/>
      <c r="AR5" s="1"/>
      <c r="AS5" s="1"/>
      <c r="AT5" s="1"/>
      <c r="AU5" s="1"/>
      <c r="AV5" s="1"/>
    </row>
    <row r="6" spans="1:52" ht="19.5" customHeight="1" thickBot="1">
      <c r="A6" s="170">
        <v>1</v>
      </c>
      <c r="B6" s="4">
        <v>2</v>
      </c>
      <c r="C6" s="155">
        <v>3</v>
      </c>
      <c r="D6" s="4">
        <v>4</v>
      </c>
      <c r="E6" s="155">
        <v>5</v>
      </c>
      <c r="F6" s="4">
        <v>6</v>
      </c>
      <c r="G6" s="155">
        <v>7</v>
      </c>
      <c r="H6" s="171">
        <v>8</v>
      </c>
      <c r="I6" s="155">
        <v>9</v>
      </c>
      <c r="J6" s="4">
        <v>10</v>
      </c>
      <c r="K6" s="155">
        <v>11</v>
      </c>
      <c r="L6" s="4">
        <v>12</v>
      </c>
      <c r="M6" s="155">
        <v>13</v>
      </c>
      <c r="N6" s="172">
        <v>14</v>
      </c>
      <c r="O6" s="173">
        <v>15</v>
      </c>
      <c r="P6" s="172">
        <v>16</v>
      </c>
      <c r="Q6" s="174">
        <v>17</v>
      </c>
      <c r="R6" s="175">
        <v>18</v>
      </c>
      <c r="S6" s="176">
        <v>19</v>
      </c>
      <c r="T6" s="175">
        <v>20</v>
      </c>
      <c r="U6" s="176">
        <v>21</v>
      </c>
      <c r="V6" s="4">
        <v>22</v>
      </c>
      <c r="W6" s="155">
        <v>23</v>
      </c>
      <c r="X6" s="4">
        <v>24</v>
      </c>
      <c r="Y6" s="155">
        <v>25</v>
      </c>
      <c r="Z6" s="4">
        <v>26</v>
      </c>
      <c r="AA6" s="155">
        <v>27</v>
      </c>
      <c r="AB6" s="4">
        <v>28</v>
      </c>
      <c r="AC6" s="155">
        <v>29</v>
      </c>
      <c r="AD6" s="4">
        <v>30</v>
      </c>
      <c r="AE6" s="155">
        <v>31</v>
      </c>
      <c r="AF6" s="4">
        <v>32</v>
      </c>
      <c r="AG6" s="177">
        <v>33</v>
      </c>
      <c r="AH6" s="178">
        <v>34</v>
      </c>
      <c r="AI6" s="177">
        <v>35</v>
      </c>
      <c r="AJ6" s="178">
        <v>36</v>
      </c>
      <c r="AK6" s="179">
        <v>37</v>
      </c>
      <c r="AL6" s="180">
        <v>38</v>
      </c>
      <c r="AM6" s="179">
        <v>39</v>
      </c>
      <c r="AN6" s="180">
        <v>40</v>
      </c>
      <c r="AO6" s="181">
        <v>41</v>
      </c>
      <c r="AP6" s="182">
        <v>42</v>
      </c>
      <c r="AQ6" s="2"/>
      <c r="AR6" s="5"/>
      <c r="AS6" s="2"/>
      <c r="AT6" s="5"/>
      <c r="AU6" s="2"/>
      <c r="AV6" s="113"/>
    </row>
    <row r="7" spans="1:52" ht="106.5" customHeight="1" thickBot="1">
      <c r="A7" s="183">
        <v>1</v>
      </c>
      <c r="B7" s="591" t="s">
        <v>154</v>
      </c>
      <c r="C7" s="540">
        <v>5</v>
      </c>
      <c r="D7" s="186" t="s">
        <v>155</v>
      </c>
      <c r="E7" s="185">
        <v>1</v>
      </c>
      <c r="F7" s="185" t="s">
        <v>156</v>
      </c>
      <c r="G7" s="186" t="s">
        <v>155</v>
      </c>
      <c r="H7" s="187" t="s">
        <v>131</v>
      </c>
      <c r="I7" s="185"/>
      <c r="K7" s="185"/>
      <c r="L7" s="185" t="s">
        <v>18</v>
      </c>
      <c r="M7" s="185"/>
      <c r="N7" s="188">
        <v>0</v>
      </c>
      <c r="O7" s="188">
        <v>2163800</v>
      </c>
      <c r="P7" s="188">
        <v>433800</v>
      </c>
      <c r="Q7" s="189">
        <f>N7+O7+P7</f>
        <v>2597600</v>
      </c>
      <c r="R7" s="190">
        <v>0</v>
      </c>
      <c r="S7" s="190">
        <v>0</v>
      </c>
      <c r="T7" s="190">
        <v>0</v>
      </c>
      <c r="U7" s="190">
        <v>0</v>
      </c>
      <c r="V7" s="185">
        <v>66415</v>
      </c>
      <c r="W7" s="185">
        <v>66415</v>
      </c>
      <c r="X7" s="185">
        <v>100</v>
      </c>
      <c r="Y7" s="185">
        <v>0</v>
      </c>
      <c r="Z7" s="185">
        <v>0</v>
      </c>
      <c r="AA7" s="185">
        <v>8</v>
      </c>
      <c r="AB7" s="185">
        <v>0</v>
      </c>
      <c r="AC7" s="185">
        <v>0</v>
      </c>
      <c r="AD7" s="185">
        <v>0</v>
      </c>
      <c r="AE7" s="185">
        <v>8</v>
      </c>
      <c r="AF7" s="185">
        <v>0</v>
      </c>
      <c r="AG7" s="191">
        <v>0</v>
      </c>
      <c r="AH7" s="191">
        <v>0</v>
      </c>
      <c r="AI7" s="191">
        <v>0</v>
      </c>
      <c r="AJ7" s="191">
        <v>0</v>
      </c>
      <c r="AK7" s="192">
        <f>R7*Y7</f>
        <v>0</v>
      </c>
      <c r="AL7" s="192">
        <f t="shared" ref="AL7:AN21" si="0">S7*Z7</f>
        <v>0</v>
      </c>
      <c r="AM7" s="192">
        <f t="shared" si="0"/>
        <v>0</v>
      </c>
      <c r="AN7" s="192">
        <f t="shared" si="0"/>
        <v>0</v>
      </c>
      <c r="AO7" s="193">
        <f>AK7+AL7+AM7+AN7</f>
        <v>0</v>
      </c>
      <c r="AP7" s="194">
        <f>AO7-Q7</f>
        <v>-2597600</v>
      </c>
      <c r="AQ7" s="1"/>
      <c r="AR7" s="1"/>
      <c r="AS7" s="1"/>
      <c r="AT7" s="1"/>
      <c r="AU7" s="1"/>
      <c r="AV7" s="1"/>
    </row>
    <row r="8" spans="1:52" ht="97.5" customHeight="1" thickBot="1">
      <c r="A8" s="195"/>
      <c r="B8" s="592"/>
      <c r="C8" s="542"/>
      <c r="D8" s="197" t="s">
        <v>157</v>
      </c>
      <c r="E8" s="196">
        <v>1</v>
      </c>
      <c r="F8" s="196" t="s">
        <v>156</v>
      </c>
      <c r="G8" s="197" t="s">
        <v>157</v>
      </c>
      <c r="H8" s="198" t="s">
        <v>131</v>
      </c>
      <c r="I8" s="185"/>
      <c r="J8" s="196"/>
      <c r="K8" s="196"/>
      <c r="L8" s="196" t="s">
        <v>18</v>
      </c>
      <c r="M8" s="196"/>
      <c r="N8" s="199">
        <v>0</v>
      </c>
      <c r="O8" s="199">
        <v>666200</v>
      </c>
      <c r="P8" s="199">
        <v>0</v>
      </c>
      <c r="Q8" s="200">
        <f t="shared" ref="Q8:Q10" si="1">N8+O8+P8</f>
        <v>666200</v>
      </c>
      <c r="R8" s="201">
        <v>0</v>
      </c>
      <c r="S8" s="201">
        <v>0</v>
      </c>
      <c r="T8" s="201">
        <v>0</v>
      </c>
      <c r="U8" s="201">
        <v>0</v>
      </c>
      <c r="V8" s="196">
        <v>66415</v>
      </c>
      <c r="W8" s="196">
        <v>66415</v>
      </c>
      <c r="X8" s="196">
        <v>100</v>
      </c>
      <c r="Y8" s="196">
        <v>0</v>
      </c>
      <c r="Z8" s="196">
        <v>0</v>
      </c>
      <c r="AA8" s="196">
        <v>12</v>
      </c>
      <c r="AB8" s="196">
        <v>0</v>
      </c>
      <c r="AC8" s="196">
        <v>0</v>
      </c>
      <c r="AD8" s="196">
        <v>0</v>
      </c>
      <c r="AE8" s="196">
        <v>12</v>
      </c>
      <c r="AF8" s="196">
        <v>0</v>
      </c>
      <c r="AG8" s="202">
        <v>0</v>
      </c>
      <c r="AH8" s="202">
        <v>0</v>
      </c>
      <c r="AI8" s="202">
        <v>0</v>
      </c>
      <c r="AJ8" s="202">
        <v>0</v>
      </c>
      <c r="AK8" s="203">
        <f t="shared" ref="AK8:AK10" si="2">R8*Y8</f>
        <v>0</v>
      </c>
      <c r="AL8" s="203">
        <f t="shared" si="0"/>
        <v>0</v>
      </c>
      <c r="AM8" s="203">
        <f t="shared" si="0"/>
        <v>0</v>
      </c>
      <c r="AN8" s="203">
        <f t="shared" si="0"/>
        <v>0</v>
      </c>
      <c r="AO8" s="204">
        <f t="shared" ref="AO8:AO10" si="3">AK8+AL8+AM8+AN8</f>
        <v>0</v>
      </c>
      <c r="AP8" s="205">
        <f t="shared" ref="AP8:AP10" si="4">AO8-Q8</f>
        <v>-666200</v>
      </c>
      <c r="AQ8" s="1"/>
      <c r="AR8" s="1"/>
      <c r="AS8" s="1"/>
      <c r="AT8" s="1"/>
      <c r="AU8" s="1"/>
      <c r="AV8" s="1"/>
    </row>
    <row r="9" spans="1:52" ht="86.25" customHeight="1" thickBot="1">
      <c r="A9" s="183"/>
      <c r="B9" s="592"/>
      <c r="C9" s="542"/>
      <c r="D9" s="186" t="s">
        <v>158</v>
      </c>
      <c r="E9" s="185">
        <v>1</v>
      </c>
      <c r="F9" s="185" t="s">
        <v>156</v>
      </c>
      <c r="G9" s="186" t="s">
        <v>158</v>
      </c>
      <c r="H9" s="187" t="s">
        <v>131</v>
      </c>
      <c r="I9" s="185"/>
      <c r="J9" s="185"/>
      <c r="K9" s="185"/>
      <c r="L9" s="185" t="s">
        <v>18</v>
      </c>
      <c r="M9" s="185"/>
      <c r="N9" s="188">
        <v>0</v>
      </c>
      <c r="O9" s="188">
        <v>1351000</v>
      </c>
      <c r="P9" s="188">
        <v>1155150</v>
      </c>
      <c r="Q9" s="189">
        <f t="shared" si="1"/>
        <v>2506150</v>
      </c>
      <c r="R9" s="190">
        <v>0</v>
      </c>
      <c r="S9" s="190">
        <v>0</v>
      </c>
      <c r="T9" s="190">
        <v>0</v>
      </c>
      <c r="U9" s="190">
        <v>0</v>
      </c>
      <c r="V9" s="185">
        <v>66415</v>
      </c>
      <c r="W9" s="185">
        <v>66415</v>
      </c>
      <c r="X9" s="185">
        <v>100</v>
      </c>
      <c r="Y9" s="185">
        <v>0</v>
      </c>
      <c r="Z9" s="185">
        <v>1</v>
      </c>
      <c r="AA9" s="185">
        <v>0</v>
      </c>
      <c r="AB9" s="185">
        <v>0</v>
      </c>
      <c r="AC9" s="185">
        <v>0</v>
      </c>
      <c r="AD9" s="185">
        <v>1</v>
      </c>
      <c r="AE9" s="185">
        <v>0</v>
      </c>
      <c r="AF9" s="185">
        <v>0</v>
      </c>
      <c r="AG9" s="191">
        <v>0</v>
      </c>
      <c r="AH9" s="191">
        <v>0</v>
      </c>
      <c r="AI9" s="191">
        <v>0</v>
      </c>
      <c r="AJ9" s="191">
        <v>0</v>
      </c>
      <c r="AK9" s="192">
        <f t="shared" si="2"/>
        <v>0</v>
      </c>
      <c r="AL9" s="192">
        <f t="shared" si="0"/>
        <v>0</v>
      </c>
      <c r="AM9" s="192">
        <f t="shared" si="0"/>
        <v>0</v>
      </c>
      <c r="AN9" s="192">
        <f t="shared" si="0"/>
        <v>0</v>
      </c>
      <c r="AO9" s="193">
        <f t="shared" si="3"/>
        <v>0</v>
      </c>
      <c r="AP9" s="194">
        <f t="shared" si="4"/>
        <v>-2506150</v>
      </c>
      <c r="AQ9" s="1"/>
      <c r="AR9" s="1"/>
      <c r="AS9" s="1"/>
      <c r="AT9" s="1"/>
      <c r="AU9" s="1"/>
      <c r="AV9" s="1"/>
    </row>
    <row r="10" spans="1:52" ht="101.25" customHeight="1" thickBot="1">
      <c r="A10" s="183"/>
      <c r="B10" s="593"/>
      <c r="C10" s="541"/>
      <c r="D10" s="186" t="s">
        <v>159</v>
      </c>
      <c r="E10" s="185">
        <v>1</v>
      </c>
      <c r="F10" s="185" t="s">
        <v>156</v>
      </c>
      <c r="G10" s="186" t="s">
        <v>159</v>
      </c>
      <c r="H10" s="187" t="s">
        <v>131</v>
      </c>
      <c r="I10" s="185"/>
      <c r="J10" s="185"/>
      <c r="K10" s="185"/>
      <c r="L10" s="185" t="s">
        <v>18</v>
      </c>
      <c r="M10" s="185"/>
      <c r="N10" s="188">
        <v>0</v>
      </c>
      <c r="O10" s="188">
        <v>504000</v>
      </c>
      <c r="P10" s="188">
        <v>1025000</v>
      </c>
      <c r="Q10" s="189">
        <f t="shared" si="1"/>
        <v>1529000</v>
      </c>
      <c r="R10" s="190">
        <v>0</v>
      </c>
      <c r="S10" s="190">
        <v>0</v>
      </c>
      <c r="T10" s="190">
        <v>0</v>
      </c>
      <c r="U10" s="190">
        <v>0</v>
      </c>
      <c r="V10" s="185">
        <v>66415</v>
      </c>
      <c r="W10" s="185">
        <v>66415</v>
      </c>
      <c r="X10" s="185">
        <v>100</v>
      </c>
      <c r="Y10" s="185">
        <v>0</v>
      </c>
      <c r="Z10" s="185">
        <v>0</v>
      </c>
      <c r="AA10" s="185">
        <v>0</v>
      </c>
      <c r="AB10" s="185">
        <v>0</v>
      </c>
      <c r="AC10" s="185">
        <v>0</v>
      </c>
      <c r="AD10" s="185">
        <v>0</v>
      </c>
      <c r="AE10" s="185">
        <v>0</v>
      </c>
      <c r="AF10" s="185">
        <v>0</v>
      </c>
      <c r="AG10" s="191">
        <v>0</v>
      </c>
      <c r="AH10" s="191">
        <v>0</v>
      </c>
      <c r="AI10" s="191"/>
      <c r="AJ10" s="191">
        <v>0</v>
      </c>
      <c r="AK10" s="192">
        <f t="shared" si="2"/>
        <v>0</v>
      </c>
      <c r="AL10" s="192">
        <f t="shared" si="0"/>
        <v>0</v>
      </c>
      <c r="AM10" s="192">
        <f t="shared" si="0"/>
        <v>0</v>
      </c>
      <c r="AN10" s="192">
        <f t="shared" si="0"/>
        <v>0</v>
      </c>
      <c r="AO10" s="193">
        <f t="shared" si="3"/>
        <v>0</v>
      </c>
      <c r="AP10" s="194">
        <f t="shared" si="4"/>
        <v>-1529000</v>
      </c>
      <c r="AQ10" s="1"/>
      <c r="AR10" s="1"/>
      <c r="AS10" s="1"/>
      <c r="AT10" s="1"/>
      <c r="AU10" s="1"/>
      <c r="AV10" s="1"/>
    </row>
    <row r="11" spans="1:52" ht="41.25" customHeight="1" thickBot="1">
      <c r="A11" s="502">
        <v>2</v>
      </c>
      <c r="B11" s="591" t="s">
        <v>166</v>
      </c>
      <c r="C11" s="540">
        <v>8</v>
      </c>
      <c r="D11" s="186" t="s">
        <v>167</v>
      </c>
      <c r="E11" s="185">
        <v>1</v>
      </c>
      <c r="F11" s="213" t="s">
        <v>168</v>
      </c>
      <c r="G11" s="185" t="s">
        <v>169</v>
      </c>
      <c r="H11" s="187" t="s">
        <v>131</v>
      </c>
      <c r="I11" s="185" t="s">
        <v>170</v>
      </c>
      <c r="J11" s="185" t="s">
        <v>170</v>
      </c>
      <c r="K11" s="185"/>
      <c r="L11" s="185"/>
      <c r="M11" s="185"/>
      <c r="N11" s="188"/>
      <c r="O11" s="188">
        <v>994650</v>
      </c>
      <c r="P11" s="188"/>
      <c r="Q11" s="189">
        <f>N11+O11+P11</f>
        <v>994650</v>
      </c>
      <c r="R11" s="190"/>
      <c r="S11" s="190"/>
      <c r="T11" s="190"/>
      <c r="U11" s="190"/>
      <c r="V11" s="185">
        <v>10093</v>
      </c>
      <c r="W11" s="185"/>
      <c r="X11" s="185"/>
      <c r="Y11" s="185"/>
      <c r="Z11" s="185">
        <v>1300</v>
      </c>
      <c r="AA11" s="185">
        <v>410</v>
      </c>
      <c r="AB11" s="185"/>
      <c r="AC11" s="185"/>
      <c r="AD11" s="185"/>
      <c r="AE11" s="185"/>
      <c r="AF11" s="185"/>
      <c r="AG11" s="191"/>
      <c r="AH11" s="191"/>
      <c r="AI11" s="191"/>
      <c r="AJ11" s="191"/>
      <c r="AK11" s="192">
        <f>R11*Y11</f>
        <v>0</v>
      </c>
      <c r="AL11" s="192">
        <f t="shared" si="0"/>
        <v>0</v>
      </c>
      <c r="AM11" s="192">
        <f t="shared" si="0"/>
        <v>0</v>
      </c>
      <c r="AN11" s="192">
        <f t="shared" si="0"/>
        <v>0</v>
      </c>
      <c r="AO11" s="193" t="e">
        <f>AP+AL11+AM11+AN11</f>
        <v>#NAME?</v>
      </c>
      <c r="AP11" s="194">
        <v>-344650</v>
      </c>
      <c r="AQ11" s="1"/>
      <c r="AR11" s="1"/>
      <c r="AS11" s="1"/>
      <c r="AT11" s="1"/>
      <c r="AU11" s="1"/>
      <c r="AV11" s="1"/>
    </row>
    <row r="12" spans="1:52" ht="75" customHeight="1" thickBot="1">
      <c r="A12" s="183"/>
      <c r="B12" s="592"/>
      <c r="C12" s="542"/>
      <c r="D12" s="197" t="s">
        <v>171</v>
      </c>
      <c r="E12" s="196">
        <v>1</v>
      </c>
      <c r="F12" s="196" t="s">
        <v>172</v>
      </c>
      <c r="G12" s="196" t="s">
        <v>173</v>
      </c>
      <c r="H12" s="198" t="s">
        <v>131</v>
      </c>
      <c r="I12" s="196" t="s">
        <v>170</v>
      </c>
      <c r="J12" s="196" t="s">
        <v>170</v>
      </c>
      <c r="K12" s="196"/>
      <c r="L12" s="196"/>
      <c r="M12" s="196"/>
      <c r="N12" s="199"/>
      <c r="O12" s="199">
        <v>668300</v>
      </c>
      <c r="P12" s="199"/>
      <c r="Q12" s="200">
        <f t="shared" ref="Q12" si="5">N12+O12+P12</f>
        <v>668300</v>
      </c>
      <c r="R12" s="201"/>
      <c r="S12" s="201"/>
      <c r="T12" s="201"/>
      <c r="U12" s="201"/>
      <c r="V12" s="196"/>
      <c r="W12" s="196"/>
      <c r="X12" s="196"/>
      <c r="Y12" s="196"/>
      <c r="Z12" s="196"/>
      <c r="AA12" s="196">
        <v>1700</v>
      </c>
      <c r="AB12" s="196"/>
      <c r="AC12" s="196"/>
      <c r="AD12" s="196"/>
      <c r="AE12" s="196"/>
      <c r="AF12" s="196"/>
      <c r="AG12" s="202"/>
      <c r="AH12" s="202"/>
      <c r="AI12" s="202"/>
      <c r="AJ12" s="202"/>
      <c r="AK12" s="203">
        <f t="shared" ref="AK12:AK19" si="6">R12*Y12</f>
        <v>0</v>
      </c>
      <c r="AL12" s="203">
        <f t="shared" si="0"/>
        <v>0</v>
      </c>
      <c r="AM12" s="203">
        <f t="shared" si="0"/>
        <v>0</v>
      </c>
      <c r="AN12" s="203">
        <f t="shared" si="0"/>
        <v>0</v>
      </c>
      <c r="AO12" s="204">
        <f t="shared" ref="AO12:AO19" si="7">AK12+AL12+AM12+AN12</f>
        <v>0</v>
      </c>
      <c r="AP12" s="205">
        <f t="shared" ref="AP12:AP19" si="8">AO12-Q12</f>
        <v>-668300</v>
      </c>
      <c r="AQ12" s="1"/>
      <c r="AR12" s="1"/>
      <c r="AS12" s="1"/>
      <c r="AT12" s="1"/>
      <c r="AU12" s="1"/>
      <c r="AV12" s="1"/>
    </row>
    <row r="13" spans="1:52" ht="46.5" customHeight="1" thickBot="1">
      <c r="A13" s="195"/>
      <c r="B13" s="592"/>
      <c r="C13" s="542"/>
      <c r="D13" s="186" t="s">
        <v>174</v>
      </c>
      <c r="E13" s="185">
        <v>1</v>
      </c>
      <c r="F13" s="185" t="s">
        <v>175</v>
      </c>
      <c r="G13" s="185" t="s">
        <v>176</v>
      </c>
      <c r="H13" s="187" t="s">
        <v>131</v>
      </c>
      <c r="I13" s="185" t="s">
        <v>170</v>
      </c>
      <c r="J13" s="185" t="s">
        <v>170</v>
      </c>
      <c r="K13" s="185"/>
      <c r="L13" s="185"/>
      <c r="M13" s="185"/>
      <c r="N13" s="188"/>
      <c r="O13" s="188">
        <v>181350</v>
      </c>
      <c r="P13" s="188"/>
      <c r="Q13" s="189">
        <f>N13+O13+P13</f>
        <v>181350</v>
      </c>
      <c r="R13" s="190"/>
      <c r="S13" s="190"/>
      <c r="T13" s="190"/>
      <c r="U13" s="190"/>
      <c r="V13" s="185"/>
      <c r="W13" s="185"/>
      <c r="X13" s="185"/>
      <c r="Y13" s="185"/>
      <c r="Z13" s="185"/>
      <c r="AA13" s="185">
        <v>720</v>
      </c>
      <c r="AB13" s="185"/>
      <c r="AC13" s="185"/>
      <c r="AD13" s="185"/>
      <c r="AE13" s="185"/>
      <c r="AF13" s="185"/>
      <c r="AG13" s="191"/>
      <c r="AH13" s="191"/>
      <c r="AI13" s="191"/>
      <c r="AJ13" s="191"/>
      <c r="AK13" s="192">
        <f t="shared" si="6"/>
        <v>0</v>
      </c>
      <c r="AL13" s="192">
        <f t="shared" si="0"/>
        <v>0</v>
      </c>
      <c r="AM13" s="192">
        <f t="shared" si="0"/>
        <v>0</v>
      </c>
      <c r="AN13" s="192">
        <f t="shared" si="0"/>
        <v>0</v>
      </c>
      <c r="AO13" s="193">
        <f t="shared" si="7"/>
        <v>0</v>
      </c>
      <c r="AP13" s="194">
        <f t="shared" si="8"/>
        <v>-181350</v>
      </c>
      <c r="AQ13" s="1"/>
      <c r="AR13" s="1"/>
      <c r="AS13" s="1"/>
      <c r="AT13" s="1"/>
      <c r="AU13" s="1"/>
      <c r="AV13" s="1"/>
    </row>
    <row r="14" spans="1:52" ht="45" customHeight="1" thickBot="1">
      <c r="A14" s="183"/>
      <c r="B14" s="592"/>
      <c r="C14" s="542"/>
      <c r="D14" s="186" t="s">
        <v>177</v>
      </c>
      <c r="E14" s="185">
        <v>1</v>
      </c>
      <c r="F14" s="185" t="s">
        <v>178</v>
      </c>
      <c r="G14" s="185" t="s">
        <v>179</v>
      </c>
      <c r="H14" s="187" t="s">
        <v>131</v>
      </c>
      <c r="I14" s="185" t="s">
        <v>170</v>
      </c>
      <c r="J14" s="185" t="s">
        <v>170</v>
      </c>
      <c r="K14" s="185"/>
      <c r="L14" s="185"/>
      <c r="M14" s="185"/>
      <c r="N14" s="188"/>
      <c r="O14" s="188">
        <v>264000</v>
      </c>
      <c r="P14" s="188"/>
      <c r="Q14" s="189">
        <f t="shared" ref="Q14:Q19" si="9">N14+O14+P14</f>
        <v>264000</v>
      </c>
      <c r="R14" s="190"/>
      <c r="S14" s="190"/>
      <c r="T14" s="190"/>
      <c r="U14" s="190"/>
      <c r="V14" s="185"/>
      <c r="W14" s="185"/>
      <c r="X14" s="185"/>
      <c r="Y14" s="185"/>
      <c r="Z14" s="185"/>
      <c r="AA14" s="185">
        <v>4</v>
      </c>
      <c r="AB14" s="185"/>
      <c r="AC14" s="185"/>
      <c r="AD14" s="185"/>
      <c r="AE14" s="185"/>
      <c r="AF14" s="185"/>
      <c r="AG14" s="191"/>
      <c r="AH14" s="191"/>
      <c r="AI14" s="191"/>
      <c r="AJ14" s="191"/>
      <c r="AK14" s="192">
        <f t="shared" si="6"/>
        <v>0</v>
      </c>
      <c r="AL14" s="192">
        <f t="shared" si="0"/>
        <v>0</v>
      </c>
      <c r="AM14" s="192">
        <f t="shared" si="0"/>
        <v>0</v>
      </c>
      <c r="AN14" s="192">
        <f t="shared" si="0"/>
        <v>0</v>
      </c>
      <c r="AO14" s="193">
        <f t="shared" si="7"/>
        <v>0</v>
      </c>
      <c r="AP14" s="194">
        <f t="shared" si="8"/>
        <v>-264000</v>
      </c>
      <c r="AQ14" s="1"/>
      <c r="AR14" s="1"/>
      <c r="AS14" s="1"/>
      <c r="AT14" s="1"/>
      <c r="AU14" s="1"/>
      <c r="AV14" s="1"/>
    </row>
    <row r="15" spans="1:52" ht="40.5" customHeight="1" thickBot="1">
      <c r="A15" s="183"/>
      <c r="B15" s="592"/>
      <c r="C15" s="542"/>
      <c r="D15" s="186" t="s">
        <v>180</v>
      </c>
      <c r="E15" s="185">
        <v>1</v>
      </c>
      <c r="F15" s="185" t="s">
        <v>181</v>
      </c>
      <c r="G15" s="185" t="s">
        <v>182</v>
      </c>
      <c r="H15" s="187" t="s">
        <v>131</v>
      </c>
      <c r="I15" s="185" t="s">
        <v>170</v>
      </c>
      <c r="J15" s="185" t="s">
        <v>170</v>
      </c>
      <c r="K15" s="185"/>
      <c r="L15" s="185"/>
      <c r="M15" s="185"/>
      <c r="N15" s="188"/>
      <c r="O15" s="188">
        <v>890500</v>
      </c>
      <c r="P15" s="188"/>
      <c r="Q15" s="189">
        <f t="shared" si="9"/>
        <v>890500</v>
      </c>
      <c r="R15" s="190"/>
      <c r="S15" s="190"/>
      <c r="T15" s="190"/>
      <c r="U15" s="190"/>
      <c r="V15" s="185"/>
      <c r="W15" s="185"/>
      <c r="X15" s="185"/>
      <c r="Y15" s="185"/>
      <c r="Z15" s="185"/>
      <c r="AA15" s="185">
        <v>2700</v>
      </c>
      <c r="AB15" s="185"/>
      <c r="AC15" s="185"/>
      <c r="AD15" s="185"/>
      <c r="AE15" s="185"/>
      <c r="AF15" s="185"/>
      <c r="AG15" s="191"/>
      <c r="AH15" s="191"/>
      <c r="AI15" s="191"/>
      <c r="AJ15" s="191"/>
      <c r="AK15" s="192">
        <f t="shared" si="6"/>
        <v>0</v>
      </c>
      <c r="AL15" s="192">
        <f t="shared" si="0"/>
        <v>0</v>
      </c>
      <c r="AM15" s="192">
        <f t="shared" si="0"/>
        <v>0</v>
      </c>
      <c r="AN15" s="192">
        <f t="shared" si="0"/>
        <v>0</v>
      </c>
      <c r="AO15" s="193">
        <f t="shared" si="7"/>
        <v>0</v>
      </c>
      <c r="AP15" s="194">
        <f t="shared" si="8"/>
        <v>-890500</v>
      </c>
      <c r="AQ15" s="1"/>
      <c r="AR15" s="1"/>
      <c r="AS15" s="1"/>
      <c r="AT15" s="1"/>
      <c r="AU15" s="1"/>
      <c r="AV15" s="1"/>
    </row>
    <row r="16" spans="1:52" ht="37.5" customHeight="1" thickBot="1">
      <c r="A16" s="210"/>
      <c r="B16" s="592"/>
      <c r="C16" s="542"/>
      <c r="D16" s="186" t="s">
        <v>183</v>
      </c>
      <c r="E16" s="185">
        <v>1</v>
      </c>
      <c r="F16" s="185" t="s">
        <v>184</v>
      </c>
      <c r="G16" s="185" t="s">
        <v>185</v>
      </c>
      <c r="H16" s="187"/>
      <c r="I16" s="185" t="s">
        <v>170</v>
      </c>
      <c r="J16" s="185" t="s">
        <v>170</v>
      </c>
      <c r="K16" s="185"/>
      <c r="L16" s="185"/>
      <c r="M16" s="185"/>
      <c r="N16" s="188"/>
      <c r="O16" s="188">
        <v>0</v>
      </c>
      <c r="P16" s="188"/>
      <c r="Q16" s="189">
        <f t="shared" si="9"/>
        <v>0</v>
      </c>
      <c r="R16" s="190"/>
      <c r="S16" s="190"/>
      <c r="T16" s="190"/>
      <c r="U16" s="190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91"/>
      <c r="AH16" s="191"/>
      <c r="AI16" s="191"/>
      <c r="AJ16" s="191"/>
      <c r="AK16" s="192">
        <f t="shared" si="6"/>
        <v>0</v>
      </c>
      <c r="AL16" s="192">
        <f t="shared" si="0"/>
        <v>0</v>
      </c>
      <c r="AM16" s="192">
        <f t="shared" si="0"/>
        <v>0</v>
      </c>
      <c r="AN16" s="192">
        <f t="shared" si="0"/>
        <v>0</v>
      </c>
      <c r="AO16" s="193">
        <f t="shared" si="7"/>
        <v>0</v>
      </c>
      <c r="AP16" s="194">
        <f t="shared" si="8"/>
        <v>0</v>
      </c>
      <c r="AQ16" s="1"/>
      <c r="AR16" s="1"/>
      <c r="AS16" s="1"/>
      <c r="AT16" s="1"/>
      <c r="AU16" s="1"/>
      <c r="AV16" s="1"/>
    </row>
    <row r="17" spans="1:42" ht="23.25" customHeight="1" thickBot="1">
      <c r="B17" s="592"/>
      <c r="C17" s="542"/>
      <c r="D17" s="197" t="s">
        <v>186</v>
      </c>
      <c r="E17" s="196">
        <v>1</v>
      </c>
      <c r="F17" s="196" t="s">
        <v>187</v>
      </c>
      <c r="G17" s="196" t="s">
        <v>188</v>
      </c>
      <c r="H17" s="198" t="s">
        <v>131</v>
      </c>
      <c r="I17" s="196" t="s">
        <v>170</v>
      </c>
      <c r="J17" s="196" t="s">
        <v>170</v>
      </c>
      <c r="K17" s="196"/>
      <c r="L17" s="196"/>
      <c r="M17" s="196"/>
      <c r="N17" s="199"/>
      <c r="O17" s="199"/>
      <c r="P17" s="199"/>
      <c r="Q17" s="200">
        <f t="shared" si="9"/>
        <v>0</v>
      </c>
      <c r="R17" s="201"/>
      <c r="S17" s="201"/>
      <c r="T17" s="201"/>
      <c r="U17" s="201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202"/>
      <c r="AH17" s="202"/>
      <c r="AI17" s="202"/>
      <c r="AJ17" s="202"/>
      <c r="AK17" s="203">
        <f t="shared" si="6"/>
        <v>0</v>
      </c>
      <c r="AL17" s="203">
        <f t="shared" si="0"/>
        <v>0</v>
      </c>
      <c r="AM17" s="203">
        <f t="shared" si="0"/>
        <v>0</v>
      </c>
      <c r="AN17" s="203">
        <f t="shared" si="0"/>
        <v>0</v>
      </c>
      <c r="AO17" s="204">
        <f t="shared" si="7"/>
        <v>0</v>
      </c>
      <c r="AP17" s="205">
        <f t="shared" si="8"/>
        <v>0</v>
      </c>
    </row>
    <row r="18" spans="1:42" ht="21" customHeight="1" thickBot="1">
      <c r="B18" s="592"/>
      <c r="C18" s="542"/>
      <c r="D18" s="186" t="s">
        <v>186</v>
      </c>
      <c r="E18" s="185">
        <v>1</v>
      </c>
      <c r="F18" s="185" t="s">
        <v>189</v>
      </c>
      <c r="G18" s="185" t="s">
        <v>190</v>
      </c>
      <c r="H18" s="187" t="s">
        <v>131</v>
      </c>
      <c r="I18" s="185" t="s">
        <v>170</v>
      </c>
      <c r="J18" s="185" t="s">
        <v>170</v>
      </c>
      <c r="K18" s="185"/>
      <c r="L18" s="185"/>
      <c r="M18" s="185"/>
      <c r="N18" s="188"/>
      <c r="O18" s="188"/>
      <c r="P18" s="188"/>
      <c r="Q18" s="189">
        <f t="shared" si="9"/>
        <v>0</v>
      </c>
      <c r="R18" s="190"/>
      <c r="S18" s="190"/>
      <c r="T18" s="190"/>
      <c r="U18" s="190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91"/>
      <c r="AH18" s="191"/>
      <c r="AI18" s="191"/>
      <c r="AJ18" s="191"/>
      <c r="AK18" s="192">
        <f t="shared" si="6"/>
        <v>0</v>
      </c>
      <c r="AL18" s="192">
        <f t="shared" si="0"/>
        <v>0</v>
      </c>
      <c r="AM18" s="192">
        <f t="shared" si="0"/>
        <v>0</v>
      </c>
      <c r="AN18" s="192">
        <f t="shared" si="0"/>
        <v>0</v>
      </c>
      <c r="AO18" s="193">
        <f t="shared" si="7"/>
        <v>0</v>
      </c>
      <c r="AP18" s="194">
        <f t="shared" si="8"/>
        <v>0</v>
      </c>
    </row>
    <row r="19" spans="1:42" ht="32.25" customHeight="1" thickBot="1">
      <c r="B19" s="593"/>
      <c r="C19" s="541"/>
      <c r="D19" s="186" t="s">
        <v>191</v>
      </c>
      <c r="E19" s="185">
        <v>1</v>
      </c>
      <c r="F19" s="185" t="s">
        <v>192</v>
      </c>
      <c r="G19" s="185"/>
      <c r="H19" s="187"/>
      <c r="I19" s="185"/>
      <c r="J19" s="185"/>
      <c r="K19" s="185"/>
      <c r="L19" s="185"/>
      <c r="M19" s="185"/>
      <c r="N19" s="188"/>
      <c r="O19" s="188"/>
      <c r="P19" s="188"/>
      <c r="Q19" s="189">
        <f t="shared" si="9"/>
        <v>0</v>
      </c>
      <c r="R19" s="190"/>
      <c r="S19" s="190"/>
      <c r="T19" s="190"/>
      <c r="U19" s="190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91"/>
      <c r="AH19" s="191"/>
      <c r="AI19" s="191"/>
      <c r="AJ19" s="191"/>
      <c r="AK19" s="192">
        <f t="shared" si="6"/>
        <v>0</v>
      </c>
      <c r="AL19" s="192">
        <f t="shared" si="0"/>
        <v>0</v>
      </c>
      <c r="AM19" s="192">
        <f t="shared" si="0"/>
        <v>0</v>
      </c>
      <c r="AN19" s="192">
        <f t="shared" si="0"/>
        <v>0</v>
      </c>
      <c r="AO19" s="193">
        <f t="shared" si="7"/>
        <v>0</v>
      </c>
      <c r="AP19" s="194">
        <f t="shared" si="8"/>
        <v>0</v>
      </c>
    </row>
    <row r="20" spans="1:42" ht="21.75" customHeight="1" thickBot="1">
      <c r="B20" s="594" t="s">
        <v>205</v>
      </c>
      <c r="C20" s="597">
        <v>3</v>
      </c>
      <c r="D20" s="231" t="s">
        <v>209</v>
      </c>
      <c r="E20" s="40">
        <v>1</v>
      </c>
      <c r="F20" s="225" t="s">
        <v>206</v>
      </c>
      <c r="G20" s="54" t="s">
        <v>872</v>
      </c>
      <c r="H20" s="187" t="s">
        <v>141</v>
      </c>
      <c r="I20" s="54"/>
      <c r="J20" s="9" t="s">
        <v>208</v>
      </c>
      <c r="K20" s="54"/>
      <c r="L20" s="9" t="s">
        <v>208</v>
      </c>
      <c r="M20" s="54"/>
      <c r="N20" s="57">
        <v>3051729</v>
      </c>
      <c r="O20" s="57">
        <v>2187616</v>
      </c>
      <c r="P20" s="57">
        <v>99600</v>
      </c>
      <c r="Q20" s="58">
        <f>N20+O20+P20</f>
        <v>5338945</v>
      </c>
      <c r="R20" s="59">
        <v>0</v>
      </c>
      <c r="S20" s="59">
        <v>0</v>
      </c>
      <c r="T20" s="59">
        <v>0</v>
      </c>
      <c r="U20" s="59">
        <v>0</v>
      </c>
      <c r="V20" s="540">
        <v>11684</v>
      </c>
      <c r="W20" s="540">
        <v>11684</v>
      </c>
      <c r="X20" s="598">
        <v>1</v>
      </c>
      <c r="Y20" s="54"/>
      <c r="Z20" s="54"/>
      <c r="AA20" s="54"/>
      <c r="AB20" s="54"/>
      <c r="AC20" s="54"/>
      <c r="AD20" s="54"/>
      <c r="AE20" s="54"/>
      <c r="AF20" s="54"/>
      <c r="AG20" s="60"/>
      <c r="AH20" s="60"/>
      <c r="AI20" s="60"/>
      <c r="AJ20" s="60"/>
      <c r="AK20" s="61">
        <f>R20*Y20</f>
        <v>0</v>
      </c>
      <c r="AL20" s="61">
        <f t="shared" si="0"/>
        <v>0</v>
      </c>
      <c r="AM20" s="61">
        <f t="shared" si="0"/>
        <v>0</v>
      </c>
      <c r="AN20" s="61">
        <f t="shared" si="0"/>
        <v>0</v>
      </c>
      <c r="AO20" s="13">
        <f>AK20+AL20+AM20+AN20</f>
        <v>0</v>
      </c>
      <c r="AP20" s="62">
        <f>AO20-Q20</f>
        <v>-5338945</v>
      </c>
    </row>
    <row r="21" spans="1:42" ht="72" thickBot="1">
      <c r="A21" s="3">
        <v>3</v>
      </c>
      <c r="B21" s="595"/>
      <c r="C21" s="542"/>
      <c r="D21" s="7" t="s">
        <v>209</v>
      </c>
      <c r="E21" s="40">
        <v>1</v>
      </c>
      <c r="F21" s="225" t="s">
        <v>206</v>
      </c>
      <c r="G21" s="54" t="s">
        <v>872</v>
      </c>
      <c r="H21" s="187" t="s">
        <v>141</v>
      </c>
      <c r="I21" s="54"/>
      <c r="J21" s="9" t="s">
        <v>208</v>
      </c>
      <c r="K21" s="54"/>
      <c r="L21" s="9" t="s">
        <v>208</v>
      </c>
      <c r="M21" s="54"/>
      <c r="N21" s="57">
        <v>2607144</v>
      </c>
      <c r="O21" s="57">
        <v>1718036</v>
      </c>
      <c r="P21" s="57">
        <v>59600</v>
      </c>
      <c r="Q21" s="58">
        <f t="shared" ref="Q21:Q23" si="10">N21+O21+P21</f>
        <v>4384780</v>
      </c>
      <c r="R21" s="59">
        <v>0</v>
      </c>
      <c r="S21" s="59">
        <v>0</v>
      </c>
      <c r="T21" s="59">
        <v>0</v>
      </c>
      <c r="U21" s="59">
        <v>0</v>
      </c>
      <c r="V21" s="542"/>
      <c r="W21" s="542"/>
      <c r="X21" s="599"/>
      <c r="Y21" s="54"/>
      <c r="Z21" s="54"/>
      <c r="AA21" s="54"/>
      <c r="AB21" s="54"/>
      <c r="AC21" s="54"/>
      <c r="AD21" s="54"/>
      <c r="AE21" s="54"/>
      <c r="AF21" s="54"/>
      <c r="AG21" s="60"/>
      <c r="AH21" s="60"/>
      <c r="AI21" s="60"/>
      <c r="AJ21" s="60"/>
      <c r="AK21" s="61">
        <f t="shared" ref="AK21:AN28" si="11">R21*Y21</f>
        <v>0</v>
      </c>
      <c r="AL21" s="61">
        <f t="shared" si="0"/>
        <v>0</v>
      </c>
      <c r="AM21" s="61">
        <f t="shared" si="0"/>
        <v>0</v>
      </c>
      <c r="AN21" s="61">
        <f t="shared" si="0"/>
        <v>0</v>
      </c>
      <c r="AO21" s="13">
        <f t="shared" ref="AO21:AO28" si="12">AK21+AL21+AM21+AN21</f>
        <v>0</v>
      </c>
      <c r="AP21" s="62">
        <f t="shared" ref="AP21:AP28" si="13">AO21-Q21</f>
        <v>-4384780</v>
      </c>
    </row>
    <row r="22" spans="1:42" ht="72" thickBot="1">
      <c r="B22" s="595"/>
      <c r="C22" s="542"/>
      <c r="D22" s="231" t="s">
        <v>209</v>
      </c>
      <c r="E22" s="67">
        <v>1</v>
      </c>
      <c r="F22" s="225" t="s">
        <v>206</v>
      </c>
      <c r="G22" s="54" t="s">
        <v>872</v>
      </c>
      <c r="H22" s="187" t="s">
        <v>141</v>
      </c>
      <c r="I22" s="115"/>
      <c r="J22" s="9" t="s">
        <v>208</v>
      </c>
      <c r="K22" s="115"/>
      <c r="L22" s="9" t="s">
        <v>208</v>
      </c>
      <c r="M22" s="115"/>
      <c r="N22" s="116"/>
      <c r="O22" s="116"/>
      <c r="P22" s="116"/>
      <c r="Q22" s="58">
        <f t="shared" si="10"/>
        <v>0</v>
      </c>
      <c r="R22" s="117">
        <v>0</v>
      </c>
      <c r="S22" s="117">
        <v>0</v>
      </c>
      <c r="T22" s="117">
        <v>0</v>
      </c>
      <c r="U22" s="117">
        <v>0</v>
      </c>
      <c r="V22" s="542"/>
      <c r="W22" s="542"/>
      <c r="X22" s="599"/>
      <c r="Y22" s="115"/>
      <c r="Z22" s="115"/>
      <c r="AA22" s="115"/>
      <c r="AB22" s="115"/>
      <c r="AC22" s="115"/>
      <c r="AD22" s="115"/>
      <c r="AE22" s="115"/>
      <c r="AF22" s="115"/>
      <c r="AG22" s="118"/>
      <c r="AH22" s="118"/>
      <c r="AI22" s="118"/>
      <c r="AJ22" s="118"/>
      <c r="AK22" s="144"/>
      <c r="AL22" s="144"/>
      <c r="AM22" s="144"/>
      <c r="AN22" s="144"/>
      <c r="AO22" s="74"/>
      <c r="AP22" s="444"/>
    </row>
    <row r="23" spans="1:42" ht="43.5" thickBot="1">
      <c r="B23" s="596"/>
      <c r="C23" s="541"/>
      <c r="D23" s="7" t="s">
        <v>207</v>
      </c>
      <c r="E23" s="67">
        <v>1</v>
      </c>
      <c r="F23" s="225" t="s">
        <v>206</v>
      </c>
      <c r="G23" s="54" t="s">
        <v>873</v>
      </c>
      <c r="H23" s="187" t="s">
        <v>141</v>
      </c>
      <c r="I23" s="115"/>
      <c r="J23" s="9" t="s">
        <v>208</v>
      </c>
      <c r="K23" s="115"/>
      <c r="L23" s="9" t="s">
        <v>208</v>
      </c>
      <c r="M23" s="115"/>
      <c r="N23" s="116">
        <v>755700</v>
      </c>
      <c r="O23" s="116">
        <v>789318</v>
      </c>
      <c r="P23" s="116">
        <v>12600</v>
      </c>
      <c r="Q23" s="58">
        <f t="shared" si="10"/>
        <v>1557618</v>
      </c>
      <c r="R23" s="117">
        <v>0</v>
      </c>
      <c r="S23" s="117">
        <v>0</v>
      </c>
      <c r="T23" s="117">
        <v>0</v>
      </c>
      <c r="U23" s="117">
        <v>0</v>
      </c>
      <c r="V23" s="541"/>
      <c r="W23" s="541"/>
      <c r="X23" s="600"/>
      <c r="Y23" s="115"/>
      <c r="Z23" s="115"/>
      <c r="AA23" s="115">
        <v>6</v>
      </c>
      <c r="AB23" s="115">
        <v>156</v>
      </c>
      <c r="AC23" s="115"/>
      <c r="AD23" s="115"/>
      <c r="AE23" s="115"/>
      <c r="AF23" s="115"/>
      <c r="AG23" s="118"/>
      <c r="AH23" s="118"/>
      <c r="AI23" s="118"/>
      <c r="AJ23" s="118"/>
      <c r="AK23" s="144">
        <f t="shared" si="11"/>
        <v>0</v>
      </c>
      <c r="AL23" s="144">
        <f t="shared" si="11"/>
        <v>0</v>
      </c>
      <c r="AM23" s="144">
        <f t="shared" si="11"/>
        <v>0</v>
      </c>
      <c r="AN23" s="144">
        <f t="shared" si="11"/>
        <v>0</v>
      </c>
      <c r="AO23" s="74">
        <f t="shared" si="12"/>
        <v>0</v>
      </c>
      <c r="AP23" s="444">
        <f t="shared" si="13"/>
        <v>-1557618</v>
      </c>
    </row>
    <row r="24" spans="1:42" ht="27" customHeight="1">
      <c r="A24" s="3">
        <v>4</v>
      </c>
      <c r="B24" s="601" t="s">
        <v>874</v>
      </c>
      <c r="C24" s="601">
        <v>8</v>
      </c>
      <c r="D24" s="79" t="s">
        <v>160</v>
      </c>
      <c r="E24" s="114">
        <v>1</v>
      </c>
      <c r="F24" s="78" t="s">
        <v>161</v>
      </c>
      <c r="G24" s="78" t="s">
        <v>162</v>
      </c>
      <c r="H24" s="119" t="s">
        <v>61</v>
      </c>
      <c r="I24" s="78"/>
      <c r="J24" s="78"/>
      <c r="K24" s="78"/>
      <c r="L24" s="78"/>
      <c r="M24" s="78"/>
      <c r="N24" s="120">
        <v>426770</v>
      </c>
      <c r="O24" s="120">
        <v>1754200</v>
      </c>
      <c r="P24" s="503"/>
      <c r="Q24" s="504">
        <f>SUM(N24+O24)</f>
        <v>2180970</v>
      </c>
      <c r="R24" s="121"/>
      <c r="S24" s="121"/>
      <c r="T24" s="121"/>
      <c r="U24" s="121"/>
      <c r="V24" s="114">
        <v>41767</v>
      </c>
      <c r="W24" s="114">
        <v>0</v>
      </c>
      <c r="X24" s="114">
        <v>0</v>
      </c>
      <c r="Y24" s="114">
        <v>0</v>
      </c>
      <c r="Z24" s="114">
        <v>0</v>
      </c>
      <c r="AA24" s="78">
        <v>0</v>
      </c>
      <c r="AB24" s="78"/>
      <c r="AC24" s="78"/>
      <c r="AD24" s="78"/>
      <c r="AE24" s="78"/>
      <c r="AF24" s="78"/>
      <c r="AG24" s="118"/>
      <c r="AH24" s="118"/>
      <c r="AI24" s="118"/>
      <c r="AJ24" s="118"/>
      <c r="AK24" s="144">
        <f t="shared" si="11"/>
        <v>0</v>
      </c>
      <c r="AL24" s="144">
        <f t="shared" si="11"/>
        <v>0</v>
      </c>
      <c r="AM24" s="144">
        <f t="shared" si="11"/>
        <v>0</v>
      </c>
      <c r="AN24" s="144">
        <f t="shared" si="11"/>
        <v>0</v>
      </c>
      <c r="AO24" s="74">
        <f t="shared" si="12"/>
        <v>0</v>
      </c>
      <c r="AP24" s="444">
        <f t="shared" si="13"/>
        <v>-2180970</v>
      </c>
    </row>
    <row r="25" spans="1:42" ht="31.5" customHeight="1">
      <c r="B25" s="602"/>
      <c r="C25" s="602"/>
      <c r="D25" s="79" t="s">
        <v>163</v>
      </c>
      <c r="E25" s="114">
        <v>2</v>
      </c>
      <c r="F25" s="78" t="s">
        <v>164</v>
      </c>
      <c r="G25" s="78" t="s">
        <v>165</v>
      </c>
      <c r="H25" s="119" t="s">
        <v>61</v>
      </c>
      <c r="I25" s="78">
        <v>0</v>
      </c>
      <c r="J25" s="78">
        <v>0</v>
      </c>
      <c r="K25" s="78"/>
      <c r="L25" s="78">
        <v>0</v>
      </c>
      <c r="M25" s="78"/>
      <c r="N25" s="120">
        <v>0</v>
      </c>
      <c r="O25" s="120">
        <v>439000</v>
      </c>
      <c r="P25" s="120"/>
      <c r="Q25" s="504">
        <v>439000</v>
      </c>
      <c r="R25" s="121"/>
      <c r="S25" s="121"/>
      <c r="T25" s="121"/>
      <c r="U25" s="121"/>
      <c r="V25" s="114"/>
      <c r="W25" s="114">
        <v>0</v>
      </c>
      <c r="X25" s="114">
        <v>0</v>
      </c>
      <c r="Y25" s="114">
        <v>0</v>
      </c>
      <c r="Z25" s="114">
        <v>0</v>
      </c>
      <c r="AA25" s="114">
        <v>75</v>
      </c>
      <c r="AB25" s="114"/>
      <c r="AC25" s="114"/>
      <c r="AD25" s="78"/>
      <c r="AE25" s="78"/>
      <c r="AF25" s="78"/>
      <c r="AG25" s="118"/>
      <c r="AH25" s="118"/>
      <c r="AI25" s="118"/>
      <c r="AJ25" s="118"/>
      <c r="AK25" s="144">
        <f t="shared" si="11"/>
        <v>0</v>
      </c>
      <c r="AL25" s="144">
        <f t="shared" si="11"/>
        <v>0</v>
      </c>
      <c r="AM25" s="144">
        <f t="shared" si="11"/>
        <v>0</v>
      </c>
      <c r="AN25" s="144">
        <f t="shared" si="11"/>
        <v>0</v>
      </c>
      <c r="AO25" s="74">
        <f t="shared" si="12"/>
        <v>0</v>
      </c>
      <c r="AP25" s="444">
        <f t="shared" si="13"/>
        <v>-439000</v>
      </c>
    </row>
    <row r="26" spans="1:42" ht="142.5">
      <c r="A26" s="3">
        <v>5</v>
      </c>
      <c r="B26" s="585" t="s">
        <v>193</v>
      </c>
      <c r="C26" s="585">
        <v>6</v>
      </c>
      <c r="D26" s="215" t="s">
        <v>194</v>
      </c>
      <c r="E26" s="161">
        <v>1</v>
      </c>
      <c r="F26" s="216">
        <v>45188</v>
      </c>
      <c r="G26" s="217" t="s">
        <v>195</v>
      </c>
      <c r="H26" s="218" t="s">
        <v>131</v>
      </c>
      <c r="I26" s="219" t="s">
        <v>196</v>
      </c>
      <c r="J26" s="220" t="s">
        <v>197</v>
      </c>
      <c r="K26" s="217" t="s">
        <v>198</v>
      </c>
      <c r="L26" s="217" t="s">
        <v>198</v>
      </c>
      <c r="M26" s="50" t="s">
        <v>199</v>
      </c>
      <c r="N26" s="161">
        <v>1036200</v>
      </c>
      <c r="O26" s="161">
        <v>412500</v>
      </c>
      <c r="P26" s="161">
        <v>0</v>
      </c>
      <c r="Q26" s="161">
        <v>1448700</v>
      </c>
      <c r="R26" s="221"/>
      <c r="S26" s="221"/>
      <c r="T26" s="221"/>
      <c r="U26" s="161"/>
      <c r="V26" s="588">
        <v>13297</v>
      </c>
      <c r="W26" s="161">
        <v>13927</v>
      </c>
      <c r="X26" s="161"/>
      <c r="Y26" s="161"/>
      <c r="Z26" s="161"/>
      <c r="AA26" s="161">
        <v>332</v>
      </c>
      <c r="AB26" s="161">
        <v>175</v>
      </c>
      <c r="AC26" s="161"/>
      <c r="AD26" s="161"/>
      <c r="AE26" s="161">
        <v>332</v>
      </c>
      <c r="AF26" s="161">
        <v>175</v>
      </c>
      <c r="AG26" s="118"/>
      <c r="AH26" s="118"/>
      <c r="AI26" s="118"/>
      <c r="AJ26" s="118"/>
      <c r="AK26" s="144">
        <f>R26*Y26</f>
        <v>0</v>
      </c>
      <c r="AL26" s="144">
        <f>S26*Z26</f>
        <v>0</v>
      </c>
      <c r="AM26" s="144">
        <f t="shared" si="11"/>
        <v>0</v>
      </c>
      <c r="AN26" s="144">
        <f t="shared" si="11"/>
        <v>0</v>
      </c>
      <c r="AO26" s="74">
        <f t="shared" si="12"/>
        <v>0</v>
      </c>
      <c r="AP26" s="444">
        <f t="shared" si="13"/>
        <v>-1448700</v>
      </c>
    </row>
    <row r="27" spans="1:42" ht="142.5">
      <c r="B27" s="586"/>
      <c r="C27" s="586"/>
      <c r="D27" s="215" t="s">
        <v>200</v>
      </c>
      <c r="E27" s="161">
        <v>1</v>
      </c>
      <c r="F27" s="216">
        <v>45169</v>
      </c>
      <c r="G27" s="217" t="s">
        <v>201</v>
      </c>
      <c r="H27" s="218" t="s">
        <v>131</v>
      </c>
      <c r="I27" s="222" t="s">
        <v>196</v>
      </c>
      <c r="J27" s="220" t="s">
        <v>202</v>
      </c>
      <c r="K27" s="217" t="s">
        <v>198</v>
      </c>
      <c r="L27" s="217" t="s">
        <v>198</v>
      </c>
      <c r="M27" s="50" t="s">
        <v>199</v>
      </c>
      <c r="N27" s="161">
        <v>1036200</v>
      </c>
      <c r="O27" s="161">
        <v>825000</v>
      </c>
      <c r="P27" s="161">
        <v>578800</v>
      </c>
      <c r="Q27" s="161">
        <v>2440000</v>
      </c>
      <c r="R27" s="221"/>
      <c r="S27" s="221"/>
      <c r="T27" s="221"/>
      <c r="U27" s="161"/>
      <c r="V27" s="589"/>
      <c r="W27" s="161">
        <v>13927</v>
      </c>
      <c r="X27" s="161"/>
      <c r="Y27" s="161"/>
      <c r="Z27" s="161">
        <v>82</v>
      </c>
      <c r="AA27" s="161"/>
      <c r="AB27" s="161">
        <v>100</v>
      </c>
      <c r="AC27" s="161"/>
      <c r="AD27" s="161">
        <v>82</v>
      </c>
      <c r="AE27" s="161"/>
      <c r="AF27" s="161">
        <v>100</v>
      </c>
      <c r="AG27" s="118"/>
      <c r="AH27" s="118"/>
      <c r="AI27" s="118"/>
      <c r="AJ27" s="118"/>
      <c r="AK27" s="144">
        <f t="shared" si="11"/>
        <v>0</v>
      </c>
      <c r="AL27" s="144">
        <f t="shared" si="11"/>
        <v>0</v>
      </c>
      <c r="AM27" s="144">
        <f t="shared" si="11"/>
        <v>0</v>
      </c>
      <c r="AN27" s="144">
        <f t="shared" si="11"/>
        <v>0</v>
      </c>
      <c r="AO27" s="74">
        <f t="shared" si="12"/>
        <v>0</v>
      </c>
      <c r="AP27" s="444">
        <f t="shared" si="13"/>
        <v>-2440000</v>
      </c>
    </row>
    <row r="28" spans="1:42" ht="143.25" thickBot="1">
      <c r="B28" s="587"/>
      <c r="C28" s="587"/>
      <c r="D28" s="215" t="s">
        <v>203</v>
      </c>
      <c r="E28" s="161">
        <v>1</v>
      </c>
      <c r="F28" s="216">
        <v>45366</v>
      </c>
      <c r="G28" s="217" t="s">
        <v>204</v>
      </c>
      <c r="H28" s="218" t="s">
        <v>131</v>
      </c>
      <c r="I28" s="222" t="s">
        <v>196</v>
      </c>
      <c r="J28" s="220" t="s">
        <v>202</v>
      </c>
      <c r="K28" s="161" t="s">
        <v>198</v>
      </c>
      <c r="L28" s="161" t="s">
        <v>198</v>
      </c>
      <c r="M28" s="50" t="s">
        <v>199</v>
      </c>
      <c r="N28" s="161">
        <v>0</v>
      </c>
      <c r="O28" s="161">
        <v>652800</v>
      </c>
      <c r="P28" s="161">
        <v>363210</v>
      </c>
      <c r="Q28" s="161">
        <v>1016010</v>
      </c>
      <c r="R28" s="221"/>
      <c r="S28" s="221"/>
      <c r="T28" s="221"/>
      <c r="U28" s="161"/>
      <c r="V28" s="590"/>
      <c r="W28" s="161">
        <v>13927</v>
      </c>
      <c r="X28" s="161"/>
      <c r="Y28" s="161"/>
      <c r="Z28" s="161">
        <v>0</v>
      </c>
      <c r="AA28" s="161">
        <v>0</v>
      </c>
      <c r="AB28" s="161">
        <v>627</v>
      </c>
      <c r="AC28" s="161">
        <v>0</v>
      </c>
      <c r="AD28" s="161">
        <v>0</v>
      </c>
      <c r="AE28" s="161">
        <v>0</v>
      </c>
      <c r="AF28" s="161">
        <v>627</v>
      </c>
      <c r="AG28" s="118"/>
      <c r="AH28" s="118"/>
      <c r="AI28" s="118"/>
      <c r="AJ28" s="118"/>
      <c r="AK28" s="144">
        <f t="shared" si="11"/>
        <v>0</v>
      </c>
      <c r="AL28" s="144">
        <f t="shared" si="11"/>
        <v>0</v>
      </c>
      <c r="AM28" s="144">
        <f t="shared" si="11"/>
        <v>0</v>
      </c>
      <c r="AN28" s="144">
        <f t="shared" si="11"/>
        <v>0</v>
      </c>
      <c r="AO28" s="74">
        <f t="shared" si="12"/>
        <v>0</v>
      </c>
      <c r="AP28" s="444">
        <f t="shared" si="13"/>
        <v>-1016010</v>
      </c>
    </row>
    <row r="29" spans="1:42" ht="15" thickBot="1">
      <c r="B29" s="146" t="s">
        <v>119</v>
      </c>
      <c r="C29" s="146">
        <f>SUM(C7:C28)</f>
        <v>30</v>
      </c>
      <c r="D29" s="146"/>
      <c r="E29" s="146">
        <f t="shared" ref="E29:AP29" si="14">SUM(E26:E28)</f>
        <v>3</v>
      </c>
      <c r="F29" s="146"/>
      <c r="G29" s="146"/>
      <c r="H29" s="146"/>
      <c r="I29" s="146"/>
      <c r="J29" s="146"/>
      <c r="K29" s="146"/>
      <c r="L29" s="146"/>
      <c r="M29" s="148"/>
      <c r="N29" s="149">
        <f t="shared" si="14"/>
        <v>2072400</v>
      </c>
      <c r="O29" s="150">
        <f t="shared" si="14"/>
        <v>1890300</v>
      </c>
      <c r="P29" s="146">
        <f t="shared" si="14"/>
        <v>942010</v>
      </c>
      <c r="Q29" s="146">
        <f t="shared" si="14"/>
        <v>4904710</v>
      </c>
      <c r="R29" s="146">
        <f t="shared" si="14"/>
        <v>0</v>
      </c>
      <c r="S29" s="146">
        <f t="shared" si="14"/>
        <v>0</v>
      </c>
      <c r="T29" s="146">
        <f t="shared" si="14"/>
        <v>0</v>
      </c>
      <c r="U29" s="146">
        <f t="shared" si="14"/>
        <v>0</v>
      </c>
      <c r="V29" s="146">
        <f t="shared" si="14"/>
        <v>13297</v>
      </c>
      <c r="W29" s="146">
        <f t="shared" si="14"/>
        <v>41781</v>
      </c>
      <c r="X29" s="146">
        <f t="shared" si="14"/>
        <v>0</v>
      </c>
      <c r="Y29" s="146">
        <f t="shared" si="14"/>
        <v>0</v>
      </c>
      <c r="Z29" s="146">
        <f t="shared" si="14"/>
        <v>82</v>
      </c>
      <c r="AA29" s="146">
        <f t="shared" si="14"/>
        <v>332</v>
      </c>
      <c r="AB29" s="146">
        <f t="shared" si="14"/>
        <v>902</v>
      </c>
      <c r="AC29" s="146">
        <f t="shared" si="14"/>
        <v>0</v>
      </c>
      <c r="AD29" s="146">
        <f t="shared" si="14"/>
        <v>82</v>
      </c>
      <c r="AE29" s="146">
        <f t="shared" si="14"/>
        <v>332</v>
      </c>
      <c r="AF29" s="146">
        <f t="shared" si="14"/>
        <v>902</v>
      </c>
      <c r="AG29" s="146">
        <f t="shared" si="14"/>
        <v>0</v>
      </c>
      <c r="AH29" s="146">
        <f t="shared" si="14"/>
        <v>0</v>
      </c>
      <c r="AI29" s="146">
        <f t="shared" si="14"/>
        <v>0</v>
      </c>
      <c r="AJ29" s="146">
        <f t="shared" si="14"/>
        <v>0</v>
      </c>
      <c r="AK29" s="146">
        <f t="shared" si="14"/>
        <v>0</v>
      </c>
      <c r="AL29" s="146">
        <f t="shared" si="14"/>
        <v>0</v>
      </c>
      <c r="AM29" s="146">
        <f t="shared" si="14"/>
        <v>0</v>
      </c>
      <c r="AN29" s="146">
        <f t="shared" si="14"/>
        <v>0</v>
      </c>
      <c r="AO29" s="146">
        <f t="shared" si="14"/>
        <v>0</v>
      </c>
      <c r="AP29" s="224">
        <f t="shared" si="14"/>
        <v>-4904710</v>
      </c>
    </row>
    <row r="30" spans="1:42">
      <c r="AG30" s="52"/>
      <c r="AH30" s="52"/>
      <c r="AI30" s="52"/>
      <c r="AJ30" s="52"/>
    </row>
    <row r="31" spans="1:42">
      <c r="AG31" s="52"/>
      <c r="AH31" s="52"/>
      <c r="AI31" s="52"/>
      <c r="AJ31" s="52"/>
    </row>
    <row r="32" spans="1:42">
      <c r="AG32" s="52"/>
      <c r="AH32" s="52"/>
      <c r="AI32" s="52"/>
      <c r="AJ32" s="52"/>
    </row>
    <row r="33" spans="33:36">
      <c r="AG33" s="52"/>
      <c r="AH33" s="52"/>
      <c r="AI33" s="52"/>
      <c r="AJ33" s="52"/>
    </row>
    <row r="34" spans="33:36">
      <c r="AG34" s="52"/>
      <c r="AH34" s="52"/>
      <c r="AI34" s="52"/>
      <c r="AJ34" s="52"/>
    </row>
    <row r="35" spans="33:36">
      <c r="AG35" s="52"/>
      <c r="AH35" s="52"/>
      <c r="AI35" s="52"/>
      <c r="AJ35" s="52"/>
    </row>
    <row r="36" spans="33:36">
      <c r="AG36" s="52"/>
      <c r="AH36" s="52"/>
      <c r="AI36" s="52"/>
      <c r="AJ36" s="52"/>
    </row>
    <row r="37" spans="33:36">
      <c r="AG37" s="52"/>
      <c r="AH37" s="52"/>
      <c r="AI37" s="52"/>
      <c r="AJ37" s="52"/>
    </row>
    <row r="38" spans="33:36">
      <c r="AG38" s="52"/>
      <c r="AH38" s="52"/>
      <c r="AI38" s="52"/>
      <c r="AJ38" s="52"/>
    </row>
    <row r="39" spans="33:36">
      <c r="AG39" s="52"/>
      <c r="AH39" s="52"/>
      <c r="AI39" s="52"/>
      <c r="AJ39" s="52"/>
    </row>
    <row r="40" spans="33:36">
      <c r="AG40" s="52"/>
      <c r="AH40" s="52"/>
      <c r="AI40" s="52"/>
      <c r="AJ40" s="52"/>
    </row>
    <row r="41" spans="33:36">
      <c r="AG41" s="52"/>
      <c r="AH41" s="52"/>
      <c r="AI41" s="52"/>
      <c r="AJ41" s="52"/>
    </row>
    <row r="42" spans="33:36">
      <c r="AG42" s="52"/>
      <c r="AH42" s="52"/>
      <c r="AI42" s="52"/>
      <c r="AJ42" s="52"/>
    </row>
    <row r="43" spans="33:36">
      <c r="AG43" s="52"/>
      <c r="AH43" s="52"/>
      <c r="AI43" s="52"/>
      <c r="AJ43" s="52"/>
    </row>
    <row r="44" spans="33:36">
      <c r="AG44" s="52"/>
      <c r="AH44" s="52"/>
      <c r="AI44" s="52"/>
      <c r="AJ44" s="52"/>
    </row>
    <row r="45" spans="33:36">
      <c r="AG45" s="52"/>
      <c r="AH45" s="52"/>
      <c r="AI45" s="52"/>
      <c r="AJ45" s="52"/>
    </row>
    <row r="46" spans="33:36">
      <c r="AG46" s="52"/>
      <c r="AH46" s="52"/>
      <c r="AI46" s="52"/>
      <c r="AJ46" s="52"/>
    </row>
    <row r="47" spans="33:36">
      <c r="AG47" s="52"/>
      <c r="AH47" s="52"/>
      <c r="AI47" s="52"/>
      <c r="AJ47" s="52"/>
    </row>
    <row r="48" spans="33:36">
      <c r="AG48" s="52"/>
      <c r="AH48" s="52"/>
      <c r="AI48" s="52"/>
      <c r="AJ48" s="52"/>
    </row>
    <row r="49" spans="33:36">
      <c r="AG49" s="52"/>
      <c r="AH49" s="52"/>
      <c r="AI49" s="52"/>
      <c r="AJ49" s="52"/>
    </row>
    <row r="50" spans="33:36">
      <c r="AG50" s="52"/>
      <c r="AH50" s="52"/>
      <c r="AI50" s="52"/>
      <c r="AJ50" s="52"/>
    </row>
    <row r="51" spans="33:36">
      <c r="AG51" s="52"/>
      <c r="AH51" s="52"/>
      <c r="AI51" s="52"/>
      <c r="AJ51" s="52"/>
    </row>
    <row r="52" spans="33:36">
      <c r="AG52" s="52"/>
      <c r="AH52" s="52"/>
      <c r="AI52" s="52"/>
      <c r="AJ52" s="52"/>
    </row>
    <row r="53" spans="33:36">
      <c r="AG53" s="52"/>
      <c r="AH53" s="52"/>
      <c r="AI53" s="52"/>
      <c r="AJ53" s="52"/>
    </row>
    <row r="54" spans="33:36">
      <c r="AG54" s="52"/>
      <c r="AH54" s="52"/>
      <c r="AI54" s="52"/>
      <c r="AJ54" s="52"/>
    </row>
    <row r="55" spans="33:36">
      <c r="AG55" s="52"/>
      <c r="AH55" s="52"/>
      <c r="AI55" s="52"/>
      <c r="AJ55" s="52"/>
    </row>
    <row r="56" spans="33:36">
      <c r="AG56" s="52"/>
      <c r="AH56" s="52"/>
      <c r="AI56" s="52"/>
      <c r="AJ56" s="52"/>
    </row>
    <row r="57" spans="33:36">
      <c r="AG57" s="52"/>
      <c r="AH57" s="52"/>
      <c r="AI57" s="52"/>
      <c r="AJ57" s="52"/>
    </row>
    <row r="58" spans="33:36">
      <c r="AG58" s="52"/>
      <c r="AH58" s="52"/>
      <c r="AI58" s="52"/>
      <c r="AJ58" s="52"/>
    </row>
    <row r="59" spans="33:36">
      <c r="AG59" s="52"/>
      <c r="AH59" s="52"/>
      <c r="AI59" s="52"/>
      <c r="AJ59" s="52"/>
    </row>
    <row r="60" spans="33:36">
      <c r="AG60" s="52"/>
      <c r="AH60" s="52"/>
      <c r="AI60" s="52"/>
      <c r="AJ60" s="52"/>
    </row>
    <row r="61" spans="33:36">
      <c r="AG61" s="52"/>
      <c r="AH61" s="52"/>
      <c r="AI61" s="52"/>
      <c r="AJ61" s="52"/>
    </row>
    <row r="62" spans="33:36">
      <c r="AG62" s="52"/>
      <c r="AH62" s="52"/>
      <c r="AI62" s="52"/>
      <c r="AJ62" s="52"/>
    </row>
    <row r="63" spans="33:36">
      <c r="AG63" s="52"/>
      <c r="AH63" s="52"/>
      <c r="AI63" s="52"/>
      <c r="AJ63" s="52"/>
    </row>
    <row r="64" spans="33:36">
      <c r="AG64" s="52"/>
      <c r="AH64" s="52"/>
      <c r="AI64" s="52"/>
      <c r="AJ64" s="52"/>
    </row>
    <row r="65" spans="33:36">
      <c r="AG65" s="52"/>
      <c r="AH65" s="52"/>
      <c r="AI65" s="52"/>
      <c r="AJ65" s="52"/>
    </row>
    <row r="66" spans="33:36">
      <c r="AG66" s="52"/>
      <c r="AH66" s="52"/>
      <c r="AI66" s="52"/>
      <c r="AJ66" s="52"/>
    </row>
    <row r="67" spans="33:36">
      <c r="AG67" s="52"/>
      <c r="AH67" s="52"/>
      <c r="AI67" s="52"/>
      <c r="AJ67" s="52"/>
    </row>
    <row r="68" spans="33:36">
      <c r="AG68" s="52"/>
      <c r="AH68" s="52"/>
      <c r="AI68" s="52"/>
      <c r="AJ68" s="52"/>
    </row>
    <row r="69" spans="33:36">
      <c r="AG69" s="52"/>
      <c r="AH69" s="52"/>
      <c r="AI69" s="52"/>
      <c r="AJ69" s="52"/>
    </row>
    <row r="70" spans="33:36">
      <c r="AG70" s="52"/>
      <c r="AH70" s="52"/>
      <c r="AI70" s="52"/>
      <c r="AJ70" s="52"/>
    </row>
    <row r="71" spans="33:36">
      <c r="AG71" s="52"/>
      <c r="AH71" s="52"/>
      <c r="AI71" s="52"/>
      <c r="AJ71" s="52"/>
    </row>
    <row r="72" spans="33:36">
      <c r="AG72" s="52"/>
      <c r="AH72" s="52"/>
      <c r="AI72" s="52"/>
      <c r="AJ72" s="52"/>
    </row>
    <row r="73" spans="33:36">
      <c r="AG73" s="52"/>
      <c r="AH73" s="52"/>
      <c r="AI73" s="52"/>
      <c r="AJ73" s="52"/>
    </row>
    <row r="74" spans="33:36">
      <c r="AG74" s="52"/>
      <c r="AH74" s="52"/>
      <c r="AI74" s="52"/>
      <c r="AJ74" s="52"/>
    </row>
    <row r="75" spans="33:36">
      <c r="AG75" s="52"/>
      <c r="AH75" s="52"/>
      <c r="AI75" s="52"/>
      <c r="AJ75" s="52"/>
    </row>
    <row r="76" spans="33:36">
      <c r="AG76" s="52"/>
      <c r="AH76" s="52"/>
      <c r="AI76" s="52"/>
      <c r="AJ76" s="52"/>
    </row>
    <row r="77" spans="33:36">
      <c r="AG77" s="52"/>
      <c r="AH77" s="52"/>
      <c r="AI77" s="52"/>
      <c r="AJ77" s="52"/>
    </row>
    <row r="78" spans="33:36">
      <c r="AG78" s="52"/>
      <c r="AH78" s="52"/>
      <c r="AI78" s="52"/>
      <c r="AJ78" s="52"/>
    </row>
    <row r="79" spans="33:36">
      <c r="AG79" s="52"/>
      <c r="AH79" s="52"/>
      <c r="AI79" s="52"/>
      <c r="AJ79" s="52"/>
    </row>
    <row r="80" spans="33:36">
      <c r="AG80" s="52"/>
      <c r="AH80" s="52"/>
      <c r="AI80" s="52"/>
      <c r="AJ80" s="52"/>
    </row>
    <row r="81" spans="33:36">
      <c r="AG81" s="52"/>
      <c r="AH81" s="52"/>
      <c r="AI81" s="52"/>
      <c r="AJ81" s="52"/>
    </row>
    <row r="82" spans="33:36">
      <c r="AG82" s="52"/>
      <c r="AH82" s="52"/>
      <c r="AI82" s="52"/>
      <c r="AJ82" s="52"/>
    </row>
    <row r="83" spans="33:36">
      <c r="AG83" s="52"/>
      <c r="AH83" s="52"/>
      <c r="AI83" s="52"/>
      <c r="AJ83" s="52"/>
    </row>
    <row r="84" spans="33:36">
      <c r="AG84" s="52"/>
      <c r="AH84" s="52"/>
      <c r="AI84" s="52"/>
      <c r="AJ84" s="52"/>
    </row>
    <row r="85" spans="33:36">
      <c r="AG85" s="52"/>
      <c r="AH85" s="52"/>
      <c r="AI85" s="52"/>
      <c r="AJ85" s="52"/>
    </row>
    <row r="86" spans="33:36">
      <c r="AG86" s="52"/>
      <c r="AH86" s="52"/>
      <c r="AI86" s="52"/>
      <c r="AJ86" s="52"/>
    </row>
    <row r="87" spans="33:36">
      <c r="AG87" s="52"/>
      <c r="AH87" s="52"/>
      <c r="AI87" s="52"/>
      <c r="AJ87" s="52"/>
    </row>
    <row r="88" spans="33:36">
      <c r="AG88" s="52"/>
      <c r="AH88" s="52"/>
      <c r="AI88" s="52"/>
      <c r="AJ88" s="52"/>
    </row>
    <row r="89" spans="33:36">
      <c r="AG89" s="52"/>
      <c r="AH89" s="52"/>
      <c r="AI89" s="52"/>
      <c r="AJ89" s="52"/>
    </row>
    <row r="90" spans="33:36">
      <c r="AG90" s="52"/>
      <c r="AH90" s="52"/>
      <c r="AI90" s="52"/>
      <c r="AJ90" s="52"/>
    </row>
    <row r="91" spans="33:36">
      <c r="AG91" s="52"/>
      <c r="AH91" s="52"/>
      <c r="AI91" s="52"/>
      <c r="AJ91" s="52"/>
    </row>
    <row r="92" spans="33:36">
      <c r="AG92" s="52"/>
      <c r="AH92" s="52"/>
      <c r="AI92" s="52"/>
      <c r="AJ92" s="52"/>
    </row>
    <row r="93" spans="33:36">
      <c r="AG93" s="52"/>
      <c r="AH93" s="52"/>
      <c r="AI93" s="52"/>
      <c r="AJ93" s="52"/>
    </row>
    <row r="94" spans="33:36">
      <c r="AG94" s="52"/>
      <c r="AH94" s="52"/>
      <c r="AI94" s="52"/>
      <c r="AJ94" s="52"/>
    </row>
    <row r="95" spans="33:36">
      <c r="AG95" s="52"/>
      <c r="AH95" s="52"/>
      <c r="AI95" s="52"/>
      <c r="AJ95" s="52"/>
    </row>
    <row r="96" spans="33:36">
      <c r="AG96" s="52"/>
      <c r="AH96" s="52"/>
      <c r="AI96" s="52"/>
      <c r="AJ96" s="52"/>
    </row>
    <row r="97" spans="33:36">
      <c r="AG97" s="52"/>
      <c r="AH97" s="52"/>
      <c r="AI97" s="52"/>
      <c r="AJ97" s="52"/>
    </row>
    <row r="98" spans="33:36">
      <c r="AG98" s="52"/>
      <c r="AH98" s="52"/>
      <c r="AI98" s="52"/>
      <c r="AJ98" s="52"/>
    </row>
    <row r="99" spans="33:36">
      <c r="AG99" s="52"/>
      <c r="AH99" s="52"/>
      <c r="AI99" s="52"/>
      <c r="AJ99" s="52"/>
    </row>
    <row r="100" spans="33:36">
      <c r="AG100" s="52"/>
      <c r="AH100" s="52"/>
      <c r="AI100" s="52"/>
      <c r="AJ100" s="52"/>
    </row>
    <row r="101" spans="33:36">
      <c r="AG101" s="52"/>
      <c r="AH101" s="52"/>
      <c r="AI101" s="52"/>
      <c r="AJ101" s="52"/>
    </row>
    <row r="102" spans="33:36">
      <c r="AG102" s="52"/>
      <c r="AH102" s="52"/>
      <c r="AI102" s="52"/>
      <c r="AJ102" s="52"/>
    </row>
    <row r="103" spans="33:36">
      <c r="AG103" s="52"/>
      <c r="AH103" s="52"/>
      <c r="AI103" s="52"/>
      <c r="AJ103" s="52"/>
    </row>
    <row r="104" spans="33:36">
      <c r="AG104" s="52"/>
      <c r="AH104" s="52"/>
      <c r="AI104" s="52"/>
      <c r="AJ104" s="52"/>
    </row>
    <row r="105" spans="33:36">
      <c r="AG105" s="52"/>
      <c r="AH105" s="52"/>
      <c r="AI105" s="52"/>
      <c r="AJ105" s="52"/>
    </row>
    <row r="106" spans="33:36">
      <c r="AG106" s="52"/>
      <c r="AH106" s="52"/>
      <c r="AI106" s="52"/>
      <c r="AJ106" s="52"/>
    </row>
    <row r="107" spans="33:36">
      <c r="AG107" s="52"/>
      <c r="AH107" s="52"/>
      <c r="AI107" s="52"/>
      <c r="AJ107" s="52"/>
    </row>
    <row r="108" spans="33:36">
      <c r="AG108" s="52"/>
      <c r="AH108" s="52"/>
      <c r="AI108" s="52"/>
      <c r="AJ108" s="52"/>
    </row>
    <row r="109" spans="33:36">
      <c r="AG109" s="52"/>
      <c r="AH109" s="52"/>
      <c r="AI109" s="52"/>
      <c r="AJ109" s="52"/>
    </row>
    <row r="110" spans="33:36">
      <c r="AG110" s="52"/>
      <c r="AH110" s="52"/>
      <c r="AI110" s="52"/>
      <c r="AJ110" s="52"/>
    </row>
    <row r="111" spans="33:36">
      <c r="AG111" s="52"/>
      <c r="AH111" s="52"/>
      <c r="AI111" s="52"/>
      <c r="AJ111" s="52"/>
    </row>
    <row r="112" spans="33:36">
      <c r="AG112" s="52"/>
      <c r="AH112" s="52"/>
      <c r="AI112" s="52"/>
      <c r="AJ112" s="52"/>
    </row>
    <row r="113" spans="33:36">
      <c r="AG113" s="52"/>
      <c r="AH113" s="52"/>
      <c r="AI113" s="52"/>
      <c r="AJ113" s="52"/>
    </row>
    <row r="114" spans="33:36">
      <c r="AG114" s="52"/>
      <c r="AH114" s="52"/>
      <c r="AI114" s="52"/>
      <c r="AJ114" s="52"/>
    </row>
    <row r="115" spans="33:36">
      <c r="AG115" s="52"/>
      <c r="AH115" s="52"/>
      <c r="AI115" s="52"/>
      <c r="AJ115" s="52"/>
    </row>
    <row r="116" spans="33:36">
      <c r="AG116" s="52"/>
      <c r="AH116" s="52"/>
      <c r="AI116" s="52"/>
      <c r="AJ116" s="52"/>
    </row>
    <row r="117" spans="33:36">
      <c r="AG117" s="52"/>
      <c r="AH117" s="52"/>
      <c r="AI117" s="52"/>
      <c r="AJ117" s="52"/>
    </row>
    <row r="118" spans="33:36">
      <c r="AG118" s="52"/>
      <c r="AH118" s="52"/>
      <c r="AI118" s="52"/>
      <c r="AJ118" s="52"/>
    </row>
    <row r="119" spans="33:36">
      <c r="AG119" s="52"/>
      <c r="AH119" s="52"/>
      <c r="AI119" s="52"/>
      <c r="AJ119" s="52"/>
    </row>
    <row r="120" spans="33:36">
      <c r="AG120" s="52"/>
      <c r="AH120" s="52"/>
      <c r="AI120" s="52"/>
      <c r="AJ120" s="52"/>
    </row>
    <row r="121" spans="33:36">
      <c r="AG121" s="52"/>
      <c r="AH121" s="52"/>
      <c r="AI121" s="52"/>
      <c r="AJ121" s="52"/>
    </row>
    <row r="122" spans="33:36">
      <c r="AG122" s="52"/>
      <c r="AH122" s="52"/>
      <c r="AI122" s="52"/>
      <c r="AJ122" s="52"/>
    </row>
    <row r="123" spans="33:36">
      <c r="AG123" s="52"/>
      <c r="AH123" s="52"/>
      <c r="AI123" s="52"/>
      <c r="AJ123" s="52"/>
    </row>
    <row r="124" spans="33:36">
      <c r="AG124" s="52"/>
      <c r="AH124" s="52"/>
      <c r="AI124" s="52"/>
      <c r="AJ124" s="52"/>
    </row>
    <row r="125" spans="33:36">
      <c r="AG125" s="52"/>
      <c r="AH125" s="52"/>
      <c r="AI125" s="52"/>
      <c r="AJ125" s="52"/>
    </row>
    <row r="126" spans="33:36">
      <c r="AG126" s="52"/>
      <c r="AH126" s="52"/>
      <c r="AI126" s="52"/>
      <c r="AJ126" s="52"/>
    </row>
    <row r="127" spans="33:36">
      <c r="AG127" s="52"/>
      <c r="AH127" s="52"/>
      <c r="AI127" s="52"/>
      <c r="AJ127" s="52"/>
    </row>
    <row r="128" spans="33:36">
      <c r="AG128" s="52"/>
      <c r="AH128" s="52"/>
      <c r="AI128" s="52"/>
      <c r="AJ128" s="52"/>
    </row>
    <row r="129" spans="33:36">
      <c r="AG129" s="52"/>
      <c r="AH129" s="52"/>
      <c r="AI129" s="52"/>
      <c r="AJ129" s="52"/>
    </row>
    <row r="130" spans="33:36">
      <c r="AG130" s="52"/>
      <c r="AH130" s="52"/>
      <c r="AI130" s="52"/>
      <c r="AJ130" s="52"/>
    </row>
    <row r="131" spans="33:36">
      <c r="AG131" s="52"/>
      <c r="AH131" s="52"/>
      <c r="AI131" s="52"/>
      <c r="AJ131" s="52"/>
    </row>
    <row r="132" spans="33:36">
      <c r="AG132" s="52"/>
      <c r="AH132" s="52"/>
      <c r="AI132" s="52"/>
      <c r="AJ132" s="52"/>
    </row>
    <row r="133" spans="33:36">
      <c r="AG133" s="52"/>
      <c r="AH133" s="52"/>
      <c r="AI133" s="52"/>
      <c r="AJ133" s="52"/>
    </row>
    <row r="134" spans="33:36">
      <c r="AG134" s="52"/>
      <c r="AH134" s="52"/>
      <c r="AI134" s="52"/>
      <c r="AJ134" s="52"/>
    </row>
    <row r="135" spans="33:36">
      <c r="AG135" s="52"/>
      <c r="AH135" s="52"/>
      <c r="AI135" s="52"/>
      <c r="AJ135" s="52"/>
    </row>
    <row r="136" spans="33:36">
      <c r="AG136" s="52"/>
      <c r="AH136" s="52"/>
      <c r="AI136" s="52"/>
      <c r="AJ136" s="52"/>
    </row>
    <row r="137" spans="33:36">
      <c r="AG137" s="52"/>
      <c r="AH137" s="52"/>
      <c r="AI137" s="52"/>
      <c r="AJ137" s="52"/>
    </row>
    <row r="138" spans="33:36">
      <c r="AG138" s="52"/>
      <c r="AH138" s="52"/>
      <c r="AI138" s="52"/>
      <c r="AJ138" s="52"/>
    </row>
    <row r="139" spans="33:36">
      <c r="AG139" s="52"/>
      <c r="AH139" s="52"/>
      <c r="AI139" s="52"/>
      <c r="AJ139" s="52"/>
    </row>
    <row r="140" spans="33:36">
      <c r="AG140" s="52"/>
      <c r="AH140" s="52"/>
      <c r="AI140" s="52"/>
      <c r="AJ140" s="52"/>
    </row>
    <row r="141" spans="33:36">
      <c r="AG141" s="52"/>
      <c r="AH141" s="52"/>
      <c r="AI141" s="52"/>
      <c r="AJ141" s="52"/>
    </row>
    <row r="142" spans="33:36">
      <c r="AG142" s="52"/>
      <c r="AH142" s="52"/>
      <c r="AI142" s="52"/>
      <c r="AJ142" s="52"/>
    </row>
    <row r="143" spans="33:36">
      <c r="AG143" s="52"/>
      <c r="AH143" s="52"/>
      <c r="AI143" s="52"/>
      <c r="AJ143" s="52"/>
    </row>
    <row r="144" spans="33:36">
      <c r="AG144" s="52"/>
      <c r="AH144" s="52"/>
      <c r="AI144" s="52"/>
      <c r="AJ144" s="52"/>
    </row>
    <row r="145" spans="33:36">
      <c r="AG145" s="52"/>
      <c r="AH145" s="52"/>
      <c r="AI145" s="52"/>
      <c r="AJ145" s="52"/>
    </row>
    <row r="146" spans="33:36">
      <c r="AG146" s="52"/>
      <c r="AH146" s="52"/>
      <c r="AI146" s="52"/>
      <c r="AJ146" s="52"/>
    </row>
    <row r="147" spans="33:36">
      <c r="AG147" s="52"/>
      <c r="AH147" s="52"/>
      <c r="AI147" s="52"/>
      <c r="AJ147" s="52"/>
    </row>
    <row r="148" spans="33:36">
      <c r="AG148" s="52"/>
      <c r="AH148" s="52"/>
      <c r="AI148" s="52"/>
      <c r="AJ148" s="52"/>
    </row>
    <row r="149" spans="33:36">
      <c r="AG149" s="52"/>
      <c r="AH149" s="52"/>
      <c r="AI149" s="52"/>
      <c r="AJ149" s="52"/>
    </row>
    <row r="150" spans="33:36">
      <c r="AG150" s="52"/>
      <c r="AH150" s="52"/>
      <c r="AI150" s="52"/>
      <c r="AJ150" s="52"/>
    </row>
    <row r="151" spans="33:36">
      <c r="AG151" s="52"/>
      <c r="AH151" s="52"/>
      <c r="AI151" s="52"/>
      <c r="AJ151" s="52"/>
    </row>
    <row r="152" spans="33:36">
      <c r="AG152" s="52"/>
      <c r="AH152" s="52"/>
      <c r="AI152" s="52"/>
      <c r="AJ152" s="52"/>
    </row>
    <row r="153" spans="33:36">
      <c r="AG153" s="52"/>
      <c r="AH153" s="52"/>
      <c r="AI153" s="52"/>
      <c r="AJ153" s="52"/>
    </row>
    <row r="154" spans="33:36">
      <c r="AG154" s="52"/>
      <c r="AH154" s="52"/>
      <c r="AI154" s="52"/>
      <c r="AJ154" s="52"/>
    </row>
    <row r="155" spans="33:36">
      <c r="AG155" s="52"/>
      <c r="AH155" s="52"/>
      <c r="AI155" s="52"/>
      <c r="AJ155" s="52"/>
    </row>
    <row r="156" spans="33:36">
      <c r="AG156" s="52"/>
      <c r="AH156" s="52"/>
      <c r="AI156" s="52"/>
      <c r="AJ156" s="52"/>
    </row>
    <row r="157" spans="33:36">
      <c r="AG157" s="52"/>
      <c r="AH157" s="52"/>
      <c r="AI157" s="52"/>
      <c r="AJ157" s="52"/>
    </row>
    <row r="158" spans="33:36">
      <c r="AG158" s="52"/>
      <c r="AH158" s="52"/>
      <c r="AI158" s="52"/>
      <c r="AJ158" s="52"/>
    </row>
    <row r="159" spans="33:36">
      <c r="AG159" s="52"/>
      <c r="AH159" s="52"/>
      <c r="AI159" s="52"/>
      <c r="AJ159" s="52"/>
    </row>
    <row r="160" spans="33:36">
      <c r="AG160" s="52"/>
      <c r="AH160" s="52"/>
      <c r="AI160" s="52"/>
      <c r="AJ160" s="52"/>
    </row>
    <row r="161" spans="33:36">
      <c r="AG161" s="52"/>
      <c r="AH161" s="52"/>
      <c r="AI161" s="52"/>
      <c r="AJ161" s="52"/>
    </row>
    <row r="162" spans="33:36">
      <c r="AG162" s="52"/>
      <c r="AH162" s="52"/>
      <c r="AI162" s="52"/>
      <c r="AJ162" s="52"/>
    </row>
    <row r="163" spans="33:36">
      <c r="AG163" s="52"/>
      <c r="AH163" s="52"/>
      <c r="AI163" s="52"/>
      <c r="AJ163" s="52"/>
    </row>
    <row r="164" spans="33:36">
      <c r="AG164" s="52"/>
      <c r="AH164" s="52"/>
      <c r="AI164" s="52"/>
      <c r="AJ164" s="52"/>
    </row>
    <row r="165" spans="33:36">
      <c r="AG165" s="52"/>
      <c r="AH165" s="52"/>
      <c r="AI165" s="52"/>
      <c r="AJ165" s="52"/>
    </row>
    <row r="166" spans="33:36">
      <c r="AG166" s="52"/>
      <c r="AH166" s="52"/>
      <c r="AI166" s="52"/>
      <c r="AJ166" s="52"/>
    </row>
    <row r="167" spans="33:36">
      <c r="AG167" s="52"/>
      <c r="AH167" s="52"/>
      <c r="AI167" s="52"/>
      <c r="AJ167" s="52"/>
    </row>
    <row r="168" spans="33:36">
      <c r="AG168" s="52"/>
      <c r="AH168" s="52"/>
      <c r="AI168" s="52"/>
      <c r="AJ168" s="52"/>
    </row>
    <row r="169" spans="33:36">
      <c r="AG169" s="52"/>
      <c r="AH169" s="52"/>
      <c r="AI169" s="52"/>
      <c r="AJ169" s="52"/>
    </row>
    <row r="170" spans="33:36">
      <c r="AG170" s="52"/>
      <c r="AH170" s="52"/>
      <c r="AI170" s="52"/>
      <c r="AJ170" s="52"/>
    </row>
    <row r="171" spans="33:36">
      <c r="AG171" s="52"/>
      <c r="AH171" s="52"/>
      <c r="AI171" s="52"/>
      <c r="AJ171" s="52"/>
    </row>
    <row r="172" spans="33:36">
      <c r="AG172" s="52"/>
      <c r="AH172" s="52"/>
      <c r="AI172" s="52"/>
      <c r="AJ172" s="52"/>
    </row>
    <row r="173" spans="33:36">
      <c r="AG173" s="52"/>
      <c r="AH173" s="52"/>
      <c r="AI173" s="52"/>
      <c r="AJ173" s="52"/>
    </row>
    <row r="174" spans="33:36">
      <c r="AG174" s="52"/>
      <c r="AH174" s="52"/>
      <c r="AI174" s="52"/>
      <c r="AJ174" s="52"/>
    </row>
    <row r="175" spans="33:36">
      <c r="AG175" s="52"/>
      <c r="AH175" s="52"/>
      <c r="AI175" s="52"/>
      <c r="AJ175" s="52"/>
    </row>
    <row r="176" spans="33:36">
      <c r="AG176" s="52"/>
      <c r="AH176" s="52"/>
      <c r="AI176" s="52"/>
      <c r="AJ176" s="52"/>
    </row>
    <row r="177" spans="33:36">
      <c r="AG177" s="52"/>
      <c r="AH177" s="52"/>
      <c r="AI177" s="52"/>
      <c r="AJ177" s="52"/>
    </row>
    <row r="178" spans="33:36">
      <c r="AG178" s="52"/>
      <c r="AH178" s="52"/>
      <c r="AI178" s="52"/>
      <c r="AJ178" s="52"/>
    </row>
    <row r="179" spans="33:36">
      <c r="AG179" s="52"/>
      <c r="AH179" s="52"/>
      <c r="AI179" s="52"/>
      <c r="AJ179" s="52"/>
    </row>
    <row r="180" spans="33:36">
      <c r="AG180" s="52"/>
      <c r="AH180" s="52"/>
      <c r="AI180" s="52"/>
      <c r="AJ180" s="52"/>
    </row>
    <row r="181" spans="33:36">
      <c r="AG181" s="52"/>
      <c r="AH181" s="52"/>
      <c r="AI181" s="52"/>
      <c r="AJ181" s="52"/>
    </row>
    <row r="182" spans="33:36">
      <c r="AG182" s="52"/>
      <c r="AH182" s="52"/>
      <c r="AI182" s="52"/>
      <c r="AJ182" s="52"/>
    </row>
    <row r="183" spans="33:36">
      <c r="AG183" s="52"/>
      <c r="AH183" s="52"/>
      <c r="AI183" s="52"/>
      <c r="AJ183" s="52"/>
    </row>
    <row r="184" spans="33:36">
      <c r="AG184" s="52"/>
      <c r="AH184" s="52"/>
      <c r="AI184" s="52"/>
      <c r="AJ184" s="52"/>
    </row>
    <row r="185" spans="33:36">
      <c r="AG185" s="52"/>
      <c r="AH185" s="52"/>
      <c r="AI185" s="52"/>
      <c r="AJ185" s="52"/>
    </row>
    <row r="186" spans="33:36">
      <c r="AG186" s="52"/>
      <c r="AH186" s="52"/>
      <c r="AI186" s="52"/>
      <c r="AJ186" s="52"/>
    </row>
    <row r="187" spans="33:36">
      <c r="AG187" s="52"/>
      <c r="AH187" s="52"/>
      <c r="AI187" s="52"/>
      <c r="AJ187" s="52"/>
    </row>
    <row r="188" spans="33:36">
      <c r="AG188" s="52"/>
      <c r="AH188" s="52"/>
      <c r="AI188" s="52"/>
      <c r="AJ188" s="52"/>
    </row>
    <row r="189" spans="33:36">
      <c r="AG189" s="52"/>
      <c r="AH189" s="52"/>
      <c r="AI189" s="52"/>
      <c r="AJ189" s="52"/>
    </row>
    <row r="190" spans="33:36">
      <c r="AG190" s="52"/>
      <c r="AH190" s="52"/>
      <c r="AI190" s="52"/>
      <c r="AJ190" s="52"/>
    </row>
    <row r="191" spans="33:36">
      <c r="AG191" s="52"/>
      <c r="AH191" s="52"/>
      <c r="AI191" s="52"/>
      <c r="AJ191" s="52"/>
    </row>
    <row r="192" spans="33:36">
      <c r="AG192" s="52"/>
      <c r="AH192" s="52"/>
      <c r="AI192" s="52"/>
      <c r="AJ192" s="52"/>
    </row>
    <row r="193" spans="33:36">
      <c r="AG193" s="52"/>
      <c r="AH193" s="52"/>
      <c r="AI193" s="52"/>
      <c r="AJ193" s="52"/>
    </row>
    <row r="194" spans="33:36">
      <c r="AG194" s="52"/>
      <c r="AH194" s="52"/>
      <c r="AI194" s="52"/>
      <c r="AJ194" s="52"/>
    </row>
    <row r="195" spans="33:36">
      <c r="AG195" s="52"/>
      <c r="AH195" s="52"/>
      <c r="AI195" s="52"/>
      <c r="AJ195" s="52"/>
    </row>
    <row r="196" spans="33:36">
      <c r="AG196" s="52"/>
      <c r="AH196" s="52"/>
      <c r="AI196" s="52"/>
      <c r="AJ196" s="52"/>
    </row>
    <row r="197" spans="33:36">
      <c r="AG197" s="52"/>
      <c r="AH197" s="52"/>
      <c r="AI197" s="52"/>
      <c r="AJ197" s="52"/>
    </row>
    <row r="198" spans="33:36">
      <c r="AG198" s="52"/>
      <c r="AH198" s="52"/>
      <c r="AI198" s="52"/>
      <c r="AJ198" s="52"/>
    </row>
    <row r="199" spans="33:36">
      <c r="AG199" s="52"/>
      <c r="AH199" s="52"/>
      <c r="AI199" s="52"/>
      <c r="AJ199" s="52"/>
    </row>
    <row r="200" spans="33:36">
      <c r="AG200" s="52"/>
      <c r="AH200" s="52"/>
      <c r="AI200" s="52"/>
      <c r="AJ200" s="52"/>
    </row>
    <row r="201" spans="33:36">
      <c r="AG201" s="52"/>
      <c r="AH201" s="52"/>
      <c r="AI201" s="52"/>
      <c r="AJ201" s="52"/>
    </row>
    <row r="202" spans="33:36">
      <c r="AG202" s="52"/>
      <c r="AH202" s="52"/>
      <c r="AI202" s="52"/>
      <c r="AJ202" s="52"/>
    </row>
    <row r="203" spans="33:36">
      <c r="AG203" s="52"/>
      <c r="AH203" s="52"/>
      <c r="AI203" s="52"/>
      <c r="AJ203" s="52"/>
    </row>
    <row r="204" spans="33:36">
      <c r="AG204" s="52"/>
      <c r="AH204" s="52"/>
      <c r="AI204" s="52"/>
      <c r="AJ204" s="52"/>
    </row>
    <row r="205" spans="33:36">
      <c r="AG205" s="52"/>
      <c r="AH205" s="52"/>
      <c r="AI205" s="52"/>
      <c r="AJ205" s="52"/>
    </row>
    <row r="206" spans="33:36">
      <c r="AG206" s="52"/>
      <c r="AH206" s="52"/>
      <c r="AI206" s="52"/>
      <c r="AJ206" s="52"/>
    </row>
    <row r="207" spans="33:36">
      <c r="AG207" s="52"/>
      <c r="AH207" s="52"/>
      <c r="AI207" s="52"/>
      <c r="AJ207" s="52"/>
    </row>
    <row r="208" spans="33:36">
      <c r="AG208" s="52"/>
      <c r="AH208" s="52"/>
      <c r="AI208" s="52"/>
      <c r="AJ208" s="52"/>
    </row>
    <row r="209" spans="33:36">
      <c r="AG209" s="52"/>
      <c r="AH209" s="52"/>
      <c r="AI209" s="52"/>
      <c r="AJ209" s="52"/>
    </row>
    <row r="210" spans="33:36">
      <c r="AG210" s="52"/>
      <c r="AH210" s="52"/>
      <c r="AI210" s="52"/>
      <c r="AJ210" s="52"/>
    </row>
    <row r="211" spans="33:36">
      <c r="AG211" s="52"/>
      <c r="AH211" s="52"/>
      <c r="AI211" s="52"/>
      <c r="AJ211" s="52"/>
    </row>
    <row r="212" spans="33:36">
      <c r="AG212" s="52"/>
      <c r="AH212" s="52"/>
      <c r="AI212" s="52"/>
      <c r="AJ212" s="52"/>
    </row>
    <row r="213" spans="33:36">
      <c r="AG213" s="52"/>
      <c r="AH213" s="52"/>
      <c r="AI213" s="52"/>
      <c r="AJ213" s="52"/>
    </row>
    <row r="214" spans="33:36">
      <c r="AG214" s="52"/>
      <c r="AH214" s="52"/>
      <c r="AI214" s="52"/>
      <c r="AJ214" s="52"/>
    </row>
    <row r="215" spans="33:36">
      <c r="AG215" s="52"/>
      <c r="AH215" s="52"/>
      <c r="AI215" s="52"/>
      <c r="AJ215" s="52"/>
    </row>
    <row r="216" spans="33:36">
      <c r="AG216" s="52"/>
      <c r="AH216" s="52"/>
      <c r="AI216" s="52"/>
      <c r="AJ216" s="52"/>
    </row>
    <row r="217" spans="33:36">
      <c r="AG217" s="52"/>
      <c r="AH217" s="52"/>
      <c r="AI217" s="52"/>
      <c r="AJ217" s="52"/>
    </row>
    <row r="218" spans="33:36">
      <c r="AG218" s="52"/>
      <c r="AH218" s="52"/>
      <c r="AI218" s="52"/>
      <c r="AJ218" s="52"/>
    </row>
    <row r="219" spans="33:36">
      <c r="AG219" s="52"/>
      <c r="AH219" s="52"/>
      <c r="AI219" s="52"/>
      <c r="AJ219" s="52"/>
    </row>
    <row r="220" spans="33:36">
      <c r="AG220" s="52"/>
      <c r="AH220" s="52"/>
      <c r="AI220" s="52"/>
      <c r="AJ220" s="52"/>
    </row>
    <row r="221" spans="33:36">
      <c r="AG221" s="52"/>
      <c r="AH221" s="52"/>
      <c r="AI221" s="52"/>
      <c r="AJ221" s="52"/>
    </row>
    <row r="222" spans="33:36">
      <c r="AG222" s="52"/>
      <c r="AH222" s="52"/>
      <c r="AI222" s="52"/>
      <c r="AJ222" s="52"/>
    </row>
    <row r="223" spans="33:36">
      <c r="AG223" s="52"/>
      <c r="AH223" s="52"/>
      <c r="AI223" s="52"/>
      <c r="AJ223" s="52"/>
    </row>
    <row r="224" spans="33:36">
      <c r="AG224" s="52"/>
      <c r="AH224" s="52"/>
      <c r="AI224" s="52"/>
      <c r="AJ224" s="52"/>
    </row>
    <row r="225" spans="33:36">
      <c r="AG225" s="52"/>
      <c r="AH225" s="52"/>
      <c r="AI225" s="52"/>
      <c r="AJ225" s="52"/>
    </row>
    <row r="226" spans="33:36">
      <c r="AG226" s="52"/>
      <c r="AH226" s="52"/>
      <c r="AI226" s="52"/>
      <c r="AJ226" s="52"/>
    </row>
    <row r="227" spans="33:36">
      <c r="AG227" s="52"/>
      <c r="AH227" s="52"/>
      <c r="AI227" s="52"/>
      <c r="AJ227" s="52"/>
    </row>
    <row r="228" spans="33:36">
      <c r="AG228" s="52"/>
      <c r="AH228" s="52"/>
      <c r="AI228" s="52"/>
      <c r="AJ228" s="52"/>
    </row>
    <row r="229" spans="33:36">
      <c r="AG229" s="52"/>
      <c r="AH229" s="52"/>
      <c r="AI229" s="52"/>
      <c r="AJ229" s="52"/>
    </row>
    <row r="230" spans="33:36">
      <c r="AG230" s="52"/>
      <c r="AH230" s="52"/>
      <c r="AI230" s="52"/>
      <c r="AJ230" s="52"/>
    </row>
    <row r="231" spans="33:36">
      <c r="AG231" s="52"/>
      <c r="AH231" s="52"/>
      <c r="AI231" s="52"/>
      <c r="AJ231" s="52"/>
    </row>
    <row r="232" spans="33:36">
      <c r="AG232" s="52"/>
      <c r="AH232" s="52"/>
      <c r="AI232" s="52"/>
      <c r="AJ232" s="52"/>
    </row>
    <row r="233" spans="33:36">
      <c r="AG233" s="52"/>
      <c r="AH233" s="52"/>
      <c r="AI233" s="52"/>
      <c r="AJ233" s="52"/>
    </row>
    <row r="234" spans="33:36">
      <c r="AG234" s="52"/>
      <c r="AH234" s="52"/>
      <c r="AI234" s="52"/>
      <c r="AJ234" s="52"/>
    </row>
    <row r="235" spans="33:36">
      <c r="AG235" s="52"/>
      <c r="AH235" s="52"/>
      <c r="AI235" s="52"/>
      <c r="AJ235" s="52"/>
    </row>
    <row r="236" spans="33:36">
      <c r="AG236" s="52"/>
      <c r="AH236" s="52"/>
      <c r="AI236" s="52"/>
      <c r="AJ236" s="52"/>
    </row>
    <row r="237" spans="33:36">
      <c r="AG237" s="52"/>
      <c r="AH237" s="52"/>
      <c r="AI237" s="52"/>
      <c r="AJ237" s="52"/>
    </row>
    <row r="238" spans="33:36">
      <c r="AG238" s="52"/>
      <c r="AH238" s="52"/>
      <c r="AI238" s="52"/>
      <c r="AJ238" s="52"/>
    </row>
    <row r="239" spans="33:36">
      <c r="AG239" s="52"/>
      <c r="AH239" s="52"/>
      <c r="AI239" s="52"/>
      <c r="AJ239" s="52"/>
    </row>
    <row r="240" spans="33:36">
      <c r="AG240" s="52"/>
      <c r="AH240" s="52"/>
      <c r="AI240" s="52"/>
      <c r="AJ240" s="52"/>
    </row>
    <row r="241" spans="33:36">
      <c r="AG241" s="52"/>
      <c r="AH241" s="52"/>
      <c r="AI241" s="52"/>
      <c r="AJ241" s="52"/>
    </row>
    <row r="242" spans="33:36">
      <c r="AG242" s="52"/>
      <c r="AH242" s="52"/>
      <c r="AI242" s="52"/>
      <c r="AJ242" s="52"/>
    </row>
    <row r="243" spans="33:36">
      <c r="AG243" s="52"/>
      <c r="AH243" s="52"/>
      <c r="AI243" s="52"/>
      <c r="AJ243" s="52"/>
    </row>
    <row r="244" spans="33:36">
      <c r="AG244" s="52"/>
      <c r="AH244" s="52"/>
      <c r="AI244" s="52"/>
      <c r="AJ244" s="52"/>
    </row>
    <row r="245" spans="33:36">
      <c r="AG245" s="52"/>
      <c r="AH245" s="52"/>
      <c r="AI245" s="52"/>
      <c r="AJ245" s="52"/>
    </row>
    <row r="246" spans="33:36">
      <c r="AG246" s="52"/>
      <c r="AH246" s="52"/>
      <c r="AI246" s="52"/>
      <c r="AJ246" s="52"/>
    </row>
    <row r="247" spans="33:36">
      <c r="AG247" s="52"/>
      <c r="AH247" s="52"/>
      <c r="AI247" s="52"/>
      <c r="AJ247" s="52"/>
    </row>
    <row r="248" spans="33:36">
      <c r="AG248" s="52"/>
      <c r="AH248" s="52"/>
      <c r="AI248" s="52"/>
      <c r="AJ248" s="52"/>
    </row>
    <row r="249" spans="33:36">
      <c r="AG249" s="52"/>
      <c r="AH249" s="52"/>
      <c r="AI249" s="52"/>
      <c r="AJ249" s="52"/>
    </row>
    <row r="250" spans="33:36">
      <c r="AG250" s="52"/>
      <c r="AH250" s="52"/>
      <c r="AI250" s="52"/>
      <c r="AJ250" s="52"/>
    </row>
    <row r="251" spans="33:36">
      <c r="AG251" s="52"/>
      <c r="AH251" s="52"/>
      <c r="AI251" s="52"/>
      <c r="AJ251" s="52"/>
    </row>
    <row r="252" spans="33:36">
      <c r="AG252" s="52"/>
      <c r="AH252" s="52"/>
      <c r="AI252" s="52"/>
      <c r="AJ252" s="52"/>
    </row>
    <row r="253" spans="33:36">
      <c r="AG253" s="52"/>
      <c r="AH253" s="52"/>
      <c r="AI253" s="52"/>
      <c r="AJ253" s="52"/>
    </row>
    <row r="254" spans="33:36">
      <c r="AG254" s="52"/>
      <c r="AH254" s="52"/>
      <c r="AI254" s="52"/>
      <c r="AJ254" s="52"/>
    </row>
    <row r="255" spans="33:36">
      <c r="AG255" s="52"/>
      <c r="AH255" s="52"/>
      <c r="AI255" s="52"/>
      <c r="AJ255" s="52"/>
    </row>
    <row r="256" spans="33:36">
      <c r="AG256" s="52"/>
      <c r="AH256" s="52"/>
      <c r="AI256" s="52"/>
      <c r="AJ256" s="52"/>
    </row>
    <row r="257" spans="33:36">
      <c r="AG257" s="52"/>
      <c r="AH257" s="52"/>
      <c r="AI257" s="52"/>
      <c r="AJ257" s="52"/>
    </row>
    <row r="258" spans="33:36">
      <c r="AG258" s="52"/>
      <c r="AH258" s="52"/>
      <c r="AI258" s="52"/>
      <c r="AJ258" s="52"/>
    </row>
    <row r="259" spans="33:36">
      <c r="AG259" s="52"/>
      <c r="AH259" s="52"/>
      <c r="AI259" s="52"/>
      <c r="AJ259" s="52"/>
    </row>
    <row r="260" spans="33:36">
      <c r="AG260" s="52"/>
      <c r="AH260" s="52"/>
      <c r="AI260" s="52"/>
      <c r="AJ260" s="52"/>
    </row>
    <row r="261" spans="33:36">
      <c r="AG261" s="52"/>
      <c r="AH261" s="52"/>
      <c r="AI261" s="52"/>
      <c r="AJ261" s="52"/>
    </row>
    <row r="262" spans="33:36">
      <c r="AG262" s="52"/>
      <c r="AH262" s="52"/>
      <c r="AI262" s="52"/>
      <c r="AJ262" s="52"/>
    </row>
    <row r="263" spans="33:36">
      <c r="AG263" s="52"/>
      <c r="AH263" s="52"/>
      <c r="AI263" s="52"/>
      <c r="AJ263" s="52"/>
    </row>
    <row r="264" spans="33:36">
      <c r="AG264" s="52"/>
      <c r="AH264" s="52"/>
      <c r="AI264" s="52"/>
      <c r="AJ264" s="52"/>
    </row>
    <row r="265" spans="33:36">
      <c r="AG265" s="52"/>
      <c r="AH265" s="52"/>
      <c r="AI265" s="52"/>
      <c r="AJ265" s="52"/>
    </row>
    <row r="266" spans="33:36">
      <c r="AG266" s="52"/>
      <c r="AH266" s="52"/>
      <c r="AI266" s="52"/>
      <c r="AJ266" s="52"/>
    </row>
    <row r="267" spans="33:36">
      <c r="AG267" s="52"/>
      <c r="AH267" s="52"/>
      <c r="AI267" s="52"/>
      <c r="AJ267" s="52"/>
    </row>
    <row r="268" spans="33:36">
      <c r="AG268" s="52"/>
      <c r="AH268" s="52"/>
      <c r="AI268" s="52"/>
      <c r="AJ268" s="52"/>
    </row>
    <row r="269" spans="33:36">
      <c r="AG269" s="52"/>
      <c r="AH269" s="52"/>
      <c r="AI269" s="52"/>
      <c r="AJ269" s="52"/>
    </row>
    <row r="270" spans="33:36">
      <c r="AG270" s="52"/>
      <c r="AH270" s="52"/>
      <c r="AI270" s="52"/>
      <c r="AJ270" s="52"/>
    </row>
    <row r="271" spans="33:36">
      <c r="AG271" s="52"/>
      <c r="AH271" s="52"/>
      <c r="AI271" s="52"/>
      <c r="AJ271" s="52"/>
    </row>
    <row r="272" spans="33:36">
      <c r="AG272" s="52"/>
      <c r="AH272" s="52"/>
      <c r="AI272" s="52"/>
      <c r="AJ272" s="52"/>
    </row>
    <row r="273" spans="33:36">
      <c r="AG273" s="52"/>
      <c r="AH273" s="52"/>
      <c r="AI273" s="52"/>
      <c r="AJ273" s="52"/>
    </row>
    <row r="274" spans="33:36">
      <c r="AG274" s="52"/>
      <c r="AH274" s="52"/>
      <c r="AI274" s="52"/>
      <c r="AJ274" s="52"/>
    </row>
    <row r="275" spans="33:36">
      <c r="AG275" s="52"/>
      <c r="AH275" s="52"/>
      <c r="AI275" s="52"/>
      <c r="AJ275" s="52"/>
    </row>
    <row r="276" spans="33:36">
      <c r="AG276" s="52"/>
      <c r="AH276" s="52"/>
      <c r="AI276" s="52"/>
      <c r="AJ276" s="52"/>
    </row>
    <row r="277" spans="33:36">
      <c r="AG277" s="52"/>
      <c r="AH277" s="52"/>
      <c r="AI277" s="52"/>
      <c r="AJ277" s="52"/>
    </row>
    <row r="278" spans="33:36">
      <c r="AG278" s="52"/>
      <c r="AH278" s="52"/>
      <c r="AI278" s="52"/>
      <c r="AJ278" s="52"/>
    </row>
    <row r="279" spans="33:36">
      <c r="AG279" s="52"/>
      <c r="AH279" s="52"/>
      <c r="AI279" s="52"/>
      <c r="AJ279" s="52"/>
    </row>
    <row r="280" spans="33:36">
      <c r="AG280" s="52"/>
      <c r="AH280" s="52"/>
      <c r="AI280" s="52"/>
      <c r="AJ280" s="52"/>
    </row>
    <row r="281" spans="33:36">
      <c r="AG281" s="52"/>
      <c r="AH281" s="52"/>
      <c r="AI281" s="52"/>
      <c r="AJ281" s="52"/>
    </row>
    <row r="282" spans="33:36">
      <c r="AG282" s="52"/>
      <c r="AH282" s="52"/>
      <c r="AI282" s="52"/>
      <c r="AJ282" s="52"/>
    </row>
    <row r="283" spans="33:36">
      <c r="AG283" s="52"/>
      <c r="AH283" s="52"/>
      <c r="AI283" s="52"/>
      <c r="AJ283" s="52"/>
    </row>
    <row r="284" spans="33:36">
      <c r="AG284" s="52"/>
      <c r="AH284" s="52"/>
      <c r="AI284" s="52"/>
      <c r="AJ284" s="52"/>
    </row>
    <row r="285" spans="33:36">
      <c r="AG285" s="52"/>
      <c r="AH285" s="52"/>
      <c r="AI285" s="52"/>
      <c r="AJ285" s="52"/>
    </row>
    <row r="286" spans="33:36">
      <c r="AG286" s="52"/>
      <c r="AH286" s="52"/>
      <c r="AI286" s="52"/>
      <c r="AJ286" s="52"/>
    </row>
    <row r="287" spans="33:36">
      <c r="AG287" s="52"/>
      <c r="AH287" s="52"/>
      <c r="AI287" s="52"/>
      <c r="AJ287" s="52"/>
    </row>
    <row r="288" spans="33:36">
      <c r="AG288" s="52"/>
      <c r="AH288" s="52"/>
      <c r="AI288" s="52"/>
      <c r="AJ288" s="52"/>
    </row>
    <row r="289" spans="33:36">
      <c r="AG289" s="52"/>
      <c r="AH289" s="52"/>
      <c r="AI289" s="52"/>
      <c r="AJ289" s="52"/>
    </row>
    <row r="290" spans="33:36">
      <c r="AG290" s="52"/>
      <c r="AH290" s="52"/>
      <c r="AI290" s="52"/>
      <c r="AJ290" s="52"/>
    </row>
    <row r="291" spans="33:36">
      <c r="AG291" s="52"/>
      <c r="AH291" s="52"/>
      <c r="AI291" s="52"/>
      <c r="AJ291" s="52"/>
    </row>
    <row r="292" spans="33:36">
      <c r="AG292" s="52"/>
      <c r="AH292" s="52"/>
      <c r="AI292" s="52"/>
      <c r="AJ292" s="52"/>
    </row>
    <row r="293" spans="33:36">
      <c r="AG293" s="52"/>
      <c r="AH293" s="52"/>
      <c r="AI293" s="52"/>
      <c r="AJ293" s="52"/>
    </row>
    <row r="294" spans="33:36">
      <c r="AG294" s="52"/>
      <c r="AH294" s="52"/>
      <c r="AI294" s="52"/>
      <c r="AJ294" s="52"/>
    </row>
    <row r="295" spans="33:36">
      <c r="AG295" s="52"/>
      <c r="AH295" s="52"/>
      <c r="AI295" s="52"/>
      <c r="AJ295" s="52"/>
    </row>
    <row r="296" spans="33:36">
      <c r="AG296" s="52"/>
      <c r="AH296" s="52"/>
      <c r="AI296" s="52"/>
      <c r="AJ296" s="52"/>
    </row>
    <row r="297" spans="33:36">
      <c r="AG297" s="52"/>
      <c r="AH297" s="52"/>
      <c r="AI297" s="52"/>
      <c r="AJ297" s="52"/>
    </row>
    <row r="298" spans="33:36">
      <c r="AG298" s="52"/>
      <c r="AH298" s="52"/>
      <c r="AI298" s="52"/>
      <c r="AJ298" s="52"/>
    </row>
    <row r="299" spans="33:36">
      <c r="AG299" s="52"/>
      <c r="AH299" s="52"/>
      <c r="AI299" s="52"/>
      <c r="AJ299" s="52"/>
    </row>
    <row r="300" spans="33:36">
      <c r="AG300" s="52"/>
      <c r="AH300" s="52"/>
      <c r="AI300" s="52"/>
      <c r="AJ300" s="52"/>
    </row>
    <row r="301" spans="33:36">
      <c r="AG301" s="52"/>
      <c r="AH301" s="52"/>
      <c r="AI301" s="52"/>
      <c r="AJ301" s="52"/>
    </row>
    <row r="302" spans="33:36">
      <c r="AG302" s="52"/>
      <c r="AH302" s="52"/>
      <c r="AI302" s="52"/>
      <c r="AJ302" s="52"/>
    </row>
    <row r="303" spans="33:36">
      <c r="AG303" s="52"/>
      <c r="AH303" s="52"/>
      <c r="AI303" s="52"/>
      <c r="AJ303" s="52"/>
    </row>
    <row r="304" spans="33:36">
      <c r="AG304" s="52"/>
      <c r="AH304" s="52"/>
      <c r="AI304" s="52"/>
      <c r="AJ304" s="52"/>
    </row>
    <row r="305" spans="33:36">
      <c r="AG305" s="52"/>
      <c r="AH305" s="52"/>
      <c r="AI305" s="52"/>
      <c r="AJ305" s="52"/>
    </row>
    <row r="306" spans="33:36">
      <c r="AG306" s="52"/>
      <c r="AH306" s="52"/>
      <c r="AI306" s="52"/>
      <c r="AJ306" s="52"/>
    </row>
    <row r="307" spans="33:36">
      <c r="AG307" s="52"/>
      <c r="AH307" s="52"/>
      <c r="AI307" s="52"/>
      <c r="AJ307" s="52"/>
    </row>
    <row r="308" spans="33:36">
      <c r="AG308" s="52"/>
      <c r="AH308" s="52"/>
      <c r="AI308" s="52"/>
      <c r="AJ308" s="52"/>
    </row>
    <row r="309" spans="33:36">
      <c r="AG309" s="52"/>
      <c r="AH309" s="52"/>
      <c r="AI309" s="52"/>
      <c r="AJ309" s="52"/>
    </row>
    <row r="310" spans="33:36">
      <c r="AG310" s="52"/>
      <c r="AH310" s="52"/>
      <c r="AI310" s="52"/>
      <c r="AJ310" s="52"/>
    </row>
    <row r="311" spans="33:36">
      <c r="AG311" s="52"/>
      <c r="AH311" s="52"/>
      <c r="AI311" s="52"/>
      <c r="AJ311" s="52"/>
    </row>
    <row r="312" spans="33:36">
      <c r="AG312" s="52"/>
      <c r="AH312" s="52"/>
      <c r="AI312" s="52"/>
      <c r="AJ312" s="52"/>
    </row>
    <row r="313" spans="33:36">
      <c r="AG313" s="52"/>
      <c r="AH313" s="52"/>
      <c r="AI313" s="52"/>
      <c r="AJ313" s="52"/>
    </row>
    <row r="314" spans="33:36">
      <c r="AG314" s="52"/>
      <c r="AH314" s="52"/>
      <c r="AI314" s="52"/>
      <c r="AJ314" s="52"/>
    </row>
    <row r="315" spans="33:36">
      <c r="AG315" s="52"/>
      <c r="AH315" s="52"/>
      <c r="AI315" s="52"/>
      <c r="AJ315" s="52"/>
    </row>
    <row r="316" spans="33:36">
      <c r="AG316" s="52"/>
      <c r="AH316" s="52"/>
      <c r="AI316" s="52"/>
      <c r="AJ316" s="52"/>
    </row>
    <row r="317" spans="33:36">
      <c r="AG317" s="52"/>
      <c r="AH317" s="52"/>
      <c r="AI317" s="52"/>
      <c r="AJ317" s="52"/>
    </row>
    <row r="318" spans="33:36">
      <c r="AG318" s="52"/>
      <c r="AH318" s="52"/>
      <c r="AI318" s="52"/>
      <c r="AJ318" s="52"/>
    </row>
    <row r="319" spans="33:36">
      <c r="AG319" s="52"/>
      <c r="AH319" s="52"/>
      <c r="AI319" s="52"/>
      <c r="AJ319" s="52"/>
    </row>
    <row r="320" spans="33:36">
      <c r="AG320" s="52"/>
      <c r="AH320" s="52"/>
      <c r="AI320" s="52"/>
      <c r="AJ320" s="52"/>
    </row>
    <row r="321" spans="33:36">
      <c r="AG321" s="52"/>
      <c r="AH321" s="52"/>
      <c r="AI321" s="52"/>
      <c r="AJ321" s="52"/>
    </row>
    <row r="322" spans="33:36">
      <c r="AG322" s="52"/>
      <c r="AH322" s="52"/>
      <c r="AI322" s="52"/>
      <c r="AJ322" s="52"/>
    </row>
    <row r="323" spans="33:36">
      <c r="AG323" s="52"/>
      <c r="AH323" s="52"/>
      <c r="AI323" s="52"/>
      <c r="AJ323" s="52"/>
    </row>
    <row r="324" spans="33:36">
      <c r="AG324" s="52"/>
      <c r="AH324" s="52"/>
      <c r="AI324" s="52"/>
      <c r="AJ324" s="52"/>
    </row>
    <row r="325" spans="33:36">
      <c r="AG325" s="52"/>
      <c r="AH325" s="52"/>
      <c r="AI325" s="52"/>
      <c r="AJ325" s="52"/>
    </row>
    <row r="326" spans="33:36">
      <c r="AG326" s="52"/>
      <c r="AH326" s="52"/>
      <c r="AI326" s="52"/>
      <c r="AJ326" s="52"/>
    </row>
  </sheetData>
  <autoFilter ref="A1:AP17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6">
    <mergeCell ref="W20:W23"/>
    <mergeCell ref="X20:X23"/>
    <mergeCell ref="B24:B25"/>
    <mergeCell ref="C24:C25"/>
    <mergeCell ref="B26:B28"/>
    <mergeCell ref="C26:C28"/>
    <mergeCell ref="V26:V28"/>
    <mergeCell ref="B7:B10"/>
    <mergeCell ref="C7:C10"/>
    <mergeCell ref="B11:B19"/>
    <mergeCell ref="C11:C19"/>
    <mergeCell ref="B20:B23"/>
    <mergeCell ref="C20:C23"/>
    <mergeCell ref="V20:V23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1C72-02BE-4417-A0B2-CFD9EA79BCCB}">
  <dimension ref="A1:AZ169"/>
  <sheetViews>
    <sheetView topLeftCell="A13" zoomScale="70" zoomScaleNormal="70" workbookViewId="0">
      <selection activeCell="AJ8" sqref="AJ8"/>
    </sheetView>
  </sheetViews>
  <sheetFormatPr defaultRowHeight="13.5"/>
  <cols>
    <col min="1" max="1" width="4.7109375" style="52" customWidth="1"/>
    <col min="2" max="7" width="16.7109375" style="52" customWidth="1"/>
    <col min="8" max="8" width="18.7109375" style="52" customWidth="1"/>
    <col min="9" max="13" width="9.7109375" style="52" customWidth="1"/>
    <col min="14" max="23" width="16.7109375" style="52" customWidth="1"/>
    <col min="24" max="24" width="26.28515625" style="52" customWidth="1"/>
    <col min="25" max="32" width="16.7109375" style="52" customWidth="1"/>
    <col min="33" max="36" width="16.7109375" style="123" customWidth="1"/>
    <col min="37" max="40" width="16.7109375" style="52" customWidth="1"/>
    <col min="41" max="41" width="27.5703125" style="52" customWidth="1"/>
    <col min="42" max="42" width="27.71093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584" t="s">
        <v>629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4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57" customHeight="1">
      <c r="A2" s="509" t="s">
        <v>0</v>
      </c>
      <c r="B2" s="512" t="s">
        <v>1</v>
      </c>
      <c r="C2" s="515" t="s">
        <v>2</v>
      </c>
      <c r="D2" s="512" t="s">
        <v>3</v>
      </c>
      <c r="E2" s="512"/>
      <c r="F2" s="512"/>
      <c r="G2" s="512"/>
      <c r="H2" s="512"/>
      <c r="I2" s="512" t="s">
        <v>4</v>
      </c>
      <c r="J2" s="512"/>
      <c r="K2" s="512"/>
      <c r="L2" s="512"/>
      <c r="M2" s="512"/>
      <c r="N2" s="546" t="s">
        <v>5</v>
      </c>
      <c r="O2" s="546"/>
      <c r="P2" s="546"/>
      <c r="Q2" s="546"/>
      <c r="R2" s="519" t="s">
        <v>6</v>
      </c>
      <c r="S2" s="519"/>
      <c r="T2" s="519"/>
      <c r="U2" s="519"/>
      <c r="V2" s="512" t="s">
        <v>7</v>
      </c>
      <c r="W2" s="512"/>
      <c r="X2" s="512"/>
      <c r="Y2" s="512" t="s">
        <v>8</v>
      </c>
      <c r="Z2" s="512"/>
      <c r="AA2" s="512"/>
      <c r="AB2" s="512"/>
      <c r="AC2" s="512"/>
      <c r="AD2" s="512"/>
      <c r="AE2" s="512"/>
      <c r="AF2" s="512"/>
      <c r="AG2" s="512" t="s">
        <v>9</v>
      </c>
      <c r="AH2" s="512"/>
      <c r="AI2" s="512"/>
      <c r="AJ2" s="512"/>
      <c r="AK2" s="512"/>
      <c r="AL2" s="512"/>
      <c r="AM2" s="512"/>
      <c r="AN2" s="512"/>
      <c r="AO2" s="512"/>
      <c r="AP2" s="547"/>
      <c r="AQ2" s="76"/>
      <c r="AR2" s="76"/>
      <c r="AS2" s="76"/>
      <c r="AT2" s="76"/>
      <c r="AU2" s="76"/>
      <c r="AV2" s="76"/>
    </row>
    <row r="3" spans="1:52" ht="136.5" customHeight="1">
      <c r="A3" s="510"/>
      <c r="B3" s="513"/>
      <c r="C3" s="516"/>
      <c r="D3" s="516" t="s">
        <v>10</v>
      </c>
      <c r="E3" s="513" t="s">
        <v>11</v>
      </c>
      <c r="F3" s="548" t="s">
        <v>12</v>
      </c>
      <c r="G3" s="516" t="s">
        <v>13</v>
      </c>
      <c r="H3" s="603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52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604" t="s">
        <v>28</v>
      </c>
      <c r="AQ3" s="76"/>
      <c r="AR3" s="76"/>
      <c r="AS3" s="76"/>
      <c r="AT3" s="76"/>
      <c r="AU3" s="76"/>
      <c r="AV3" s="76"/>
    </row>
    <row r="4" spans="1:52" ht="93.75" customHeight="1">
      <c r="A4" s="510"/>
      <c r="B4" s="513"/>
      <c r="C4" s="516"/>
      <c r="D4" s="516"/>
      <c r="E4" s="513"/>
      <c r="F4" s="548"/>
      <c r="G4" s="516"/>
      <c r="H4" s="603"/>
      <c r="I4" s="516"/>
      <c r="J4" s="516"/>
      <c r="K4" s="516"/>
      <c r="L4" s="516"/>
      <c r="M4" s="513"/>
      <c r="N4" s="551"/>
      <c r="O4" s="551"/>
      <c r="P4" s="551"/>
      <c r="Q4" s="552"/>
      <c r="R4" s="125" t="s">
        <v>29</v>
      </c>
      <c r="S4" s="125" t="s">
        <v>30</v>
      </c>
      <c r="T4" s="125" t="s">
        <v>31</v>
      </c>
      <c r="U4" s="125" t="s">
        <v>32</v>
      </c>
      <c r="V4" s="7" t="s">
        <v>33</v>
      </c>
      <c r="W4" s="7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126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604"/>
      <c r="AQ4" s="1"/>
      <c r="AR4" s="1"/>
      <c r="AS4" s="76"/>
      <c r="AT4" s="1"/>
      <c r="AU4" s="1"/>
      <c r="AV4" s="1"/>
    </row>
    <row r="5" spans="1:52" ht="30.75" customHeight="1" thickBot="1">
      <c r="A5" s="511"/>
      <c r="B5" s="514"/>
      <c r="C5" s="91" t="s">
        <v>39</v>
      </c>
      <c r="D5" s="522"/>
      <c r="E5" s="91" t="s">
        <v>39</v>
      </c>
      <c r="F5" s="131"/>
      <c r="G5" s="131"/>
      <c r="H5" s="132"/>
      <c r="I5" s="19"/>
      <c r="J5" s="19"/>
      <c r="K5" s="20"/>
      <c r="L5" s="19"/>
      <c r="M5" s="19"/>
      <c r="N5" s="23" t="s">
        <v>40</v>
      </c>
      <c r="O5" s="23" t="s">
        <v>40</v>
      </c>
      <c r="P5" s="23" t="s">
        <v>40</v>
      </c>
      <c r="Q5" s="24" t="s">
        <v>40</v>
      </c>
      <c r="R5" s="133" t="s">
        <v>41</v>
      </c>
      <c r="S5" s="133" t="s">
        <v>41</v>
      </c>
      <c r="T5" s="133" t="s">
        <v>41</v>
      </c>
      <c r="U5" s="133" t="s">
        <v>41</v>
      </c>
      <c r="V5" s="19" t="s">
        <v>42</v>
      </c>
      <c r="W5" s="19" t="s">
        <v>39</v>
      </c>
      <c r="X5" s="19" t="s">
        <v>35</v>
      </c>
      <c r="Y5" s="91" t="s">
        <v>43</v>
      </c>
      <c r="Z5" s="91" t="s">
        <v>44</v>
      </c>
      <c r="AA5" s="91" t="s">
        <v>45</v>
      </c>
      <c r="AB5" s="91"/>
      <c r="AC5" s="91" t="s">
        <v>43</v>
      </c>
      <c r="AD5" s="91" t="s">
        <v>44</v>
      </c>
      <c r="AE5" s="91" t="s">
        <v>45</v>
      </c>
      <c r="AF5" s="91"/>
      <c r="AG5" s="134" t="s">
        <v>41</v>
      </c>
      <c r="AH5" s="134" t="s">
        <v>41</v>
      </c>
      <c r="AI5" s="134" t="s">
        <v>41</v>
      </c>
      <c r="AJ5" s="134" t="s">
        <v>41</v>
      </c>
      <c r="AK5" s="135" t="s">
        <v>41</v>
      </c>
      <c r="AL5" s="135" t="s">
        <v>41</v>
      </c>
      <c r="AM5" s="135" t="s">
        <v>41</v>
      </c>
      <c r="AN5" s="27" t="s">
        <v>40</v>
      </c>
      <c r="AO5" s="28" t="s">
        <v>40</v>
      </c>
      <c r="AP5" s="98" t="s">
        <v>40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38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113"/>
    </row>
    <row r="7" spans="1:52" ht="99" customHeight="1">
      <c r="A7" s="605">
        <v>1</v>
      </c>
      <c r="B7" s="588" t="s">
        <v>630</v>
      </c>
      <c r="C7" s="588">
        <v>35</v>
      </c>
      <c r="D7" s="7" t="s">
        <v>631</v>
      </c>
      <c r="E7" s="67">
        <v>1</v>
      </c>
      <c r="F7" s="370" t="s">
        <v>632</v>
      </c>
      <c r="G7" s="40" t="s">
        <v>633</v>
      </c>
      <c r="H7" s="41" t="s">
        <v>131</v>
      </c>
      <c r="I7" s="39" t="s">
        <v>198</v>
      </c>
      <c r="J7" s="39" t="s">
        <v>198</v>
      </c>
      <c r="K7" s="39" t="s">
        <v>198</v>
      </c>
      <c r="L7" s="7" t="s">
        <v>134</v>
      </c>
      <c r="M7" s="39" t="s">
        <v>198</v>
      </c>
      <c r="N7" s="381">
        <v>630000</v>
      </c>
      <c r="O7" s="57">
        <v>321300</v>
      </c>
      <c r="P7" s="57">
        <v>0</v>
      </c>
      <c r="Q7" s="206">
        <f>N7+O7+P7</f>
        <v>951300</v>
      </c>
      <c r="R7" s="59">
        <v>0</v>
      </c>
      <c r="S7" s="59">
        <v>0</v>
      </c>
      <c r="T7" s="59">
        <v>0</v>
      </c>
      <c r="U7" s="59">
        <v>26400</v>
      </c>
      <c r="V7" s="597">
        <v>45908</v>
      </c>
      <c r="W7" s="54">
        <v>0</v>
      </c>
      <c r="X7" s="55">
        <f>W7*100/V7</f>
        <v>0</v>
      </c>
      <c r="Y7" s="40">
        <v>0</v>
      </c>
      <c r="Z7" s="40">
        <v>0</v>
      </c>
      <c r="AA7" s="40">
        <v>0</v>
      </c>
      <c r="AB7" s="54">
        <v>98</v>
      </c>
      <c r="AC7" s="54">
        <v>0</v>
      </c>
      <c r="AD7" s="54">
        <v>0</v>
      </c>
      <c r="AE7" s="54">
        <v>0</v>
      </c>
      <c r="AF7" s="54">
        <v>0</v>
      </c>
      <c r="AG7" s="60">
        <v>0</v>
      </c>
      <c r="AH7" s="60">
        <v>0</v>
      </c>
      <c r="AI7" s="60">
        <v>0</v>
      </c>
      <c r="AJ7" s="60">
        <v>0</v>
      </c>
      <c r="AK7" s="46">
        <f>R7*Y7</f>
        <v>0</v>
      </c>
      <c r="AL7" s="46">
        <f t="shared" ref="AL7:AN22" si="0">S7*Z7</f>
        <v>0</v>
      </c>
      <c r="AM7" s="46">
        <f t="shared" si="0"/>
        <v>0</v>
      </c>
      <c r="AN7" s="46">
        <f>U7*AB7</f>
        <v>2587200</v>
      </c>
      <c r="AO7" s="382">
        <f>AK7+AL7+AM7+AN7</f>
        <v>2587200</v>
      </c>
      <c r="AP7" s="383">
        <f>AO7-Q7</f>
        <v>1635900</v>
      </c>
      <c r="AQ7" s="1"/>
      <c r="AR7" s="1"/>
      <c r="AS7" s="1"/>
      <c r="AT7" s="1"/>
      <c r="AU7" s="1"/>
      <c r="AV7" s="1"/>
    </row>
    <row r="8" spans="1:52" ht="99" customHeight="1">
      <c r="A8" s="606"/>
      <c r="B8" s="589"/>
      <c r="C8" s="589"/>
      <c r="D8" s="7" t="s">
        <v>631</v>
      </c>
      <c r="E8" s="67">
        <v>1</v>
      </c>
      <c r="F8" s="326" t="s">
        <v>634</v>
      </c>
      <c r="G8" s="40" t="s">
        <v>635</v>
      </c>
      <c r="H8" s="41" t="s">
        <v>636</v>
      </c>
      <c r="I8" s="39" t="s">
        <v>198</v>
      </c>
      <c r="J8" s="39" t="s">
        <v>198</v>
      </c>
      <c r="K8" s="39" t="s">
        <v>198</v>
      </c>
      <c r="L8" s="7" t="s">
        <v>134</v>
      </c>
      <c r="M8" s="39" t="s">
        <v>198</v>
      </c>
      <c r="N8" s="57">
        <v>630000</v>
      </c>
      <c r="O8" s="57">
        <v>153000</v>
      </c>
      <c r="P8" s="57">
        <v>36000</v>
      </c>
      <c r="Q8" s="206">
        <f t="shared" ref="Q8:Q26" si="1">N8+O8+P8</f>
        <v>819000</v>
      </c>
      <c r="R8" s="59">
        <v>0</v>
      </c>
      <c r="S8" s="59">
        <v>0</v>
      </c>
      <c r="T8" s="59">
        <v>0</v>
      </c>
      <c r="U8" s="59">
        <v>970</v>
      </c>
      <c r="V8" s="542"/>
      <c r="W8" s="54">
        <v>1</v>
      </c>
      <c r="X8" s="55">
        <f>W8*100/V7</f>
        <v>2.178269582643548E-3</v>
      </c>
      <c r="Y8" s="40">
        <v>0</v>
      </c>
      <c r="Z8" s="40">
        <v>0</v>
      </c>
      <c r="AA8" s="40">
        <v>0</v>
      </c>
      <c r="AB8" s="54">
        <v>65</v>
      </c>
      <c r="AC8" s="54">
        <v>0</v>
      </c>
      <c r="AD8" s="54">
        <v>0</v>
      </c>
      <c r="AE8" s="54">
        <v>0</v>
      </c>
      <c r="AF8" s="54">
        <v>0</v>
      </c>
      <c r="AG8" s="60">
        <v>0</v>
      </c>
      <c r="AH8" s="60">
        <v>0</v>
      </c>
      <c r="AI8" s="60">
        <v>0</v>
      </c>
      <c r="AJ8" s="60">
        <v>44000</v>
      </c>
      <c r="AK8" s="46">
        <f t="shared" ref="AK8:AK20" si="2">R8*Y8</f>
        <v>0</v>
      </c>
      <c r="AL8" s="46">
        <f t="shared" si="0"/>
        <v>0</v>
      </c>
      <c r="AM8" s="46">
        <f t="shared" si="0"/>
        <v>0</v>
      </c>
      <c r="AN8" s="38">
        <f t="shared" si="0"/>
        <v>63050</v>
      </c>
      <c r="AO8" s="384">
        <f t="shared" ref="AO8:AO18" si="3">AK8+AL8+AM8+AN8</f>
        <v>63050</v>
      </c>
      <c r="AP8" s="385">
        <f>AO8-Q8</f>
        <v>-755950</v>
      </c>
      <c r="AQ8" s="1"/>
      <c r="AR8" s="1"/>
      <c r="AS8" s="1"/>
      <c r="AT8" s="1"/>
      <c r="AU8" s="1"/>
      <c r="AV8" s="1"/>
    </row>
    <row r="9" spans="1:52" ht="99" customHeight="1">
      <c r="A9" s="606"/>
      <c r="B9" s="589"/>
      <c r="C9" s="589"/>
      <c r="D9" s="68" t="s">
        <v>637</v>
      </c>
      <c r="E9" s="67">
        <v>1</v>
      </c>
      <c r="F9" s="67" t="s">
        <v>638</v>
      </c>
      <c r="G9" s="67" t="s">
        <v>639</v>
      </c>
      <c r="H9" s="71" t="s">
        <v>636</v>
      </c>
      <c r="I9" s="39" t="s">
        <v>198</v>
      </c>
      <c r="J9" s="39" t="s">
        <v>198</v>
      </c>
      <c r="K9" s="39" t="s">
        <v>198</v>
      </c>
      <c r="L9" s="7" t="s">
        <v>134</v>
      </c>
      <c r="M9" s="39" t="s">
        <v>198</v>
      </c>
      <c r="N9" s="116">
        <v>539869</v>
      </c>
      <c r="O9" s="116">
        <v>10200</v>
      </c>
      <c r="P9" s="116">
        <v>0</v>
      </c>
      <c r="Q9" s="206">
        <f t="shared" si="1"/>
        <v>550069</v>
      </c>
      <c r="R9" s="59">
        <v>0</v>
      </c>
      <c r="S9" s="59">
        <v>0</v>
      </c>
      <c r="T9" s="59">
        <v>0</v>
      </c>
      <c r="U9" s="117">
        <v>1200</v>
      </c>
      <c r="V9" s="542"/>
      <c r="W9" s="54">
        <v>0</v>
      </c>
      <c r="X9" s="55">
        <f>W9*100/V7</f>
        <v>0</v>
      </c>
      <c r="Y9" s="40">
        <v>0</v>
      </c>
      <c r="Z9" s="40">
        <v>0</v>
      </c>
      <c r="AA9" s="115">
        <v>130</v>
      </c>
      <c r="AB9" s="115">
        <v>0</v>
      </c>
      <c r="AC9" s="54">
        <v>0</v>
      </c>
      <c r="AD9" s="54">
        <v>0</v>
      </c>
      <c r="AE9" s="54">
        <v>0</v>
      </c>
      <c r="AF9" s="54">
        <v>0</v>
      </c>
      <c r="AG9" s="118">
        <v>0</v>
      </c>
      <c r="AH9" s="118">
        <v>0</v>
      </c>
      <c r="AI9" s="118">
        <v>0</v>
      </c>
      <c r="AJ9" s="118">
        <v>0</v>
      </c>
      <c r="AK9" s="46">
        <f t="shared" si="2"/>
        <v>0</v>
      </c>
      <c r="AL9" s="46">
        <f t="shared" si="0"/>
        <v>0</v>
      </c>
      <c r="AM9" s="46">
        <f t="shared" si="0"/>
        <v>0</v>
      </c>
      <c r="AN9" s="38">
        <f t="shared" si="0"/>
        <v>0</v>
      </c>
      <c r="AO9" s="384">
        <f t="shared" si="3"/>
        <v>0</v>
      </c>
      <c r="AP9" s="385">
        <f t="shared" ref="AP9:AP25" si="4">AO9-Q9</f>
        <v>-550069</v>
      </c>
      <c r="AQ9" s="1"/>
      <c r="AR9" s="1"/>
      <c r="AS9" s="1"/>
      <c r="AT9" s="1"/>
      <c r="AU9" s="1"/>
      <c r="AV9" s="1"/>
    </row>
    <row r="10" spans="1:52" ht="99" customHeight="1">
      <c r="A10" s="606"/>
      <c r="B10" s="589"/>
      <c r="C10" s="589"/>
      <c r="D10" s="68" t="s">
        <v>637</v>
      </c>
      <c r="E10" s="67">
        <v>1</v>
      </c>
      <c r="F10" s="67" t="s">
        <v>640</v>
      </c>
      <c r="G10" s="67" t="s">
        <v>641</v>
      </c>
      <c r="H10" s="71" t="s">
        <v>131</v>
      </c>
      <c r="I10" s="39" t="s">
        <v>198</v>
      </c>
      <c r="J10" s="39" t="s">
        <v>198</v>
      </c>
      <c r="K10" s="39" t="s">
        <v>198</v>
      </c>
      <c r="L10" s="7" t="s">
        <v>134</v>
      </c>
      <c r="M10" s="39" t="s">
        <v>198</v>
      </c>
      <c r="N10" s="116">
        <v>486956</v>
      </c>
      <c r="O10" s="116">
        <v>204000</v>
      </c>
      <c r="P10" s="116">
        <v>0</v>
      </c>
      <c r="Q10" s="206">
        <f t="shared" si="1"/>
        <v>690956</v>
      </c>
      <c r="R10" s="59">
        <v>0</v>
      </c>
      <c r="S10" s="59">
        <v>0</v>
      </c>
      <c r="T10" s="59">
        <v>0</v>
      </c>
      <c r="U10" s="117">
        <v>22300</v>
      </c>
      <c r="V10" s="542"/>
      <c r="W10" s="54">
        <v>0</v>
      </c>
      <c r="X10" s="55">
        <f>W10*100/V7</f>
        <v>0</v>
      </c>
      <c r="Y10" s="40">
        <v>0</v>
      </c>
      <c r="Z10" s="40">
        <v>0</v>
      </c>
      <c r="AA10" s="115">
        <v>980</v>
      </c>
      <c r="AB10" s="115">
        <v>0</v>
      </c>
      <c r="AC10" s="54">
        <v>0</v>
      </c>
      <c r="AD10" s="54">
        <v>0</v>
      </c>
      <c r="AE10" s="54">
        <v>0</v>
      </c>
      <c r="AF10" s="54">
        <v>0</v>
      </c>
      <c r="AG10" s="118">
        <v>0</v>
      </c>
      <c r="AH10" s="118">
        <v>0</v>
      </c>
      <c r="AI10" s="118">
        <v>0</v>
      </c>
      <c r="AJ10" s="118">
        <v>15000</v>
      </c>
      <c r="AK10" s="46">
        <f t="shared" si="2"/>
        <v>0</v>
      </c>
      <c r="AL10" s="46">
        <f t="shared" si="0"/>
        <v>0</v>
      </c>
      <c r="AM10" s="46">
        <f t="shared" si="0"/>
        <v>0</v>
      </c>
      <c r="AN10" s="38">
        <f t="shared" si="0"/>
        <v>0</v>
      </c>
      <c r="AO10" s="384">
        <f t="shared" si="3"/>
        <v>0</v>
      </c>
      <c r="AP10" s="385">
        <f t="shared" si="4"/>
        <v>-690956</v>
      </c>
      <c r="AQ10" s="1"/>
      <c r="AR10" s="1"/>
      <c r="AS10" s="1"/>
      <c r="AT10" s="1"/>
      <c r="AU10" s="1"/>
      <c r="AV10" s="1"/>
    </row>
    <row r="11" spans="1:52" ht="99" customHeight="1">
      <c r="A11" s="606"/>
      <c r="B11" s="589"/>
      <c r="C11" s="589"/>
      <c r="D11" s="68" t="s">
        <v>130</v>
      </c>
      <c r="E11" s="67">
        <v>1</v>
      </c>
      <c r="F11" s="67" t="s">
        <v>642</v>
      </c>
      <c r="G11" s="67" t="s">
        <v>643</v>
      </c>
      <c r="H11" s="71" t="s">
        <v>636</v>
      </c>
      <c r="I11" s="39" t="s">
        <v>198</v>
      </c>
      <c r="J11" s="39" t="s">
        <v>198</v>
      </c>
      <c r="K11" s="39" t="s">
        <v>198</v>
      </c>
      <c r="L11" s="7" t="s">
        <v>134</v>
      </c>
      <c r="M11" s="39" t="s">
        <v>198</v>
      </c>
      <c r="N11" s="116">
        <v>720000</v>
      </c>
      <c r="O11" s="116">
        <v>102000</v>
      </c>
      <c r="P11" s="116">
        <v>277000</v>
      </c>
      <c r="Q11" s="206">
        <f t="shared" si="1"/>
        <v>1099000</v>
      </c>
      <c r="R11" s="59">
        <v>0</v>
      </c>
      <c r="S11" s="59">
        <v>0</v>
      </c>
      <c r="T11" s="59">
        <v>0</v>
      </c>
      <c r="U11" s="117">
        <v>9800</v>
      </c>
      <c r="V11" s="542"/>
      <c r="W11" s="54">
        <v>0</v>
      </c>
      <c r="X11" s="55">
        <f>W11*100/V7</f>
        <v>0</v>
      </c>
      <c r="Y11" s="40">
        <v>0</v>
      </c>
      <c r="Z11" s="40">
        <v>0</v>
      </c>
      <c r="AA11" s="40">
        <v>0</v>
      </c>
      <c r="AB11" s="115">
        <v>45</v>
      </c>
      <c r="AC11" s="54">
        <v>0</v>
      </c>
      <c r="AD11" s="54">
        <v>0</v>
      </c>
      <c r="AE11" s="54">
        <v>0</v>
      </c>
      <c r="AF11" s="54">
        <v>0</v>
      </c>
      <c r="AG11" s="118">
        <v>0</v>
      </c>
      <c r="AH11" s="118">
        <v>0</v>
      </c>
      <c r="AI11" s="118">
        <v>0</v>
      </c>
      <c r="AJ11" s="118">
        <v>0</v>
      </c>
      <c r="AK11" s="46">
        <f t="shared" si="2"/>
        <v>0</v>
      </c>
      <c r="AL11" s="46">
        <f t="shared" si="0"/>
        <v>0</v>
      </c>
      <c r="AM11" s="46">
        <f t="shared" si="0"/>
        <v>0</v>
      </c>
      <c r="AN11" s="38">
        <f t="shared" si="0"/>
        <v>441000</v>
      </c>
      <c r="AO11" s="384">
        <f t="shared" si="3"/>
        <v>441000</v>
      </c>
      <c r="AP11" s="385">
        <f t="shared" si="4"/>
        <v>-658000</v>
      </c>
      <c r="AQ11" s="1"/>
      <c r="AR11" s="1"/>
      <c r="AS11" s="1"/>
      <c r="AT11" s="1"/>
      <c r="AU11" s="1"/>
      <c r="AV11" s="1"/>
    </row>
    <row r="12" spans="1:52" ht="99" customHeight="1">
      <c r="A12" s="606"/>
      <c r="B12" s="589"/>
      <c r="C12" s="589"/>
      <c r="D12" s="68" t="s">
        <v>361</v>
      </c>
      <c r="E12" s="67">
        <v>1</v>
      </c>
      <c r="F12" s="67" t="s">
        <v>644</v>
      </c>
      <c r="G12" s="68" t="s">
        <v>645</v>
      </c>
      <c r="H12" s="71" t="s">
        <v>131</v>
      </c>
      <c r="I12" s="39" t="s">
        <v>198</v>
      </c>
      <c r="J12" s="39" t="s">
        <v>198</v>
      </c>
      <c r="K12" s="39" t="s">
        <v>198</v>
      </c>
      <c r="L12" s="7" t="s">
        <v>134</v>
      </c>
      <c r="M12" s="39" t="s">
        <v>198</v>
      </c>
      <c r="N12" s="116">
        <v>825000</v>
      </c>
      <c r="O12" s="116">
        <v>306000</v>
      </c>
      <c r="P12" s="116">
        <v>0</v>
      </c>
      <c r="Q12" s="206">
        <f t="shared" si="1"/>
        <v>1131000</v>
      </c>
      <c r="R12" s="59">
        <v>0</v>
      </c>
      <c r="S12" s="59">
        <v>0</v>
      </c>
      <c r="T12" s="59">
        <v>0</v>
      </c>
      <c r="U12" s="117">
        <v>21500</v>
      </c>
      <c r="V12" s="542"/>
      <c r="W12" s="54">
        <v>0</v>
      </c>
      <c r="X12" s="55">
        <f>W12*100/V7</f>
        <v>0</v>
      </c>
      <c r="Y12" s="40">
        <v>0</v>
      </c>
      <c r="Z12" s="40">
        <v>0</v>
      </c>
      <c r="AA12" s="40">
        <v>0</v>
      </c>
      <c r="AB12" s="115">
        <v>35</v>
      </c>
      <c r="AC12" s="54">
        <v>0</v>
      </c>
      <c r="AD12" s="54">
        <v>0</v>
      </c>
      <c r="AE12" s="54">
        <v>0</v>
      </c>
      <c r="AF12" s="54">
        <v>0</v>
      </c>
      <c r="AG12" s="118">
        <v>0</v>
      </c>
      <c r="AH12" s="118">
        <v>0</v>
      </c>
      <c r="AI12" s="118">
        <v>0</v>
      </c>
      <c r="AJ12" s="118">
        <v>0</v>
      </c>
      <c r="AK12" s="46">
        <f t="shared" si="2"/>
        <v>0</v>
      </c>
      <c r="AL12" s="46">
        <f t="shared" si="0"/>
        <v>0</v>
      </c>
      <c r="AM12" s="46">
        <f t="shared" si="0"/>
        <v>0</v>
      </c>
      <c r="AN12" s="38">
        <f t="shared" si="0"/>
        <v>752500</v>
      </c>
      <c r="AO12" s="384">
        <f t="shared" si="3"/>
        <v>752500</v>
      </c>
      <c r="AP12" s="385">
        <f t="shared" si="4"/>
        <v>-378500</v>
      </c>
      <c r="AQ12" s="1"/>
      <c r="AR12" s="1"/>
      <c r="AS12" s="1"/>
      <c r="AT12" s="1"/>
      <c r="AU12" s="1"/>
      <c r="AV12" s="1"/>
    </row>
    <row r="13" spans="1:52" ht="99" customHeight="1">
      <c r="A13" s="606"/>
      <c r="B13" s="589"/>
      <c r="C13" s="589"/>
      <c r="D13" s="67" t="s">
        <v>646</v>
      </c>
      <c r="E13" s="67">
        <v>1</v>
      </c>
      <c r="F13" s="67" t="s">
        <v>647</v>
      </c>
      <c r="G13" s="67" t="s">
        <v>648</v>
      </c>
      <c r="H13" s="71" t="s">
        <v>61</v>
      </c>
      <c r="I13" s="39" t="s">
        <v>198</v>
      </c>
      <c r="J13" s="39" t="s">
        <v>198</v>
      </c>
      <c r="K13" s="39" t="s">
        <v>198</v>
      </c>
      <c r="L13" s="7" t="s">
        <v>134</v>
      </c>
      <c r="M13" s="39" t="s">
        <v>198</v>
      </c>
      <c r="N13" s="116">
        <v>660000</v>
      </c>
      <c r="O13" s="116">
        <v>0</v>
      </c>
      <c r="P13" s="116">
        <v>0</v>
      </c>
      <c r="Q13" s="206">
        <f t="shared" si="1"/>
        <v>660000</v>
      </c>
      <c r="R13" s="59">
        <v>0</v>
      </c>
      <c r="S13" s="59">
        <v>0</v>
      </c>
      <c r="T13" s="59">
        <v>0</v>
      </c>
      <c r="U13" s="117">
        <v>0</v>
      </c>
      <c r="V13" s="542"/>
      <c r="W13" s="54">
        <v>0</v>
      </c>
      <c r="X13" s="55">
        <f>W13*100/V7</f>
        <v>0</v>
      </c>
      <c r="Y13" s="40">
        <v>0</v>
      </c>
      <c r="Z13" s="40">
        <v>0</v>
      </c>
      <c r="AA13" s="40">
        <v>0</v>
      </c>
      <c r="AB13" s="40">
        <v>0</v>
      </c>
      <c r="AC13" s="54">
        <v>0</v>
      </c>
      <c r="AD13" s="54">
        <v>0</v>
      </c>
      <c r="AE13" s="54">
        <v>0</v>
      </c>
      <c r="AF13" s="54">
        <v>0</v>
      </c>
      <c r="AG13" s="118">
        <v>0</v>
      </c>
      <c r="AH13" s="118">
        <v>0</v>
      </c>
      <c r="AI13" s="118">
        <v>0</v>
      </c>
      <c r="AJ13" s="118">
        <v>0</v>
      </c>
      <c r="AK13" s="46">
        <f t="shared" si="2"/>
        <v>0</v>
      </c>
      <c r="AL13" s="46">
        <f t="shared" si="0"/>
        <v>0</v>
      </c>
      <c r="AM13" s="46">
        <f t="shared" si="0"/>
        <v>0</v>
      </c>
      <c r="AN13" s="38">
        <f t="shared" si="0"/>
        <v>0</v>
      </c>
      <c r="AO13" s="384">
        <f t="shared" si="3"/>
        <v>0</v>
      </c>
      <c r="AP13" s="385">
        <f t="shared" si="4"/>
        <v>-660000</v>
      </c>
      <c r="AQ13" s="1"/>
      <c r="AR13" s="1"/>
      <c r="AS13" s="1"/>
      <c r="AT13" s="1"/>
      <c r="AU13" s="1"/>
      <c r="AV13" s="1"/>
    </row>
    <row r="14" spans="1:52" ht="99" customHeight="1">
      <c r="A14" s="606"/>
      <c r="B14" s="589"/>
      <c r="C14" s="589"/>
      <c r="D14" s="68" t="s">
        <v>649</v>
      </c>
      <c r="E14" s="67">
        <v>1</v>
      </c>
      <c r="F14" s="67" t="s">
        <v>650</v>
      </c>
      <c r="G14" s="67" t="s">
        <v>651</v>
      </c>
      <c r="H14" s="71" t="s">
        <v>131</v>
      </c>
      <c r="I14" s="39" t="s">
        <v>198</v>
      </c>
      <c r="J14" s="39" t="s">
        <v>198</v>
      </c>
      <c r="K14" s="39" t="s">
        <v>198</v>
      </c>
      <c r="L14" s="7" t="s">
        <v>134</v>
      </c>
      <c r="M14" s="39" t="s">
        <v>198</v>
      </c>
      <c r="N14" s="116">
        <v>660000</v>
      </c>
      <c r="O14" s="69">
        <v>0</v>
      </c>
      <c r="P14" s="69">
        <v>0</v>
      </c>
      <c r="Q14" s="206">
        <f t="shared" si="1"/>
        <v>660000</v>
      </c>
      <c r="R14" s="70">
        <v>0</v>
      </c>
      <c r="S14" s="70">
        <v>0</v>
      </c>
      <c r="T14" s="70">
        <v>0</v>
      </c>
      <c r="U14" s="70">
        <v>0</v>
      </c>
      <c r="V14" s="542"/>
      <c r="W14" s="54">
        <v>0</v>
      </c>
      <c r="X14" s="55">
        <f>W14*100/V7</f>
        <v>0</v>
      </c>
      <c r="Y14" s="67">
        <v>0</v>
      </c>
      <c r="Z14" s="67">
        <v>0</v>
      </c>
      <c r="AA14" s="67">
        <v>0</v>
      </c>
      <c r="AB14" s="67">
        <v>0</v>
      </c>
      <c r="AC14" s="40">
        <v>0</v>
      </c>
      <c r="AD14" s="40">
        <v>0</v>
      </c>
      <c r="AE14" s="40">
        <v>0</v>
      </c>
      <c r="AF14" s="40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f t="shared" si="2"/>
        <v>0</v>
      </c>
      <c r="AL14" s="46">
        <f t="shared" si="0"/>
        <v>0</v>
      </c>
      <c r="AM14" s="46">
        <f t="shared" si="0"/>
        <v>0</v>
      </c>
      <c r="AN14" s="38">
        <f t="shared" si="0"/>
        <v>0</v>
      </c>
      <c r="AO14" s="384">
        <f t="shared" si="3"/>
        <v>0</v>
      </c>
      <c r="AP14" s="385">
        <f t="shared" si="4"/>
        <v>-660000</v>
      </c>
      <c r="AQ14" s="1"/>
      <c r="AR14" s="1"/>
      <c r="AS14" s="1"/>
      <c r="AT14" s="1"/>
      <c r="AU14" s="1"/>
      <c r="AV14" s="1"/>
    </row>
    <row r="15" spans="1:52" ht="99" customHeight="1">
      <c r="A15" s="606"/>
      <c r="B15" s="589"/>
      <c r="C15" s="589"/>
      <c r="D15" s="68" t="s">
        <v>649</v>
      </c>
      <c r="E15" s="67">
        <v>1</v>
      </c>
      <c r="F15" s="67" t="s">
        <v>650</v>
      </c>
      <c r="G15" s="67" t="s">
        <v>652</v>
      </c>
      <c r="H15" s="71" t="s">
        <v>131</v>
      </c>
      <c r="I15" s="39" t="s">
        <v>198</v>
      </c>
      <c r="J15" s="39" t="s">
        <v>198</v>
      </c>
      <c r="K15" s="39" t="s">
        <v>198</v>
      </c>
      <c r="L15" s="7" t="s">
        <v>134</v>
      </c>
      <c r="M15" s="39" t="s">
        <v>198</v>
      </c>
      <c r="N15" s="69">
        <v>600000</v>
      </c>
      <c r="O15" s="69">
        <v>30600</v>
      </c>
      <c r="P15" s="69">
        <v>315500</v>
      </c>
      <c r="Q15" s="206">
        <f t="shared" si="1"/>
        <v>946100</v>
      </c>
      <c r="R15" s="70">
        <v>0</v>
      </c>
      <c r="S15" s="70">
        <v>0</v>
      </c>
      <c r="T15" s="70">
        <v>0</v>
      </c>
      <c r="U15" s="70">
        <v>32400</v>
      </c>
      <c r="V15" s="542"/>
      <c r="W15" s="54">
        <v>0</v>
      </c>
      <c r="X15" s="55">
        <f>W15*100/V7</f>
        <v>0</v>
      </c>
      <c r="Y15" s="67">
        <v>0</v>
      </c>
      <c r="Z15" s="67">
        <v>0</v>
      </c>
      <c r="AA15" s="67">
        <v>0</v>
      </c>
      <c r="AB15" s="67">
        <v>5</v>
      </c>
      <c r="AC15" s="40">
        <v>0</v>
      </c>
      <c r="AD15" s="40">
        <v>0</v>
      </c>
      <c r="AE15" s="40">
        <v>0</v>
      </c>
      <c r="AF15" s="40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f t="shared" si="2"/>
        <v>0</v>
      </c>
      <c r="AL15" s="46">
        <f t="shared" si="0"/>
        <v>0</v>
      </c>
      <c r="AM15" s="46">
        <f t="shared" si="0"/>
        <v>0</v>
      </c>
      <c r="AN15" s="38">
        <f t="shared" si="0"/>
        <v>162000</v>
      </c>
      <c r="AO15" s="384">
        <f t="shared" si="3"/>
        <v>162000</v>
      </c>
      <c r="AP15" s="385">
        <f t="shared" si="4"/>
        <v>-784100</v>
      </c>
      <c r="AQ15" s="1"/>
      <c r="AR15" s="1"/>
      <c r="AS15" s="1"/>
      <c r="AT15" s="1"/>
      <c r="AU15" s="1"/>
      <c r="AV15" s="1"/>
    </row>
    <row r="16" spans="1:52" ht="99" customHeight="1">
      <c r="A16" s="606"/>
      <c r="B16" s="589"/>
      <c r="C16" s="589"/>
      <c r="D16" s="386" t="s">
        <v>653</v>
      </c>
      <c r="E16" s="387">
        <v>1</v>
      </c>
      <c r="F16" s="388" t="s">
        <v>654</v>
      </c>
      <c r="G16" s="386" t="s">
        <v>655</v>
      </c>
      <c r="H16" s="41" t="s">
        <v>636</v>
      </c>
      <c r="I16" s="39" t="s">
        <v>198</v>
      </c>
      <c r="J16" s="39" t="s">
        <v>198</v>
      </c>
      <c r="K16" s="7" t="s">
        <v>134</v>
      </c>
      <c r="L16" s="39" t="s">
        <v>198</v>
      </c>
      <c r="M16" s="39" t="s">
        <v>198</v>
      </c>
      <c r="N16" s="389">
        <v>482400</v>
      </c>
      <c r="O16" s="389">
        <v>408000</v>
      </c>
      <c r="P16" s="389">
        <v>5000</v>
      </c>
      <c r="Q16" s="206">
        <f t="shared" si="1"/>
        <v>895400</v>
      </c>
      <c r="R16" s="390">
        <v>0</v>
      </c>
      <c r="S16" s="391">
        <v>0</v>
      </c>
      <c r="T16" s="391">
        <v>0</v>
      </c>
      <c r="U16" s="390">
        <v>3400</v>
      </c>
      <c r="V16" s="542"/>
      <c r="W16" s="161">
        <v>0</v>
      </c>
      <c r="X16" s="215">
        <f>W16*100/V7</f>
        <v>0</v>
      </c>
      <c r="Y16" s="374">
        <v>0</v>
      </c>
      <c r="Z16" s="374">
        <v>0</v>
      </c>
      <c r="AA16" s="374">
        <v>0</v>
      </c>
      <c r="AB16" s="49">
        <v>35</v>
      </c>
      <c r="AC16" s="49">
        <v>0</v>
      </c>
      <c r="AD16" s="49">
        <v>0</v>
      </c>
      <c r="AE16" s="49">
        <v>0</v>
      </c>
      <c r="AF16" s="49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f t="shared" si="2"/>
        <v>0</v>
      </c>
      <c r="AL16" s="46">
        <f t="shared" si="0"/>
        <v>0</v>
      </c>
      <c r="AM16" s="46">
        <f t="shared" si="0"/>
        <v>0</v>
      </c>
      <c r="AN16" s="38">
        <f t="shared" si="0"/>
        <v>119000</v>
      </c>
      <c r="AO16" s="384">
        <f t="shared" si="3"/>
        <v>119000</v>
      </c>
      <c r="AP16" s="385">
        <f t="shared" si="4"/>
        <v>-776400</v>
      </c>
      <c r="AQ16" s="1"/>
      <c r="AR16" s="1"/>
      <c r="AS16" s="1"/>
      <c r="AT16" s="1"/>
      <c r="AU16" s="1"/>
      <c r="AV16" s="1"/>
    </row>
    <row r="17" spans="1:48" ht="99" customHeight="1">
      <c r="A17" s="606"/>
      <c r="B17" s="589"/>
      <c r="C17" s="589"/>
      <c r="D17" s="386" t="s">
        <v>653</v>
      </c>
      <c r="E17" s="387">
        <v>1</v>
      </c>
      <c r="F17" s="388" t="s">
        <v>656</v>
      </c>
      <c r="G17" s="386" t="s">
        <v>657</v>
      </c>
      <c r="H17" s="41" t="s">
        <v>636</v>
      </c>
      <c r="I17" s="39" t="s">
        <v>198</v>
      </c>
      <c r="J17" s="39" t="s">
        <v>198</v>
      </c>
      <c r="K17" s="7" t="s">
        <v>134</v>
      </c>
      <c r="L17" s="39" t="s">
        <v>198</v>
      </c>
      <c r="M17" s="39" t="s">
        <v>198</v>
      </c>
      <c r="N17" s="389">
        <v>600000</v>
      </c>
      <c r="O17" s="389">
        <v>188700</v>
      </c>
      <c r="P17" s="389">
        <v>15750</v>
      </c>
      <c r="Q17" s="206">
        <f t="shared" si="1"/>
        <v>804450</v>
      </c>
      <c r="R17" s="390">
        <v>0</v>
      </c>
      <c r="S17" s="390">
        <v>0</v>
      </c>
      <c r="T17" s="390">
        <v>0</v>
      </c>
      <c r="U17" s="390">
        <v>1630</v>
      </c>
      <c r="V17" s="542"/>
      <c r="W17" s="54">
        <v>0</v>
      </c>
      <c r="X17" s="55">
        <f>W17*100/V7</f>
        <v>0</v>
      </c>
      <c r="Y17" s="67">
        <v>0</v>
      </c>
      <c r="Z17" s="67">
        <v>0</v>
      </c>
      <c r="AA17" s="67">
        <v>0</v>
      </c>
      <c r="AB17" s="387">
        <v>42</v>
      </c>
      <c r="AC17" s="40">
        <v>0</v>
      </c>
      <c r="AD17" s="40">
        <v>0</v>
      </c>
      <c r="AE17" s="40">
        <v>0</v>
      </c>
      <c r="AF17" s="40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f t="shared" si="2"/>
        <v>0</v>
      </c>
      <c r="AL17" s="46">
        <f t="shared" si="0"/>
        <v>0</v>
      </c>
      <c r="AM17" s="46">
        <f t="shared" si="0"/>
        <v>0</v>
      </c>
      <c r="AN17" s="38">
        <f t="shared" si="0"/>
        <v>68460</v>
      </c>
      <c r="AO17" s="384">
        <f t="shared" si="3"/>
        <v>68460</v>
      </c>
      <c r="AP17" s="385">
        <f t="shared" si="4"/>
        <v>-735990</v>
      </c>
      <c r="AQ17" s="1"/>
      <c r="AR17" s="1"/>
      <c r="AS17" s="1"/>
      <c r="AT17" s="1"/>
      <c r="AU17" s="1"/>
      <c r="AV17" s="1"/>
    </row>
    <row r="18" spans="1:48" ht="99" customHeight="1">
      <c r="A18" s="606"/>
      <c r="B18" s="589"/>
      <c r="C18" s="589"/>
      <c r="D18" s="386" t="s">
        <v>658</v>
      </c>
      <c r="E18" s="387">
        <v>1</v>
      </c>
      <c r="F18" s="388" t="s">
        <v>659</v>
      </c>
      <c r="G18" s="387" t="s">
        <v>660</v>
      </c>
      <c r="H18" s="41" t="s">
        <v>636</v>
      </c>
      <c r="I18" s="39" t="s">
        <v>198</v>
      </c>
      <c r="J18" s="39" t="s">
        <v>198</v>
      </c>
      <c r="K18" s="7" t="s">
        <v>134</v>
      </c>
      <c r="L18" s="39" t="s">
        <v>198</v>
      </c>
      <c r="M18" s="39" t="s">
        <v>198</v>
      </c>
      <c r="N18" s="389">
        <v>720000</v>
      </c>
      <c r="O18" s="389">
        <v>56100</v>
      </c>
      <c r="P18" s="389">
        <v>442500</v>
      </c>
      <c r="Q18" s="206">
        <f t="shared" si="1"/>
        <v>1218600</v>
      </c>
      <c r="R18" s="390">
        <v>0</v>
      </c>
      <c r="S18" s="390">
        <v>0</v>
      </c>
      <c r="T18" s="390">
        <v>1030</v>
      </c>
      <c r="U18" s="390">
        <v>0</v>
      </c>
      <c r="V18" s="542"/>
      <c r="W18" s="54">
        <v>0</v>
      </c>
      <c r="X18" s="55">
        <f>W18*100/V7</f>
        <v>0</v>
      </c>
      <c r="Y18" s="67">
        <v>0</v>
      </c>
      <c r="Z18" s="67">
        <v>0</v>
      </c>
      <c r="AA18" s="387">
        <v>38</v>
      </c>
      <c r="AB18" s="67">
        <v>0</v>
      </c>
      <c r="AC18" s="40">
        <v>0</v>
      </c>
      <c r="AD18" s="40">
        <v>0</v>
      </c>
      <c r="AE18" s="40">
        <v>0</v>
      </c>
      <c r="AF18" s="40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f t="shared" si="2"/>
        <v>0</v>
      </c>
      <c r="AL18" s="46">
        <f t="shared" si="0"/>
        <v>0</v>
      </c>
      <c r="AM18" s="46">
        <f t="shared" si="0"/>
        <v>39140</v>
      </c>
      <c r="AN18" s="38">
        <f t="shared" si="0"/>
        <v>0</v>
      </c>
      <c r="AO18" s="384">
        <f t="shared" si="3"/>
        <v>39140</v>
      </c>
      <c r="AP18" s="385">
        <f t="shared" si="4"/>
        <v>-1179460</v>
      </c>
      <c r="AQ18" s="1"/>
      <c r="AR18" s="1"/>
      <c r="AS18" s="1"/>
      <c r="AT18" s="1"/>
      <c r="AU18" s="1"/>
      <c r="AV18" s="1"/>
    </row>
    <row r="19" spans="1:48" ht="99" customHeight="1">
      <c r="A19" s="606"/>
      <c r="B19" s="589"/>
      <c r="C19" s="589"/>
      <c r="D19" s="386" t="s">
        <v>661</v>
      </c>
      <c r="E19" s="392">
        <v>1</v>
      </c>
      <c r="F19" s="388" t="s">
        <v>662</v>
      </c>
      <c r="G19" s="386" t="s">
        <v>74</v>
      </c>
      <c r="H19" s="41" t="s">
        <v>636</v>
      </c>
      <c r="I19" s="39" t="s">
        <v>198</v>
      </c>
      <c r="J19" s="39" t="s">
        <v>198</v>
      </c>
      <c r="K19" s="7" t="s">
        <v>134</v>
      </c>
      <c r="L19" s="39" t="s">
        <v>198</v>
      </c>
      <c r="M19" s="39" t="s">
        <v>198</v>
      </c>
      <c r="N19" s="389">
        <v>630000</v>
      </c>
      <c r="O19" s="389">
        <v>464100</v>
      </c>
      <c r="P19" s="393">
        <v>40000</v>
      </c>
      <c r="Q19" s="206">
        <f t="shared" si="1"/>
        <v>1134100</v>
      </c>
      <c r="R19" s="394">
        <v>0</v>
      </c>
      <c r="S19" s="70">
        <v>4462</v>
      </c>
      <c r="T19" s="394">
        <v>0</v>
      </c>
      <c r="U19" s="394">
        <v>0</v>
      </c>
      <c r="V19" s="542"/>
      <c r="W19" s="54">
        <v>0</v>
      </c>
      <c r="X19" s="55">
        <f>W19*100/V7</f>
        <v>0</v>
      </c>
      <c r="Y19" s="67">
        <v>0</v>
      </c>
      <c r="Z19" s="392">
        <v>760</v>
      </c>
      <c r="AA19" s="67">
        <v>0</v>
      </c>
      <c r="AB19" s="67">
        <v>0</v>
      </c>
      <c r="AC19" s="40">
        <v>0</v>
      </c>
      <c r="AD19" s="40">
        <v>0</v>
      </c>
      <c r="AE19" s="40">
        <v>0</v>
      </c>
      <c r="AF19" s="40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f t="shared" si="2"/>
        <v>0</v>
      </c>
      <c r="AL19" s="46">
        <f t="shared" si="0"/>
        <v>3391120</v>
      </c>
      <c r="AM19" s="46">
        <f t="shared" si="0"/>
        <v>0</v>
      </c>
      <c r="AN19" s="38">
        <f t="shared" si="0"/>
        <v>0</v>
      </c>
      <c r="AO19" s="384">
        <f>AK19+AL19+AM19+AN19</f>
        <v>3391120</v>
      </c>
      <c r="AP19" s="385">
        <f>AO19-Q19</f>
        <v>2257020</v>
      </c>
      <c r="AQ19" s="1"/>
      <c r="AR19" s="1"/>
      <c r="AS19" s="1"/>
      <c r="AT19" s="1"/>
      <c r="AU19" s="1"/>
      <c r="AV19" s="1"/>
    </row>
    <row r="20" spans="1:48" ht="99" customHeight="1" thickBot="1">
      <c r="A20" s="607"/>
      <c r="B20" s="608"/>
      <c r="C20" s="608"/>
      <c r="D20" s="395" t="s">
        <v>663</v>
      </c>
      <c r="E20" s="396">
        <v>1</v>
      </c>
      <c r="F20" s="397" t="s">
        <v>664</v>
      </c>
      <c r="G20" s="395" t="s">
        <v>665</v>
      </c>
      <c r="H20" s="398" t="s">
        <v>636</v>
      </c>
      <c r="I20" s="399" t="s">
        <v>198</v>
      </c>
      <c r="J20" s="399" t="s">
        <v>198</v>
      </c>
      <c r="K20" s="395" t="s">
        <v>134</v>
      </c>
      <c r="L20" s="399" t="s">
        <v>198</v>
      </c>
      <c r="M20" s="399" t="s">
        <v>198</v>
      </c>
      <c r="N20" s="400">
        <v>720000</v>
      </c>
      <c r="O20" s="400">
        <v>1076100</v>
      </c>
      <c r="P20" s="400">
        <v>37780</v>
      </c>
      <c r="Q20" s="401">
        <f t="shared" si="1"/>
        <v>1833880</v>
      </c>
      <c r="R20" s="402">
        <v>0</v>
      </c>
      <c r="S20" s="402">
        <v>0</v>
      </c>
      <c r="T20" s="402">
        <v>0</v>
      </c>
      <c r="U20" s="402">
        <v>7890</v>
      </c>
      <c r="V20" s="541"/>
      <c r="W20" s="403">
        <v>0</v>
      </c>
      <c r="X20" s="91">
        <f>W20*100/V7</f>
        <v>0</v>
      </c>
      <c r="Y20" s="317">
        <v>0</v>
      </c>
      <c r="Z20" s="317">
        <v>0</v>
      </c>
      <c r="AA20" s="317">
        <v>0</v>
      </c>
      <c r="AB20" s="317">
        <v>79</v>
      </c>
      <c r="AC20" s="317">
        <v>0</v>
      </c>
      <c r="AD20" s="317">
        <v>0</v>
      </c>
      <c r="AE20" s="317">
        <v>0</v>
      </c>
      <c r="AF20" s="317">
        <v>0</v>
      </c>
      <c r="AG20" s="404">
        <v>0</v>
      </c>
      <c r="AH20" s="404">
        <v>0</v>
      </c>
      <c r="AI20" s="404">
        <v>0</v>
      </c>
      <c r="AJ20" s="404">
        <v>0</v>
      </c>
      <c r="AK20" s="321">
        <f t="shared" si="2"/>
        <v>0</v>
      </c>
      <c r="AL20" s="321">
        <f t="shared" si="0"/>
        <v>0</v>
      </c>
      <c r="AM20" s="321">
        <f t="shared" si="0"/>
        <v>0</v>
      </c>
      <c r="AN20" s="321">
        <f t="shared" si="0"/>
        <v>623310</v>
      </c>
      <c r="AO20" s="405">
        <f>AK20+AL20+AM20+AN20</f>
        <v>623310</v>
      </c>
      <c r="AP20" s="406">
        <f t="shared" si="4"/>
        <v>-1210570</v>
      </c>
      <c r="AQ20" s="1"/>
      <c r="AR20" s="1"/>
      <c r="AS20" s="1"/>
      <c r="AT20" s="1"/>
      <c r="AU20" s="1"/>
      <c r="AV20" s="1"/>
    </row>
    <row r="21" spans="1:48" ht="99" customHeight="1">
      <c r="A21" s="609">
        <v>2</v>
      </c>
      <c r="B21" s="612" t="s">
        <v>666</v>
      </c>
      <c r="C21" s="612">
        <v>26</v>
      </c>
      <c r="D21" s="31" t="s">
        <v>649</v>
      </c>
      <c r="E21" s="32">
        <v>1</v>
      </c>
      <c r="F21" s="32" t="s">
        <v>667</v>
      </c>
      <c r="G21" s="407" t="s">
        <v>668</v>
      </c>
      <c r="H21" s="408" t="s">
        <v>131</v>
      </c>
      <c r="I21" s="223" t="s">
        <v>198</v>
      </c>
      <c r="J21" s="223" t="s">
        <v>198</v>
      </c>
      <c r="K21" s="223" t="s">
        <v>198</v>
      </c>
      <c r="L21" s="32" t="s">
        <v>134</v>
      </c>
      <c r="M21" s="223" t="s">
        <v>198</v>
      </c>
      <c r="N21" s="34">
        <v>0</v>
      </c>
      <c r="O21" s="34">
        <v>0</v>
      </c>
      <c r="P21" s="34">
        <v>0</v>
      </c>
      <c r="Q21" s="409">
        <f t="shared" si="1"/>
        <v>0</v>
      </c>
      <c r="R21" s="35">
        <v>0</v>
      </c>
      <c r="S21" s="35">
        <v>0</v>
      </c>
      <c r="T21" s="35">
        <v>0</v>
      </c>
      <c r="U21" s="35">
        <v>50</v>
      </c>
      <c r="V21" s="589">
        <v>7973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6">
        <v>0</v>
      </c>
      <c r="AH21" s="36">
        <v>0</v>
      </c>
      <c r="AI21" s="36">
        <v>0</v>
      </c>
      <c r="AJ21" s="36">
        <v>0</v>
      </c>
      <c r="AK21" s="38">
        <v>0</v>
      </c>
      <c r="AL21" s="38">
        <f t="shared" si="0"/>
        <v>0</v>
      </c>
      <c r="AM21" s="38">
        <f t="shared" si="0"/>
        <v>0</v>
      </c>
      <c r="AN21" s="38">
        <f t="shared" si="0"/>
        <v>0</v>
      </c>
      <c r="AO21" s="384">
        <f t="shared" ref="AO21:AO27" si="5">AK21+AL21+AM21+AN21</f>
        <v>0</v>
      </c>
      <c r="AP21" s="410">
        <f t="shared" si="4"/>
        <v>0</v>
      </c>
      <c r="AQ21" s="1"/>
      <c r="AR21" s="1"/>
      <c r="AS21" s="1"/>
      <c r="AT21" s="1"/>
      <c r="AU21" s="1"/>
      <c r="AV21" s="1"/>
    </row>
    <row r="22" spans="1:48" ht="99" customHeight="1">
      <c r="A22" s="610"/>
      <c r="B22" s="613"/>
      <c r="C22" s="613"/>
      <c r="D22" s="7" t="s">
        <v>649</v>
      </c>
      <c r="E22" s="40">
        <v>1</v>
      </c>
      <c r="F22" s="40" t="s">
        <v>669</v>
      </c>
      <c r="G22" s="411" t="s">
        <v>670</v>
      </c>
      <c r="H22" s="41" t="s">
        <v>131</v>
      </c>
      <c r="I22" s="49" t="s">
        <v>134</v>
      </c>
      <c r="J22" s="49" t="s">
        <v>198</v>
      </c>
      <c r="K22" s="49" t="s">
        <v>198</v>
      </c>
      <c r="L22" s="49" t="s">
        <v>198</v>
      </c>
      <c r="M22" s="49" t="s">
        <v>198</v>
      </c>
      <c r="N22" s="42">
        <v>443940</v>
      </c>
      <c r="O22" s="42">
        <v>0</v>
      </c>
      <c r="P22" s="42">
        <v>66000</v>
      </c>
      <c r="Q22" s="409">
        <f t="shared" si="1"/>
        <v>509940</v>
      </c>
      <c r="R22" s="44">
        <v>13000</v>
      </c>
      <c r="S22" s="44">
        <v>0</v>
      </c>
      <c r="T22" s="44">
        <v>0</v>
      </c>
      <c r="U22" s="44">
        <v>8000</v>
      </c>
      <c r="V22" s="589"/>
      <c r="W22" s="40">
        <v>7973</v>
      </c>
      <c r="X22" s="40">
        <v>100</v>
      </c>
      <c r="Y22" s="40"/>
      <c r="Z22" s="40">
        <v>0</v>
      </c>
      <c r="AA22" s="40">
        <v>0</v>
      </c>
      <c r="AB22" s="40"/>
      <c r="AC22" s="40">
        <v>0</v>
      </c>
      <c r="AD22" s="40">
        <v>0</v>
      </c>
      <c r="AE22" s="40">
        <v>0</v>
      </c>
      <c r="AF22" s="40">
        <f>AB22</f>
        <v>0</v>
      </c>
      <c r="AG22" s="45">
        <v>0</v>
      </c>
      <c r="AH22" s="45">
        <v>0</v>
      </c>
      <c r="AI22" s="45">
        <v>0</v>
      </c>
      <c r="AJ22" s="45">
        <f>AF22</f>
        <v>0</v>
      </c>
      <c r="AK22" s="46">
        <v>0</v>
      </c>
      <c r="AL22" s="46">
        <f t="shared" si="0"/>
        <v>0</v>
      </c>
      <c r="AM22" s="46">
        <v>0</v>
      </c>
      <c r="AN22" s="46">
        <v>0</v>
      </c>
      <c r="AO22" s="382">
        <f t="shared" si="5"/>
        <v>0</v>
      </c>
      <c r="AP22" s="412">
        <f t="shared" si="4"/>
        <v>-509940</v>
      </c>
      <c r="AQ22" s="1"/>
      <c r="AR22" s="1"/>
      <c r="AS22" s="1"/>
      <c r="AT22" s="1"/>
      <c r="AU22" s="1"/>
      <c r="AV22" s="1"/>
    </row>
    <row r="23" spans="1:48" ht="99" customHeight="1">
      <c r="A23" s="610"/>
      <c r="B23" s="613"/>
      <c r="C23" s="613"/>
      <c r="D23" s="7" t="s">
        <v>258</v>
      </c>
      <c r="E23" s="40">
        <v>1</v>
      </c>
      <c r="F23" s="40" t="s">
        <v>671</v>
      </c>
      <c r="G23" s="7" t="s">
        <v>672</v>
      </c>
      <c r="H23" s="41" t="s">
        <v>131</v>
      </c>
      <c r="I23" s="40" t="s">
        <v>198</v>
      </c>
      <c r="J23" s="40" t="s">
        <v>198</v>
      </c>
      <c r="K23" s="40" t="s">
        <v>198</v>
      </c>
      <c r="L23" s="40" t="s">
        <v>134</v>
      </c>
      <c r="M23" s="40" t="s">
        <v>198</v>
      </c>
      <c r="N23" s="42"/>
      <c r="O23" s="42">
        <v>0</v>
      </c>
      <c r="P23" s="42">
        <v>0</v>
      </c>
      <c r="Q23" s="409">
        <f t="shared" si="1"/>
        <v>0</v>
      </c>
      <c r="R23" s="44">
        <v>0</v>
      </c>
      <c r="S23" s="44">
        <v>0</v>
      </c>
      <c r="T23" s="44">
        <v>0</v>
      </c>
      <c r="U23" s="44">
        <v>0</v>
      </c>
      <c r="V23" s="589"/>
      <c r="W23" s="40"/>
      <c r="X23" s="40"/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f>AB23</f>
        <v>0</v>
      </c>
      <c r="AG23" s="45">
        <v>0</v>
      </c>
      <c r="AH23" s="45">
        <v>0</v>
      </c>
      <c r="AI23" s="45">
        <v>0</v>
      </c>
      <c r="AJ23" s="45">
        <f>AF23</f>
        <v>0</v>
      </c>
      <c r="AK23" s="46">
        <f t="shared" ref="AK23:AM23" si="6">R23*Y23</f>
        <v>0</v>
      </c>
      <c r="AL23" s="46">
        <f t="shared" si="6"/>
        <v>0</v>
      </c>
      <c r="AM23" s="46">
        <f t="shared" si="6"/>
        <v>0</v>
      </c>
      <c r="AN23" s="46">
        <v>0</v>
      </c>
      <c r="AO23" s="382">
        <f t="shared" si="5"/>
        <v>0</v>
      </c>
      <c r="AP23" s="412">
        <f t="shared" si="4"/>
        <v>0</v>
      </c>
      <c r="AQ23" s="1"/>
      <c r="AR23" s="1"/>
      <c r="AS23" s="1"/>
      <c r="AT23" s="1"/>
      <c r="AU23" s="1"/>
      <c r="AV23" s="1"/>
    </row>
    <row r="24" spans="1:48" ht="99" customHeight="1">
      <c r="A24" s="610"/>
      <c r="B24" s="613"/>
      <c r="C24" s="613"/>
      <c r="D24" s="66" t="s">
        <v>673</v>
      </c>
      <c r="E24" s="63">
        <v>1</v>
      </c>
      <c r="F24" s="63" t="s">
        <v>674</v>
      </c>
      <c r="G24" s="63" t="s">
        <v>675</v>
      </c>
      <c r="H24" s="41" t="s">
        <v>131</v>
      </c>
      <c r="I24" s="40" t="s">
        <v>198</v>
      </c>
      <c r="J24" s="40" t="s">
        <v>198</v>
      </c>
      <c r="K24" s="40" t="s">
        <v>198</v>
      </c>
      <c r="L24" s="40" t="s">
        <v>134</v>
      </c>
      <c r="M24" s="40" t="s">
        <v>198</v>
      </c>
      <c r="N24" s="42">
        <v>443940</v>
      </c>
      <c r="O24" s="42">
        <v>0</v>
      </c>
      <c r="P24" s="42">
        <v>66900</v>
      </c>
      <c r="Q24" s="409">
        <f t="shared" si="1"/>
        <v>510840</v>
      </c>
      <c r="R24" s="44">
        <v>0</v>
      </c>
      <c r="S24" s="44">
        <v>0</v>
      </c>
      <c r="T24" s="44">
        <v>0</v>
      </c>
      <c r="U24" s="44">
        <v>11000</v>
      </c>
      <c r="V24" s="589"/>
      <c r="W24" s="49">
        <v>7973</v>
      </c>
      <c r="X24" s="49">
        <v>100</v>
      </c>
      <c r="Y24" s="49">
        <v>0</v>
      </c>
      <c r="Z24" s="49">
        <v>0</v>
      </c>
      <c r="AA24" s="49">
        <v>0</v>
      </c>
      <c r="AB24" s="49">
        <v>500000</v>
      </c>
      <c r="AC24" s="49">
        <v>0</v>
      </c>
      <c r="AD24" s="49">
        <v>0</v>
      </c>
      <c r="AE24" s="49">
        <v>0</v>
      </c>
      <c r="AF24" s="49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0</v>
      </c>
      <c r="AL24" s="46">
        <v>0</v>
      </c>
      <c r="AM24" s="46">
        <v>0</v>
      </c>
      <c r="AN24" s="46">
        <v>0</v>
      </c>
      <c r="AO24" s="382">
        <f t="shared" si="5"/>
        <v>0</v>
      </c>
      <c r="AP24" s="412">
        <f t="shared" si="4"/>
        <v>-510840</v>
      </c>
      <c r="AQ24" s="1"/>
      <c r="AR24" s="1"/>
      <c r="AS24" s="1"/>
      <c r="AT24" s="1"/>
      <c r="AU24" s="1"/>
      <c r="AV24" s="1"/>
    </row>
    <row r="25" spans="1:48" ht="99" customHeight="1">
      <c r="A25" s="610"/>
      <c r="B25" s="613"/>
      <c r="C25" s="613"/>
      <c r="D25" s="7" t="s">
        <v>676</v>
      </c>
      <c r="E25" s="40">
        <v>1</v>
      </c>
      <c r="F25" s="40" t="s">
        <v>677</v>
      </c>
      <c r="G25" s="7" t="s">
        <v>678</v>
      </c>
      <c r="H25" s="41" t="s">
        <v>131</v>
      </c>
      <c r="I25" s="40" t="s">
        <v>198</v>
      </c>
      <c r="J25" s="40" t="s">
        <v>198</v>
      </c>
      <c r="K25" s="40" t="s">
        <v>198</v>
      </c>
      <c r="L25" s="40" t="s">
        <v>134</v>
      </c>
      <c r="M25" s="40" t="s">
        <v>198</v>
      </c>
      <c r="N25" s="42">
        <v>0</v>
      </c>
      <c r="O25" s="42">
        <v>0</v>
      </c>
      <c r="P25" s="42">
        <v>0</v>
      </c>
      <c r="Q25" s="409">
        <f t="shared" si="1"/>
        <v>0</v>
      </c>
      <c r="R25" s="44">
        <v>0</v>
      </c>
      <c r="S25" s="44">
        <v>0</v>
      </c>
      <c r="T25" s="44">
        <v>0</v>
      </c>
      <c r="U25" s="44">
        <v>0</v>
      </c>
      <c r="V25" s="589"/>
      <c r="W25" s="39">
        <v>0</v>
      </c>
      <c r="X25" s="39">
        <v>0</v>
      </c>
      <c r="Y25" s="40">
        <v>0</v>
      </c>
      <c r="Z25" s="39">
        <v>0</v>
      </c>
      <c r="AA25" s="39">
        <v>0</v>
      </c>
      <c r="AB25" s="39"/>
      <c r="AC25" s="39">
        <v>0</v>
      </c>
      <c r="AD25" s="39">
        <v>0</v>
      </c>
      <c r="AE25" s="39">
        <v>0</v>
      </c>
      <c r="AF25" s="39">
        <v>0</v>
      </c>
      <c r="AG25" s="45">
        <v>0</v>
      </c>
      <c r="AH25" s="45">
        <v>0</v>
      </c>
      <c r="AI25" s="45">
        <v>0</v>
      </c>
      <c r="AJ25" s="45"/>
      <c r="AK25" s="46">
        <v>0</v>
      </c>
      <c r="AL25" s="46">
        <v>0</v>
      </c>
      <c r="AM25" s="46">
        <v>0</v>
      </c>
      <c r="AN25" s="46">
        <v>0</v>
      </c>
      <c r="AO25" s="382">
        <f>AK25+AL25+AM25+AN25</f>
        <v>0</v>
      </c>
      <c r="AP25" s="412">
        <f t="shared" si="4"/>
        <v>0</v>
      </c>
      <c r="AQ25" s="1"/>
      <c r="AR25" s="1"/>
      <c r="AS25" s="1"/>
      <c r="AT25" s="1"/>
      <c r="AU25" s="1"/>
      <c r="AV25" s="1"/>
    </row>
    <row r="26" spans="1:48" ht="99" customHeight="1">
      <c r="A26" s="610"/>
      <c r="B26" s="614"/>
      <c r="C26" s="614"/>
      <c r="D26" s="66" t="s">
        <v>679</v>
      </c>
      <c r="E26" s="40">
        <v>1</v>
      </c>
      <c r="F26" s="40" t="s">
        <v>680</v>
      </c>
      <c r="G26" s="40" t="s">
        <v>681</v>
      </c>
      <c r="H26" s="41" t="s">
        <v>131</v>
      </c>
      <c r="I26" s="40" t="s">
        <v>198</v>
      </c>
      <c r="J26" s="40" t="s">
        <v>198</v>
      </c>
      <c r="K26" s="40" t="s">
        <v>198</v>
      </c>
      <c r="L26" s="40" t="s">
        <v>134</v>
      </c>
      <c r="M26" s="40" t="s">
        <v>198</v>
      </c>
      <c r="N26" s="69">
        <v>295960</v>
      </c>
      <c r="O26" s="69">
        <v>0</v>
      </c>
      <c r="P26" s="69">
        <v>0</v>
      </c>
      <c r="Q26" s="409">
        <f t="shared" si="1"/>
        <v>295960</v>
      </c>
      <c r="R26" s="70">
        <v>0</v>
      </c>
      <c r="S26" s="70">
        <v>0</v>
      </c>
      <c r="T26" s="70">
        <v>0</v>
      </c>
      <c r="U26" s="44">
        <v>11000</v>
      </c>
      <c r="V26" s="589"/>
      <c r="W26" s="40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0</v>
      </c>
      <c r="AF26" s="49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f t="shared" ref="AK26:AM27" si="7">R26*Y26</f>
        <v>0</v>
      </c>
      <c r="AL26" s="46">
        <f t="shared" si="7"/>
        <v>0</v>
      </c>
      <c r="AM26" s="46">
        <f t="shared" si="7"/>
        <v>0</v>
      </c>
      <c r="AN26" s="46">
        <f>U26*AB26+AJ26</f>
        <v>0</v>
      </c>
      <c r="AO26" s="382">
        <f>AK26+AL26+AM26+AN26</f>
        <v>0</v>
      </c>
      <c r="AP26" s="383">
        <f>AO26-Q26</f>
        <v>-295960</v>
      </c>
      <c r="AQ26" s="1"/>
      <c r="AR26" s="1"/>
      <c r="AS26" s="1"/>
      <c r="AT26" s="1"/>
      <c r="AU26" s="1"/>
      <c r="AV26" s="1"/>
    </row>
    <row r="27" spans="1:48" ht="99" customHeight="1" thickBot="1">
      <c r="A27" s="611"/>
      <c r="B27" s="615"/>
      <c r="C27" s="615"/>
      <c r="D27" s="19" t="s">
        <v>682</v>
      </c>
      <c r="E27" s="317">
        <v>1</v>
      </c>
      <c r="F27" s="317" t="s">
        <v>674</v>
      </c>
      <c r="G27" s="19" t="s">
        <v>683</v>
      </c>
      <c r="H27" s="398" t="s">
        <v>131</v>
      </c>
      <c r="I27" s="317" t="s">
        <v>198</v>
      </c>
      <c r="J27" s="317" t="s">
        <v>198</v>
      </c>
      <c r="K27" s="317" t="s">
        <v>198</v>
      </c>
      <c r="L27" s="317" t="s">
        <v>134</v>
      </c>
      <c r="M27" s="317" t="s">
        <v>198</v>
      </c>
      <c r="N27" s="413"/>
      <c r="O27" s="413">
        <v>0</v>
      </c>
      <c r="P27" s="413">
        <v>0</v>
      </c>
      <c r="Q27" s="414">
        <v>0</v>
      </c>
      <c r="R27" s="320">
        <v>0</v>
      </c>
      <c r="S27" s="320">
        <v>400</v>
      </c>
      <c r="T27" s="320">
        <v>0</v>
      </c>
      <c r="U27" s="320">
        <v>11000</v>
      </c>
      <c r="V27" s="608"/>
      <c r="W27" s="399">
        <v>3</v>
      </c>
      <c r="X27" s="415">
        <v>0</v>
      </c>
      <c r="Y27" s="317">
        <v>0</v>
      </c>
      <c r="Z27" s="317">
        <v>0</v>
      </c>
      <c r="AA27" s="317">
        <v>0</v>
      </c>
      <c r="AB27" s="317">
        <v>0</v>
      </c>
      <c r="AC27" s="317">
        <v>0</v>
      </c>
      <c r="AD27" s="317">
        <v>0</v>
      </c>
      <c r="AE27" s="317">
        <v>0</v>
      </c>
      <c r="AF27" s="317">
        <v>0</v>
      </c>
      <c r="AG27" s="404">
        <v>0</v>
      </c>
      <c r="AH27" s="404">
        <v>0</v>
      </c>
      <c r="AI27" s="404">
        <v>0</v>
      </c>
      <c r="AJ27" s="404">
        <v>0</v>
      </c>
      <c r="AK27" s="321">
        <f t="shared" si="7"/>
        <v>0</v>
      </c>
      <c r="AL27" s="321">
        <f t="shared" si="7"/>
        <v>0</v>
      </c>
      <c r="AM27" s="321">
        <f t="shared" si="7"/>
        <v>0</v>
      </c>
      <c r="AN27" s="321">
        <v>0</v>
      </c>
      <c r="AO27" s="405">
        <f t="shared" si="5"/>
        <v>0</v>
      </c>
      <c r="AP27" s="406">
        <f>AO27-Q27</f>
        <v>0</v>
      </c>
      <c r="AQ27" s="1"/>
      <c r="AR27" s="1"/>
      <c r="AS27" s="1"/>
      <c r="AT27" s="1"/>
      <c r="AU27" s="1"/>
      <c r="AV27" s="1"/>
    </row>
    <row r="28" spans="1:48" ht="99" customHeight="1">
      <c r="A28" s="609">
        <v>3</v>
      </c>
      <c r="B28" s="612" t="s">
        <v>684</v>
      </c>
      <c r="C28" s="618">
        <v>19</v>
      </c>
      <c r="D28" s="31" t="s">
        <v>685</v>
      </c>
      <c r="E28" s="32">
        <v>1</v>
      </c>
      <c r="F28" s="416" t="s">
        <v>686</v>
      </c>
      <c r="G28" s="31" t="s">
        <v>685</v>
      </c>
      <c r="H28" s="33" t="s">
        <v>687</v>
      </c>
      <c r="I28" s="32" t="s">
        <v>198</v>
      </c>
      <c r="J28" s="32" t="s">
        <v>198</v>
      </c>
      <c r="K28" s="32" t="s">
        <v>198</v>
      </c>
      <c r="L28" s="32" t="s">
        <v>134</v>
      </c>
      <c r="M28" s="32" t="s">
        <v>198</v>
      </c>
      <c r="N28" s="34">
        <v>0</v>
      </c>
      <c r="O28" s="417">
        <v>974400</v>
      </c>
      <c r="P28" s="34">
        <v>0</v>
      </c>
      <c r="Q28" s="138">
        <f>SUM(O28)</f>
        <v>974400</v>
      </c>
      <c r="R28" s="35">
        <v>0</v>
      </c>
      <c r="S28" s="35">
        <v>0</v>
      </c>
      <c r="T28" s="35">
        <v>0</v>
      </c>
      <c r="U28" s="35">
        <v>0</v>
      </c>
      <c r="V28" s="587">
        <v>23179</v>
      </c>
      <c r="W28" s="223">
        <v>0</v>
      </c>
      <c r="X28" s="375">
        <f>W28/V28*100</f>
        <v>0</v>
      </c>
      <c r="Y28" s="223">
        <v>0</v>
      </c>
      <c r="Z28" s="40">
        <v>3000</v>
      </c>
      <c r="AA28" s="223">
        <v>0</v>
      </c>
      <c r="AB28" s="223">
        <v>0</v>
      </c>
      <c r="AC28" s="223">
        <v>0</v>
      </c>
      <c r="AD28" s="223">
        <v>0</v>
      </c>
      <c r="AE28" s="223">
        <v>0</v>
      </c>
      <c r="AF28" s="223">
        <v>0</v>
      </c>
      <c r="AG28" s="45">
        <v>0</v>
      </c>
      <c r="AH28" s="45">
        <v>0</v>
      </c>
      <c r="AI28" s="45">
        <v>80000</v>
      </c>
      <c r="AJ28" s="45">
        <v>0</v>
      </c>
      <c r="AK28" s="46">
        <v>0</v>
      </c>
      <c r="AL28" s="46">
        <v>172500</v>
      </c>
      <c r="AM28" s="46">
        <v>0</v>
      </c>
      <c r="AN28" s="38">
        <v>0</v>
      </c>
      <c r="AO28" s="384">
        <f>AK28+AL28+AM28+AN28</f>
        <v>172500</v>
      </c>
      <c r="AP28" s="410">
        <f t="shared" ref="AP28:AP29" si="8">AO28-Q28</f>
        <v>-801900</v>
      </c>
      <c r="AQ28" s="1"/>
      <c r="AR28" s="1"/>
      <c r="AS28" s="1"/>
      <c r="AT28" s="1"/>
      <c r="AU28" s="1"/>
      <c r="AV28" s="1"/>
    </row>
    <row r="29" spans="1:48" ht="99" customHeight="1" thickBot="1">
      <c r="A29" s="611"/>
      <c r="B29" s="617"/>
      <c r="C29" s="619"/>
      <c r="D29" s="19" t="s">
        <v>688</v>
      </c>
      <c r="E29" s="317">
        <v>1</v>
      </c>
      <c r="F29" s="19" t="s">
        <v>689</v>
      </c>
      <c r="G29" s="19" t="s">
        <v>688</v>
      </c>
      <c r="H29" s="318" t="s">
        <v>687</v>
      </c>
      <c r="I29" s="317" t="s">
        <v>198</v>
      </c>
      <c r="J29" s="317" t="s">
        <v>198</v>
      </c>
      <c r="K29" s="317" t="s">
        <v>198</v>
      </c>
      <c r="L29" s="19" t="s">
        <v>134</v>
      </c>
      <c r="M29" s="317" t="s">
        <v>198</v>
      </c>
      <c r="N29" s="42">
        <v>0</v>
      </c>
      <c r="O29" s="417">
        <v>580000</v>
      </c>
      <c r="P29" s="42">
        <v>0</v>
      </c>
      <c r="Q29" s="414">
        <f t="shared" ref="Q29" si="9">N29+O29+P29</f>
        <v>580000</v>
      </c>
      <c r="R29" s="44">
        <v>0</v>
      </c>
      <c r="S29" s="44">
        <v>0</v>
      </c>
      <c r="T29" s="44">
        <v>0</v>
      </c>
      <c r="U29" s="44">
        <v>0</v>
      </c>
      <c r="V29" s="620"/>
      <c r="W29" s="335">
        <v>0</v>
      </c>
      <c r="X29" s="335">
        <v>0</v>
      </c>
      <c r="Y29" s="335">
        <v>0</v>
      </c>
      <c r="Z29" s="40">
        <v>750</v>
      </c>
      <c r="AA29" s="335">
        <v>0</v>
      </c>
      <c r="AB29" s="335">
        <v>0</v>
      </c>
      <c r="AC29" s="335">
        <v>0</v>
      </c>
      <c r="AD29" s="335">
        <v>0</v>
      </c>
      <c r="AE29" s="335">
        <v>0</v>
      </c>
      <c r="AF29" s="335">
        <v>0</v>
      </c>
      <c r="AG29" s="404">
        <v>0</v>
      </c>
      <c r="AH29" s="404">
        <v>0</v>
      </c>
      <c r="AI29" s="404">
        <v>40000</v>
      </c>
      <c r="AJ29" s="404">
        <v>0</v>
      </c>
      <c r="AK29" s="321">
        <v>0</v>
      </c>
      <c r="AL29" s="321">
        <v>0</v>
      </c>
      <c r="AM29" s="321">
        <v>0</v>
      </c>
      <c r="AN29" s="321">
        <v>110000</v>
      </c>
      <c r="AO29" s="405">
        <f>AK29+AL29+AM29+AN29</f>
        <v>110000</v>
      </c>
      <c r="AP29" s="418">
        <f t="shared" si="8"/>
        <v>-470000</v>
      </c>
      <c r="AQ29" s="1"/>
      <c r="AR29" s="1"/>
      <c r="AS29" s="1"/>
      <c r="AT29" s="1"/>
      <c r="AU29" s="1"/>
      <c r="AV29" s="1"/>
    </row>
    <row r="30" spans="1:48" ht="99" customHeight="1" thickBot="1">
      <c r="A30" s="183">
        <v>4</v>
      </c>
      <c r="B30" s="232" t="s">
        <v>690</v>
      </c>
      <c r="C30" s="232">
        <v>24</v>
      </c>
      <c r="D30" s="232" t="s">
        <v>198</v>
      </c>
      <c r="E30" s="232" t="s">
        <v>198</v>
      </c>
      <c r="F30" s="232" t="s">
        <v>198</v>
      </c>
      <c r="G30" s="232" t="s">
        <v>198</v>
      </c>
      <c r="H30" s="419" t="s">
        <v>198</v>
      </c>
      <c r="I30" s="232" t="s">
        <v>198</v>
      </c>
      <c r="J30" s="232" t="s">
        <v>198</v>
      </c>
      <c r="K30" s="232" t="s">
        <v>198</v>
      </c>
      <c r="L30" s="232" t="s">
        <v>198</v>
      </c>
      <c r="M30" s="232" t="s">
        <v>198</v>
      </c>
      <c r="N30" s="228">
        <v>0</v>
      </c>
      <c r="O30" s="228">
        <v>0</v>
      </c>
      <c r="P30" s="228">
        <v>0</v>
      </c>
      <c r="Q30" s="420">
        <f>N30+O30+P30</f>
        <v>0</v>
      </c>
      <c r="R30" s="229">
        <v>0</v>
      </c>
      <c r="S30" s="229">
        <v>0</v>
      </c>
      <c r="T30" s="229">
        <v>0</v>
      </c>
      <c r="U30" s="229">
        <v>0</v>
      </c>
      <c r="V30" s="421">
        <v>52284</v>
      </c>
      <c r="W30" s="421">
        <v>0</v>
      </c>
      <c r="X30" s="421">
        <v>0</v>
      </c>
      <c r="Y30" s="421">
        <v>0</v>
      </c>
      <c r="Z30" s="421">
        <v>0</v>
      </c>
      <c r="AA30" s="421">
        <v>0</v>
      </c>
      <c r="AB30" s="421">
        <v>0</v>
      </c>
      <c r="AC30" s="421">
        <v>0</v>
      </c>
      <c r="AD30" s="421">
        <v>0</v>
      </c>
      <c r="AE30" s="421">
        <v>0</v>
      </c>
      <c r="AF30" s="421">
        <v>0</v>
      </c>
      <c r="AG30" s="422">
        <v>0</v>
      </c>
      <c r="AH30" s="422">
        <v>0</v>
      </c>
      <c r="AI30" s="422">
        <v>0</v>
      </c>
      <c r="AJ30" s="422">
        <v>0</v>
      </c>
      <c r="AK30" s="230">
        <v>0</v>
      </c>
      <c r="AL30" s="230">
        <v>0</v>
      </c>
      <c r="AM30" s="230">
        <v>0</v>
      </c>
      <c r="AN30" s="230">
        <v>0</v>
      </c>
      <c r="AO30" s="423">
        <f t="shared" ref="AO30" si="10">AK30+AL30+AM30+AN30</f>
        <v>0</v>
      </c>
      <c r="AP30" s="424">
        <f>AO30-Q30</f>
        <v>0</v>
      </c>
      <c r="AQ30" s="1"/>
      <c r="AR30" s="1"/>
      <c r="AS30" s="1"/>
      <c r="AT30" s="1"/>
      <c r="AU30" s="1"/>
      <c r="AV30" s="1"/>
    </row>
    <row r="31" spans="1:48" ht="99" customHeight="1">
      <c r="A31" s="609">
        <v>5</v>
      </c>
      <c r="B31" s="612" t="s">
        <v>691</v>
      </c>
      <c r="C31" s="612">
        <v>25</v>
      </c>
      <c r="D31" s="425" t="s">
        <v>692</v>
      </c>
      <c r="E31" s="376">
        <v>2</v>
      </c>
      <c r="F31" s="425" t="s">
        <v>693</v>
      </c>
      <c r="G31" s="425" t="s">
        <v>694</v>
      </c>
      <c r="H31" s="622" t="s">
        <v>131</v>
      </c>
      <c r="I31" s="67" t="s">
        <v>198</v>
      </c>
      <c r="J31" s="67" t="s">
        <v>198</v>
      </c>
      <c r="K31" s="67" t="s">
        <v>198</v>
      </c>
      <c r="L31" s="426" t="s">
        <v>134</v>
      </c>
      <c r="M31" s="67" t="s">
        <v>198</v>
      </c>
      <c r="N31" s="427">
        <v>0</v>
      </c>
      <c r="O31" s="428">
        <v>995000</v>
      </c>
      <c r="P31" s="427">
        <v>0</v>
      </c>
      <c r="Q31" s="258">
        <v>995000</v>
      </c>
      <c r="R31" s="429">
        <v>0</v>
      </c>
      <c r="S31" s="430">
        <v>0</v>
      </c>
      <c r="T31" s="429">
        <v>0</v>
      </c>
      <c r="U31" s="430">
        <v>7000</v>
      </c>
      <c r="V31" s="625">
        <v>10656</v>
      </c>
      <c r="W31" s="431">
        <v>6500</v>
      </c>
      <c r="X31" s="432">
        <v>60.997999999999998</v>
      </c>
      <c r="Y31" s="431">
        <v>0</v>
      </c>
      <c r="Z31" s="433">
        <v>0</v>
      </c>
      <c r="AA31" s="431">
        <v>250</v>
      </c>
      <c r="AB31" s="433">
        <v>0</v>
      </c>
      <c r="AC31" s="431">
        <v>0</v>
      </c>
      <c r="AD31" s="433">
        <v>0</v>
      </c>
      <c r="AE31" s="431">
        <v>80</v>
      </c>
      <c r="AF31" s="433">
        <v>0</v>
      </c>
      <c r="AG31" s="434">
        <v>0</v>
      </c>
      <c r="AH31" s="435">
        <v>0</v>
      </c>
      <c r="AI31" s="434">
        <v>0</v>
      </c>
      <c r="AJ31" s="435">
        <v>265000</v>
      </c>
      <c r="AK31" s="281">
        <v>0</v>
      </c>
      <c r="AL31" s="281">
        <v>0</v>
      </c>
      <c r="AM31" s="281">
        <v>0</v>
      </c>
      <c r="AN31" s="281">
        <v>0</v>
      </c>
      <c r="AO31" s="260">
        <f>AK31+AL31+AM31+AN31</f>
        <v>0</v>
      </c>
      <c r="AP31" s="292">
        <f>AO31-Q31</f>
        <v>-995000</v>
      </c>
      <c r="AQ31" s="1"/>
      <c r="AR31" s="1"/>
      <c r="AS31" s="1"/>
      <c r="AT31" s="1"/>
      <c r="AU31" s="1"/>
      <c r="AV31" s="1"/>
    </row>
    <row r="32" spans="1:48" ht="99" customHeight="1">
      <c r="A32" s="610"/>
      <c r="B32" s="621"/>
      <c r="C32" s="621"/>
      <c r="D32" s="274" t="s">
        <v>695</v>
      </c>
      <c r="E32" s="275">
        <v>2</v>
      </c>
      <c r="F32" s="274" t="s">
        <v>696</v>
      </c>
      <c r="G32" s="274" t="s">
        <v>697</v>
      </c>
      <c r="H32" s="623"/>
      <c r="I32" s="40" t="s">
        <v>198</v>
      </c>
      <c r="J32" s="40" t="s">
        <v>198</v>
      </c>
      <c r="K32" s="40" t="s">
        <v>198</v>
      </c>
      <c r="L32" s="274" t="s">
        <v>134</v>
      </c>
      <c r="M32" s="40" t="s">
        <v>198</v>
      </c>
      <c r="N32" s="258">
        <v>0</v>
      </c>
      <c r="O32" s="258">
        <v>960000</v>
      </c>
      <c r="P32" s="427">
        <v>0</v>
      </c>
      <c r="Q32" s="258">
        <v>495000</v>
      </c>
      <c r="R32" s="277">
        <v>0</v>
      </c>
      <c r="S32" s="277">
        <v>0</v>
      </c>
      <c r="T32" s="277">
        <v>0</v>
      </c>
      <c r="U32" s="277">
        <v>10000</v>
      </c>
      <c r="V32" s="626"/>
      <c r="W32" s="307">
        <v>4200</v>
      </c>
      <c r="X32" s="432">
        <v>39.414000000000001</v>
      </c>
      <c r="Y32" s="307">
        <v>0</v>
      </c>
      <c r="Z32" s="307">
        <v>0</v>
      </c>
      <c r="AA32" s="307">
        <v>320</v>
      </c>
      <c r="AB32" s="307">
        <v>0</v>
      </c>
      <c r="AC32" s="307">
        <v>0</v>
      </c>
      <c r="AD32" s="307">
        <v>0</v>
      </c>
      <c r="AE32" s="307">
        <v>0</v>
      </c>
      <c r="AF32" s="307">
        <v>0</v>
      </c>
      <c r="AG32" s="436">
        <v>0</v>
      </c>
      <c r="AH32" s="436">
        <v>0</v>
      </c>
      <c r="AI32" s="436">
        <v>0</v>
      </c>
      <c r="AJ32" s="436">
        <v>0</v>
      </c>
      <c r="AK32" s="281">
        <v>0</v>
      </c>
      <c r="AL32" s="281">
        <v>0</v>
      </c>
      <c r="AM32" s="281">
        <v>0</v>
      </c>
      <c r="AN32" s="281">
        <v>0</v>
      </c>
      <c r="AO32" s="260">
        <f>AK32+AL32+AM32+AN32</f>
        <v>0</v>
      </c>
      <c r="AP32" s="292">
        <f t="shared" ref="AP32:AP38" si="11">AO32-Q32</f>
        <v>-495000</v>
      </c>
      <c r="AQ32" s="1"/>
      <c r="AR32" s="1"/>
      <c r="AS32" s="1"/>
      <c r="AT32" s="1"/>
      <c r="AU32" s="1"/>
      <c r="AV32" s="1"/>
    </row>
    <row r="33" spans="1:48" ht="99" customHeight="1">
      <c r="A33" s="610"/>
      <c r="B33" s="621"/>
      <c r="C33" s="621"/>
      <c r="D33" s="274" t="s">
        <v>695</v>
      </c>
      <c r="E33" s="275">
        <v>2</v>
      </c>
      <c r="F33" s="274" t="s">
        <v>698</v>
      </c>
      <c r="G33" s="274" t="s">
        <v>699</v>
      </c>
      <c r="H33" s="623"/>
      <c r="I33" s="40" t="s">
        <v>198</v>
      </c>
      <c r="J33" s="40" t="s">
        <v>198</v>
      </c>
      <c r="K33" s="40" t="s">
        <v>198</v>
      </c>
      <c r="L33" s="274" t="s">
        <v>134</v>
      </c>
      <c r="M33" s="40" t="s">
        <v>198</v>
      </c>
      <c r="N33" s="258">
        <v>0</v>
      </c>
      <c r="O33" s="258">
        <v>825000</v>
      </c>
      <c r="P33" s="427">
        <v>0</v>
      </c>
      <c r="Q33" s="258">
        <v>825000</v>
      </c>
      <c r="R33" s="277">
        <v>0</v>
      </c>
      <c r="S33" s="277">
        <v>0</v>
      </c>
      <c r="T33" s="277">
        <v>0</v>
      </c>
      <c r="U33" s="277">
        <v>10000</v>
      </c>
      <c r="V33" s="626"/>
      <c r="W33" s="307">
        <v>6300</v>
      </c>
      <c r="X33" s="433">
        <v>59.12162</v>
      </c>
      <c r="Y33" s="307">
        <v>0</v>
      </c>
      <c r="Z33" s="307">
        <v>0</v>
      </c>
      <c r="AA33" s="307">
        <v>350</v>
      </c>
      <c r="AB33" s="307">
        <v>0</v>
      </c>
      <c r="AC33" s="307">
        <v>0</v>
      </c>
      <c r="AD33" s="307">
        <v>0</v>
      </c>
      <c r="AE33" s="307">
        <v>0</v>
      </c>
      <c r="AF33" s="307">
        <v>0</v>
      </c>
      <c r="AG33" s="436">
        <v>0</v>
      </c>
      <c r="AH33" s="436">
        <v>0</v>
      </c>
      <c r="AI33" s="436">
        <v>0</v>
      </c>
      <c r="AJ33" s="436">
        <v>0</v>
      </c>
      <c r="AK33" s="281">
        <v>0</v>
      </c>
      <c r="AL33" s="281">
        <v>0</v>
      </c>
      <c r="AM33" s="281">
        <v>0</v>
      </c>
      <c r="AN33" s="281">
        <v>0</v>
      </c>
      <c r="AO33" s="260">
        <f t="shared" ref="AO33:AO38" si="12">AK33+AL33+AM33+AN33</f>
        <v>0</v>
      </c>
      <c r="AP33" s="292">
        <f t="shared" si="11"/>
        <v>-825000</v>
      </c>
      <c r="AQ33" s="1"/>
      <c r="AR33" s="1"/>
      <c r="AS33" s="1"/>
      <c r="AT33" s="1"/>
      <c r="AU33" s="1"/>
      <c r="AV33" s="1"/>
    </row>
    <row r="34" spans="1:48" ht="99" customHeight="1">
      <c r="A34" s="610"/>
      <c r="B34" s="621"/>
      <c r="C34" s="621"/>
      <c r="D34" s="274" t="s">
        <v>258</v>
      </c>
      <c r="E34" s="275">
        <v>1</v>
      </c>
      <c r="F34" s="274" t="s">
        <v>700</v>
      </c>
      <c r="G34" s="274" t="s">
        <v>701</v>
      </c>
      <c r="H34" s="623"/>
      <c r="I34" s="40" t="s">
        <v>198</v>
      </c>
      <c r="J34" s="40" t="s">
        <v>198</v>
      </c>
      <c r="K34" s="40" t="s">
        <v>198</v>
      </c>
      <c r="L34" s="40" t="s">
        <v>198</v>
      </c>
      <c r="M34" s="275" t="s">
        <v>134</v>
      </c>
      <c r="N34" s="258">
        <v>0</v>
      </c>
      <c r="O34" s="258">
        <v>0</v>
      </c>
      <c r="P34" s="427">
        <v>0</v>
      </c>
      <c r="Q34" s="258">
        <v>0</v>
      </c>
      <c r="R34" s="277">
        <v>0</v>
      </c>
      <c r="S34" s="277">
        <v>0</v>
      </c>
      <c r="T34" s="277">
        <v>0</v>
      </c>
      <c r="U34" s="277">
        <v>10000</v>
      </c>
      <c r="V34" s="626"/>
      <c r="W34" s="307">
        <v>0</v>
      </c>
      <c r="X34" s="433">
        <v>0</v>
      </c>
      <c r="Y34" s="307">
        <v>0</v>
      </c>
      <c r="Z34" s="307">
        <v>0</v>
      </c>
      <c r="AA34" s="307">
        <v>0</v>
      </c>
      <c r="AB34" s="307">
        <v>0</v>
      </c>
      <c r="AC34" s="307">
        <v>0</v>
      </c>
      <c r="AD34" s="307">
        <v>0</v>
      </c>
      <c r="AE34" s="307">
        <v>0</v>
      </c>
      <c r="AF34" s="307">
        <v>0</v>
      </c>
      <c r="AG34" s="436">
        <v>0</v>
      </c>
      <c r="AH34" s="436">
        <v>0</v>
      </c>
      <c r="AI34" s="436">
        <v>0</v>
      </c>
      <c r="AJ34" s="436">
        <v>0</v>
      </c>
      <c r="AK34" s="281">
        <v>0</v>
      </c>
      <c r="AL34" s="281">
        <v>0</v>
      </c>
      <c r="AM34" s="281">
        <v>0</v>
      </c>
      <c r="AN34" s="281">
        <v>0</v>
      </c>
      <c r="AO34" s="260">
        <f t="shared" si="12"/>
        <v>0</v>
      </c>
      <c r="AP34" s="292">
        <f t="shared" si="11"/>
        <v>0</v>
      </c>
      <c r="AQ34" s="1"/>
      <c r="AR34" s="1"/>
      <c r="AS34" s="1"/>
      <c r="AT34" s="1"/>
      <c r="AU34" s="1"/>
      <c r="AV34" s="1"/>
    </row>
    <row r="35" spans="1:48" ht="99" customHeight="1">
      <c r="A35" s="610"/>
      <c r="B35" s="621"/>
      <c r="C35" s="621"/>
      <c r="D35" s="274" t="s">
        <v>51</v>
      </c>
      <c r="E35" s="275">
        <v>1</v>
      </c>
      <c r="F35" s="274" t="s">
        <v>702</v>
      </c>
      <c r="G35" s="274" t="s">
        <v>703</v>
      </c>
      <c r="H35" s="623"/>
      <c r="I35" s="40" t="s">
        <v>198</v>
      </c>
      <c r="J35" s="40" t="s">
        <v>198</v>
      </c>
      <c r="K35" s="40" t="s">
        <v>198</v>
      </c>
      <c r="L35" s="275" t="s">
        <v>134</v>
      </c>
      <c r="M35" s="40" t="s">
        <v>198</v>
      </c>
      <c r="N35" s="295">
        <v>0</v>
      </c>
      <c r="O35" s="295">
        <v>350000</v>
      </c>
      <c r="P35" s="427">
        <v>0</v>
      </c>
      <c r="Q35" s="258">
        <v>350000</v>
      </c>
      <c r="R35" s="296">
        <v>0</v>
      </c>
      <c r="S35" s="296">
        <v>0</v>
      </c>
      <c r="T35" s="296">
        <v>0</v>
      </c>
      <c r="U35" s="296">
        <v>10000</v>
      </c>
      <c r="V35" s="626"/>
      <c r="W35" s="307">
        <v>2800</v>
      </c>
      <c r="X35" s="433">
        <v>26.27628</v>
      </c>
      <c r="Y35" s="437">
        <v>0</v>
      </c>
      <c r="Z35" s="437">
        <v>0</v>
      </c>
      <c r="AA35" s="437">
        <v>250</v>
      </c>
      <c r="AB35" s="437">
        <v>0</v>
      </c>
      <c r="AC35" s="437">
        <v>0</v>
      </c>
      <c r="AD35" s="437">
        <v>0</v>
      </c>
      <c r="AE35" s="437">
        <v>65</v>
      </c>
      <c r="AF35" s="437">
        <v>0</v>
      </c>
      <c r="AG35" s="436">
        <v>0</v>
      </c>
      <c r="AH35" s="436">
        <v>0</v>
      </c>
      <c r="AI35" s="436">
        <v>0</v>
      </c>
      <c r="AJ35" s="436">
        <v>0</v>
      </c>
      <c r="AK35" s="300">
        <v>0</v>
      </c>
      <c r="AL35" s="300">
        <v>0</v>
      </c>
      <c r="AM35" s="300">
        <v>0</v>
      </c>
      <c r="AN35" s="300">
        <v>0</v>
      </c>
      <c r="AO35" s="260">
        <f t="shared" si="12"/>
        <v>0</v>
      </c>
      <c r="AP35" s="292">
        <f t="shared" si="11"/>
        <v>-350000</v>
      </c>
      <c r="AQ35" s="1"/>
      <c r="AR35" s="1"/>
      <c r="AS35" s="1"/>
      <c r="AT35" s="1"/>
      <c r="AU35" s="1"/>
      <c r="AV35" s="1"/>
    </row>
    <row r="36" spans="1:48" ht="99" customHeight="1">
      <c r="A36" s="610"/>
      <c r="B36" s="621"/>
      <c r="C36" s="621"/>
      <c r="D36" s="274" t="s">
        <v>135</v>
      </c>
      <c r="E36" s="275">
        <v>1</v>
      </c>
      <c r="F36" s="274" t="s">
        <v>704</v>
      </c>
      <c r="G36" s="274" t="s">
        <v>705</v>
      </c>
      <c r="H36" s="623"/>
      <c r="I36" s="40" t="s">
        <v>198</v>
      </c>
      <c r="J36" s="40" t="s">
        <v>198</v>
      </c>
      <c r="K36" s="40" t="s">
        <v>198</v>
      </c>
      <c r="L36" s="275" t="s">
        <v>134</v>
      </c>
      <c r="M36" s="40" t="s">
        <v>198</v>
      </c>
      <c r="N36" s="295">
        <v>0</v>
      </c>
      <c r="O36" s="295">
        <v>640000</v>
      </c>
      <c r="P36" s="427">
        <v>0</v>
      </c>
      <c r="Q36" s="258">
        <v>640000</v>
      </c>
      <c r="R36" s="296">
        <v>0</v>
      </c>
      <c r="S36" s="296">
        <v>0</v>
      </c>
      <c r="T36" s="296">
        <v>0</v>
      </c>
      <c r="U36" s="296">
        <v>100</v>
      </c>
      <c r="V36" s="626"/>
      <c r="W36" s="307">
        <v>4800</v>
      </c>
      <c r="X36" s="433">
        <v>45.045050000000003</v>
      </c>
      <c r="Y36" s="437">
        <v>0</v>
      </c>
      <c r="Z36" s="437">
        <v>0</v>
      </c>
      <c r="AA36" s="437">
        <v>0</v>
      </c>
      <c r="AB36" s="437">
        <v>0</v>
      </c>
      <c r="AC36" s="437">
        <v>0</v>
      </c>
      <c r="AD36" s="437">
        <v>0</v>
      </c>
      <c r="AE36" s="437">
        <v>0</v>
      </c>
      <c r="AF36" s="437">
        <v>0</v>
      </c>
      <c r="AG36" s="436">
        <v>0</v>
      </c>
      <c r="AH36" s="436">
        <v>0</v>
      </c>
      <c r="AI36" s="436">
        <v>0</v>
      </c>
      <c r="AJ36" s="436">
        <v>0</v>
      </c>
      <c r="AK36" s="300">
        <v>0</v>
      </c>
      <c r="AL36" s="300">
        <v>0</v>
      </c>
      <c r="AM36" s="300">
        <v>0</v>
      </c>
      <c r="AN36" s="300">
        <v>0</v>
      </c>
      <c r="AO36" s="260">
        <f t="shared" si="12"/>
        <v>0</v>
      </c>
      <c r="AP36" s="292">
        <f>AO36-Q36</f>
        <v>-640000</v>
      </c>
      <c r="AQ36" s="1"/>
      <c r="AR36" s="1"/>
      <c r="AS36" s="1"/>
      <c r="AT36" s="1"/>
      <c r="AU36" s="1"/>
      <c r="AV36" s="1"/>
    </row>
    <row r="37" spans="1:48" ht="99" customHeight="1">
      <c r="A37" s="610"/>
      <c r="B37" s="621"/>
      <c r="C37" s="621"/>
      <c r="D37" s="274" t="s">
        <v>576</v>
      </c>
      <c r="E37" s="275">
        <v>1</v>
      </c>
      <c r="F37" s="274" t="s">
        <v>706</v>
      </c>
      <c r="G37" s="274" t="s">
        <v>707</v>
      </c>
      <c r="H37" s="623"/>
      <c r="I37" s="40" t="s">
        <v>198</v>
      </c>
      <c r="J37" s="40" t="s">
        <v>198</v>
      </c>
      <c r="K37" s="40" t="s">
        <v>198</v>
      </c>
      <c r="L37" s="275" t="s">
        <v>134</v>
      </c>
      <c r="M37" s="40" t="s">
        <v>198</v>
      </c>
      <c r="N37" s="295">
        <v>0</v>
      </c>
      <c r="O37" s="295">
        <v>0</v>
      </c>
      <c r="P37" s="427">
        <v>0</v>
      </c>
      <c r="Q37" s="258">
        <v>0</v>
      </c>
      <c r="R37" s="296">
        <v>0</v>
      </c>
      <c r="S37" s="296">
        <v>0</v>
      </c>
      <c r="T37" s="296">
        <v>500</v>
      </c>
      <c r="U37" s="296">
        <v>500</v>
      </c>
      <c r="V37" s="626"/>
      <c r="W37" s="307">
        <v>0</v>
      </c>
      <c r="X37" s="438">
        <v>0</v>
      </c>
      <c r="Y37" s="437">
        <v>0</v>
      </c>
      <c r="Z37" s="437">
        <v>0</v>
      </c>
      <c r="AA37" s="437">
        <v>0</v>
      </c>
      <c r="AB37" s="437">
        <v>0</v>
      </c>
      <c r="AC37" s="437">
        <v>0</v>
      </c>
      <c r="AD37" s="437">
        <v>0</v>
      </c>
      <c r="AE37" s="437">
        <v>0</v>
      </c>
      <c r="AF37" s="437">
        <v>0</v>
      </c>
      <c r="AG37" s="436">
        <v>0</v>
      </c>
      <c r="AH37" s="436">
        <v>0</v>
      </c>
      <c r="AI37" s="436">
        <v>0</v>
      </c>
      <c r="AJ37" s="436">
        <v>0</v>
      </c>
      <c r="AK37" s="300">
        <v>0</v>
      </c>
      <c r="AL37" s="300">
        <v>0</v>
      </c>
      <c r="AM37" s="300">
        <v>0</v>
      </c>
      <c r="AN37" s="300">
        <v>0</v>
      </c>
      <c r="AO37" s="260">
        <f t="shared" si="12"/>
        <v>0</v>
      </c>
      <c r="AP37" s="292">
        <f t="shared" si="11"/>
        <v>0</v>
      </c>
      <c r="AQ37" s="1"/>
      <c r="AR37" s="1"/>
      <c r="AS37" s="1"/>
      <c r="AT37" s="1"/>
      <c r="AU37" s="1"/>
      <c r="AV37" s="1"/>
    </row>
    <row r="38" spans="1:48" ht="99" customHeight="1" thickBot="1">
      <c r="A38" s="611"/>
      <c r="B38" s="621"/>
      <c r="C38" s="621"/>
      <c r="D38" s="274" t="s">
        <v>695</v>
      </c>
      <c r="E38" s="275">
        <v>2</v>
      </c>
      <c r="F38" s="274" t="s">
        <v>708</v>
      </c>
      <c r="G38" s="274" t="s">
        <v>709</v>
      </c>
      <c r="H38" s="624"/>
      <c r="I38" s="373" t="s">
        <v>198</v>
      </c>
      <c r="J38" s="373" t="s">
        <v>198</v>
      </c>
      <c r="K38" s="373" t="s">
        <v>198</v>
      </c>
      <c r="L38" s="373" t="s">
        <v>198</v>
      </c>
      <c r="M38" s="376" t="s">
        <v>134</v>
      </c>
      <c r="N38" s="295">
        <v>0</v>
      </c>
      <c r="O38" s="295">
        <v>0</v>
      </c>
      <c r="P38" s="427">
        <v>0</v>
      </c>
      <c r="Q38" s="258">
        <v>0</v>
      </c>
      <c r="R38" s="296">
        <v>0</v>
      </c>
      <c r="S38" s="296">
        <v>0</v>
      </c>
      <c r="T38" s="296">
        <v>0</v>
      </c>
      <c r="U38" s="296">
        <v>0</v>
      </c>
      <c r="V38" s="627"/>
      <c r="W38" s="262">
        <v>0</v>
      </c>
      <c r="X38" s="438">
        <v>0</v>
      </c>
      <c r="Y38" s="439">
        <v>0</v>
      </c>
      <c r="Z38" s="439">
        <v>0</v>
      </c>
      <c r="AA38" s="439">
        <v>0</v>
      </c>
      <c r="AB38" s="439">
        <v>0</v>
      </c>
      <c r="AC38" s="439">
        <v>0</v>
      </c>
      <c r="AD38" s="439">
        <v>0</v>
      </c>
      <c r="AE38" s="439">
        <v>0</v>
      </c>
      <c r="AF38" s="439">
        <v>0</v>
      </c>
      <c r="AG38" s="436">
        <v>0</v>
      </c>
      <c r="AH38" s="436">
        <v>0</v>
      </c>
      <c r="AI38" s="436">
        <v>0</v>
      </c>
      <c r="AJ38" s="436">
        <v>0</v>
      </c>
      <c r="AK38" s="300">
        <v>0</v>
      </c>
      <c r="AL38" s="300">
        <v>0</v>
      </c>
      <c r="AM38" s="300">
        <v>0</v>
      </c>
      <c r="AN38" s="300">
        <v>0</v>
      </c>
      <c r="AO38" s="260">
        <f t="shared" si="12"/>
        <v>0</v>
      </c>
      <c r="AP38" s="292">
        <f t="shared" si="11"/>
        <v>0</v>
      </c>
      <c r="AQ38" s="1"/>
      <c r="AR38" s="1"/>
      <c r="AS38" s="1"/>
      <c r="AT38" s="1"/>
      <c r="AU38" s="1"/>
      <c r="AV38" s="1"/>
    </row>
    <row r="39" spans="1:48" ht="45" customHeight="1" thickBot="1">
      <c r="A39" s="145"/>
      <c r="B39" s="147" t="s">
        <v>119</v>
      </c>
      <c r="C39" s="147">
        <f>SUM(C7:C38)</f>
        <v>129</v>
      </c>
      <c r="D39" s="147" t="s">
        <v>198</v>
      </c>
      <c r="E39" s="147">
        <f>SUM(E7:E38)</f>
        <v>35</v>
      </c>
      <c r="F39" s="232" t="s">
        <v>198</v>
      </c>
      <c r="G39" s="232" t="s">
        <v>198</v>
      </c>
      <c r="H39" s="147" t="s">
        <v>198</v>
      </c>
      <c r="I39" s="147" t="s">
        <v>198</v>
      </c>
      <c r="J39" s="147" t="s">
        <v>198</v>
      </c>
      <c r="K39" s="147" t="s">
        <v>198</v>
      </c>
      <c r="L39" s="147" t="s">
        <v>198</v>
      </c>
      <c r="M39" s="147" t="s">
        <v>198</v>
      </c>
      <c r="N39" s="440">
        <f>SUM(N7:N38)</f>
        <v>10088065</v>
      </c>
      <c r="O39" s="363">
        <f>SUM(O7:O38)</f>
        <v>8644500</v>
      </c>
      <c r="P39" s="147">
        <f>SUM(P7:P38)</f>
        <v>1302430</v>
      </c>
      <c r="Q39" s="441">
        <f>N39+O39+P39</f>
        <v>20034995</v>
      </c>
      <c r="R39" s="147">
        <f>SUM(R7:R38)</f>
        <v>13000</v>
      </c>
      <c r="S39" s="147">
        <f>SUM(S7:S38)</f>
        <v>4862</v>
      </c>
      <c r="T39" s="147">
        <f t="shared" ref="T39:AN39" si="13">SUM(T7:T38)</f>
        <v>1530</v>
      </c>
      <c r="U39" s="147">
        <f t="shared" si="13"/>
        <v>216140</v>
      </c>
      <c r="V39" s="147">
        <f>SUM(V7:V38)</f>
        <v>140000</v>
      </c>
      <c r="W39" s="147">
        <f t="shared" si="13"/>
        <v>40550</v>
      </c>
      <c r="X39" s="147">
        <f t="shared" si="13"/>
        <v>430.85712826958263</v>
      </c>
      <c r="Y39" s="147">
        <f t="shared" si="13"/>
        <v>0</v>
      </c>
      <c r="Z39" s="147">
        <f t="shared" si="13"/>
        <v>4510</v>
      </c>
      <c r="AA39" s="147">
        <f t="shared" si="13"/>
        <v>2318</v>
      </c>
      <c r="AB39" s="147">
        <f t="shared" si="13"/>
        <v>500404</v>
      </c>
      <c r="AC39" s="147">
        <f t="shared" si="13"/>
        <v>0</v>
      </c>
      <c r="AD39" s="147">
        <f t="shared" si="13"/>
        <v>0</v>
      </c>
      <c r="AE39" s="147">
        <f t="shared" si="13"/>
        <v>145</v>
      </c>
      <c r="AF39" s="147">
        <f t="shared" si="13"/>
        <v>0</v>
      </c>
      <c r="AG39" s="147">
        <f t="shared" si="13"/>
        <v>0</v>
      </c>
      <c r="AH39" s="147">
        <f t="shared" si="13"/>
        <v>0</v>
      </c>
      <c r="AI39" s="147">
        <f t="shared" si="13"/>
        <v>120000</v>
      </c>
      <c r="AJ39" s="147">
        <f t="shared" si="13"/>
        <v>324000</v>
      </c>
      <c r="AK39" s="147">
        <f t="shared" si="13"/>
        <v>0</v>
      </c>
      <c r="AL39" s="147">
        <f t="shared" si="13"/>
        <v>3563620</v>
      </c>
      <c r="AM39" s="147">
        <f t="shared" si="13"/>
        <v>39140</v>
      </c>
      <c r="AN39" s="147">
        <f t="shared" si="13"/>
        <v>4926520</v>
      </c>
      <c r="AO39" s="147">
        <f>SUM(AO7:AO38)</f>
        <v>8529280</v>
      </c>
      <c r="AP39" s="147">
        <f>SUM(AP7:AP38)</f>
        <v>-11040715</v>
      </c>
      <c r="AQ39" s="1"/>
      <c r="AR39" s="1"/>
      <c r="AS39" s="1"/>
      <c r="AT39" s="1"/>
      <c r="AU39" s="1"/>
      <c r="AV39" s="1"/>
    </row>
    <row r="40" spans="1:48" ht="45" customHeight="1">
      <c r="B40" s="616" t="s">
        <v>120</v>
      </c>
      <c r="C40" s="616"/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  <c r="AC40" s="616"/>
      <c r="AD40" s="616"/>
      <c r="AE40" s="616"/>
      <c r="AF40" s="616"/>
      <c r="AG40" s="442"/>
      <c r="AH40" s="442"/>
      <c r="AI40" s="442"/>
      <c r="AJ40" s="442"/>
      <c r="AK40" s="442"/>
      <c r="AL40" s="442"/>
      <c r="AM40" s="442"/>
      <c r="AN40" s="442"/>
    </row>
    <row r="41" spans="1:48" ht="14.25">
      <c r="B41" s="122"/>
      <c r="C41" s="122"/>
      <c r="D41" s="122"/>
      <c r="AG41" s="52"/>
      <c r="AH41" s="52"/>
      <c r="AI41" s="52"/>
      <c r="AJ41" s="52"/>
    </row>
    <row r="42" spans="1:48" ht="15" customHeight="1">
      <c r="B42" s="113"/>
      <c r="C42" s="113"/>
      <c r="D42" s="113"/>
      <c r="AG42" s="52"/>
      <c r="AH42" s="52"/>
      <c r="AI42" s="52"/>
      <c r="AJ42" s="52"/>
    </row>
    <row r="43" spans="1:48">
      <c r="AG43" s="52"/>
      <c r="AH43" s="52"/>
      <c r="AI43" s="52"/>
      <c r="AJ43" s="52"/>
    </row>
    <row r="44" spans="1:48">
      <c r="AG44" s="52"/>
      <c r="AH44" s="52"/>
      <c r="AI44" s="52"/>
      <c r="AJ44" s="52"/>
    </row>
    <row r="45" spans="1:48">
      <c r="AG45" s="52"/>
      <c r="AH45" s="52"/>
      <c r="AI45" s="52"/>
      <c r="AJ45" s="52"/>
    </row>
    <row r="46" spans="1:48">
      <c r="AG46" s="52"/>
      <c r="AH46" s="52"/>
      <c r="AI46" s="52"/>
      <c r="AJ46" s="52"/>
    </row>
    <row r="47" spans="1:48">
      <c r="AG47" s="52"/>
      <c r="AH47" s="52"/>
      <c r="AI47" s="52"/>
      <c r="AJ47" s="52"/>
    </row>
    <row r="48" spans="1:48"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</sheetData>
  <mergeCells count="50">
    <mergeCell ref="B40:AF40"/>
    <mergeCell ref="A28:A29"/>
    <mergeCell ref="B28:B29"/>
    <mergeCell ref="C28:C29"/>
    <mergeCell ref="V28:V29"/>
    <mergeCell ref="A31:A38"/>
    <mergeCell ref="B31:B38"/>
    <mergeCell ref="C31:C38"/>
    <mergeCell ref="H31:H38"/>
    <mergeCell ref="V31:V38"/>
    <mergeCell ref="A7:A20"/>
    <mergeCell ref="B7:B20"/>
    <mergeCell ref="C7:C20"/>
    <mergeCell ref="V7:V20"/>
    <mergeCell ref="A21:A27"/>
    <mergeCell ref="B21:B27"/>
    <mergeCell ref="C21:C27"/>
    <mergeCell ref="V21:V27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45AC-C352-4E36-A111-C1B02BE0E89E}">
  <dimension ref="A1:BO77"/>
  <sheetViews>
    <sheetView topLeftCell="N1" zoomScale="90" zoomScaleNormal="90" workbookViewId="0">
      <pane ySplit="6" topLeftCell="A31" activePane="bottomLeft" state="frozen"/>
      <selection pane="bottomLeft" activeCell="N42" sqref="N42"/>
    </sheetView>
  </sheetViews>
  <sheetFormatPr defaultColWidth="16.5703125" defaultRowHeight="18" customHeight="1"/>
  <cols>
    <col min="1" max="1" width="14" style="233" customWidth="1"/>
    <col min="2" max="2" width="16.5703125" style="233"/>
    <col min="3" max="3" width="26" style="233" customWidth="1"/>
    <col min="4" max="4" width="50.140625" style="233" customWidth="1"/>
    <col min="5" max="5" width="14.85546875" style="233" customWidth="1"/>
    <col min="6" max="6" width="20.42578125" style="233" customWidth="1"/>
    <col min="7" max="7" width="30.7109375" style="233" customWidth="1"/>
    <col min="8" max="8" width="28.42578125" style="233" customWidth="1"/>
    <col min="9" max="9" width="18.140625" style="233" customWidth="1"/>
    <col min="10" max="10" width="31" style="233" customWidth="1"/>
    <col min="11" max="11" width="16.5703125" style="233"/>
    <col min="12" max="12" width="27.140625" style="233" customWidth="1"/>
    <col min="13" max="22" width="16.5703125" style="233"/>
    <col min="23" max="23" width="18.5703125" style="233" customWidth="1"/>
    <col min="24" max="16384" width="16.5703125" style="233"/>
  </cols>
  <sheetData>
    <row r="1" spans="1:67" ht="47.25" customHeight="1">
      <c r="A1" s="628" t="s">
        <v>210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</row>
    <row r="2" spans="1:67" s="236" customFormat="1" ht="36.75" customHeight="1">
      <c r="A2" s="629" t="s">
        <v>211</v>
      </c>
      <c r="B2" s="630" t="s">
        <v>1</v>
      </c>
      <c r="C2" s="630" t="s">
        <v>2</v>
      </c>
      <c r="D2" s="630" t="s">
        <v>212</v>
      </c>
      <c r="E2" s="630"/>
      <c r="F2" s="630"/>
      <c r="G2" s="630"/>
      <c r="H2" s="630"/>
      <c r="I2" s="630" t="s">
        <v>4</v>
      </c>
      <c r="J2" s="630"/>
      <c r="K2" s="630"/>
      <c r="L2" s="630"/>
      <c r="M2" s="630"/>
      <c r="N2" s="630" t="s">
        <v>5</v>
      </c>
      <c r="O2" s="630"/>
      <c r="P2" s="630"/>
      <c r="Q2" s="630"/>
      <c r="R2" s="630" t="s">
        <v>6</v>
      </c>
      <c r="S2" s="630"/>
      <c r="T2" s="630"/>
      <c r="U2" s="630"/>
      <c r="V2" s="630" t="s">
        <v>7</v>
      </c>
      <c r="W2" s="630"/>
      <c r="X2" s="630"/>
      <c r="Y2" s="630" t="s">
        <v>213</v>
      </c>
      <c r="Z2" s="630"/>
      <c r="AA2" s="630"/>
      <c r="AB2" s="630"/>
      <c r="AC2" s="630"/>
      <c r="AD2" s="630"/>
      <c r="AE2" s="630"/>
      <c r="AF2" s="630"/>
      <c r="AG2" s="630" t="s">
        <v>9</v>
      </c>
      <c r="AH2" s="630"/>
      <c r="AI2" s="630"/>
      <c r="AJ2" s="630"/>
      <c r="AK2" s="630"/>
      <c r="AL2" s="630"/>
      <c r="AM2" s="630"/>
      <c r="AN2" s="630"/>
      <c r="AO2" s="630"/>
      <c r="AP2" s="630"/>
    </row>
    <row r="3" spans="1:67" s="236" customFormat="1" ht="69" customHeight="1">
      <c r="A3" s="629"/>
      <c r="B3" s="630"/>
      <c r="C3" s="630"/>
      <c r="D3" s="630" t="s">
        <v>214</v>
      </c>
      <c r="E3" s="630" t="s">
        <v>11</v>
      </c>
      <c r="F3" s="630" t="s">
        <v>215</v>
      </c>
      <c r="G3" s="630" t="s">
        <v>13</v>
      </c>
      <c r="H3" s="235" t="s">
        <v>216</v>
      </c>
      <c r="I3" s="630" t="s">
        <v>15</v>
      </c>
      <c r="J3" s="630" t="s">
        <v>16</v>
      </c>
      <c r="K3" s="630" t="s">
        <v>17</v>
      </c>
      <c r="L3" s="630" t="s">
        <v>18</v>
      </c>
      <c r="M3" s="630" t="s">
        <v>19</v>
      </c>
      <c r="N3" s="630" t="s">
        <v>20</v>
      </c>
      <c r="O3" s="630" t="s">
        <v>21</v>
      </c>
      <c r="P3" s="630" t="s">
        <v>22</v>
      </c>
      <c r="Q3" s="235" t="s">
        <v>23</v>
      </c>
      <c r="R3" s="630"/>
      <c r="S3" s="630"/>
      <c r="T3" s="630"/>
      <c r="U3" s="630"/>
      <c r="V3" s="630" t="s">
        <v>24</v>
      </c>
      <c r="W3" s="630"/>
      <c r="X3" s="630"/>
      <c r="Y3" s="630" t="s">
        <v>122</v>
      </c>
      <c r="Z3" s="630"/>
      <c r="AA3" s="630"/>
      <c r="AB3" s="630"/>
      <c r="AC3" s="630" t="s">
        <v>25</v>
      </c>
      <c r="AD3" s="630"/>
      <c r="AE3" s="630"/>
      <c r="AF3" s="630"/>
      <c r="AG3" s="630" t="s">
        <v>217</v>
      </c>
      <c r="AH3" s="630"/>
      <c r="AI3" s="630"/>
      <c r="AJ3" s="630"/>
      <c r="AK3" s="630" t="s">
        <v>27</v>
      </c>
      <c r="AL3" s="630"/>
      <c r="AM3" s="630"/>
      <c r="AN3" s="630"/>
      <c r="AO3" s="630"/>
      <c r="AP3" s="630" t="s">
        <v>218</v>
      </c>
    </row>
    <row r="4" spans="1:67" s="236" customFormat="1" ht="39.75" customHeight="1">
      <c r="A4" s="629"/>
      <c r="B4" s="630"/>
      <c r="C4" s="630"/>
      <c r="D4" s="630"/>
      <c r="E4" s="630"/>
      <c r="F4" s="630"/>
      <c r="G4" s="630"/>
      <c r="H4" s="235"/>
      <c r="I4" s="630"/>
      <c r="J4" s="630"/>
      <c r="K4" s="630"/>
      <c r="L4" s="630"/>
      <c r="M4" s="630"/>
      <c r="N4" s="630"/>
      <c r="O4" s="630"/>
      <c r="P4" s="630"/>
      <c r="Q4" s="235"/>
      <c r="R4" s="235" t="s">
        <v>29</v>
      </c>
      <c r="S4" s="235" t="s">
        <v>30</v>
      </c>
      <c r="T4" s="235" t="s">
        <v>31</v>
      </c>
      <c r="U4" s="235" t="s">
        <v>32</v>
      </c>
      <c r="V4" s="630" t="s">
        <v>33</v>
      </c>
      <c r="W4" s="630" t="s">
        <v>34</v>
      </c>
      <c r="X4" s="630" t="s">
        <v>35</v>
      </c>
      <c r="Y4" s="235" t="s">
        <v>36</v>
      </c>
      <c r="Z4" s="235" t="s">
        <v>37</v>
      </c>
      <c r="AA4" s="235" t="s">
        <v>38</v>
      </c>
      <c r="AB4" s="235" t="s">
        <v>19</v>
      </c>
      <c r="AC4" s="235" t="s">
        <v>36</v>
      </c>
      <c r="AD4" s="235" t="s">
        <v>37</v>
      </c>
      <c r="AE4" s="235" t="s">
        <v>38</v>
      </c>
      <c r="AF4" s="235" t="s">
        <v>19</v>
      </c>
      <c r="AG4" s="235" t="s">
        <v>36</v>
      </c>
      <c r="AH4" s="235" t="s">
        <v>37</v>
      </c>
      <c r="AI4" s="235" t="s">
        <v>38</v>
      </c>
      <c r="AJ4" s="235" t="s">
        <v>32</v>
      </c>
      <c r="AK4" s="235" t="s">
        <v>36</v>
      </c>
      <c r="AL4" s="235" t="s">
        <v>37</v>
      </c>
      <c r="AM4" s="235" t="s">
        <v>38</v>
      </c>
      <c r="AN4" s="235" t="s">
        <v>32</v>
      </c>
      <c r="AO4" s="235" t="s">
        <v>23</v>
      </c>
      <c r="AP4" s="630"/>
    </row>
    <row r="5" spans="1:67" s="236" customFormat="1" ht="33" customHeight="1">
      <c r="A5" s="629"/>
      <c r="B5" s="630"/>
      <c r="C5" s="630"/>
      <c r="D5" s="630"/>
      <c r="E5" s="235"/>
      <c r="F5" s="234"/>
      <c r="G5" s="234"/>
      <c r="H5" s="235"/>
      <c r="I5" s="235"/>
      <c r="J5" s="235"/>
      <c r="K5" s="235"/>
      <c r="L5" s="235"/>
      <c r="M5" s="235"/>
      <c r="N5" s="235" t="s">
        <v>40</v>
      </c>
      <c r="O5" s="235" t="s">
        <v>40</v>
      </c>
      <c r="P5" s="235" t="s">
        <v>40</v>
      </c>
      <c r="Q5" s="235" t="s">
        <v>40</v>
      </c>
      <c r="R5" s="235" t="s">
        <v>41</v>
      </c>
      <c r="S5" s="235" t="s">
        <v>41</v>
      </c>
      <c r="T5" s="235" t="s">
        <v>41</v>
      </c>
      <c r="U5" s="235" t="s">
        <v>41</v>
      </c>
      <c r="V5" s="630"/>
      <c r="W5" s="630"/>
      <c r="X5" s="630"/>
      <c r="Y5" s="235" t="s">
        <v>43</v>
      </c>
      <c r="Z5" s="235" t="s">
        <v>44</v>
      </c>
      <c r="AA5" s="235" t="s">
        <v>45</v>
      </c>
      <c r="AB5" s="235" t="s">
        <v>19</v>
      </c>
      <c r="AC5" s="235" t="s">
        <v>43</v>
      </c>
      <c r="AD5" s="235" t="s">
        <v>44</v>
      </c>
      <c r="AE5" s="235" t="s">
        <v>45</v>
      </c>
      <c r="AF5" s="235" t="s">
        <v>19</v>
      </c>
      <c r="AG5" s="235" t="s">
        <v>41</v>
      </c>
      <c r="AH5" s="235" t="s">
        <v>41</v>
      </c>
      <c r="AI5" s="235" t="s">
        <v>41</v>
      </c>
      <c r="AJ5" s="235" t="s">
        <v>41</v>
      </c>
      <c r="AK5" s="235" t="s">
        <v>41</v>
      </c>
      <c r="AL5" s="235" t="s">
        <v>41</v>
      </c>
      <c r="AM5" s="235" t="s">
        <v>41</v>
      </c>
      <c r="AN5" s="235" t="s">
        <v>40</v>
      </c>
      <c r="AO5" s="235" t="s">
        <v>40</v>
      </c>
      <c r="AP5" s="235" t="s">
        <v>40</v>
      </c>
    </row>
    <row r="6" spans="1:67" ht="25.5" customHeight="1">
      <c r="A6" s="237">
        <v>1</v>
      </c>
      <c r="B6" s="238">
        <v>2</v>
      </c>
      <c r="C6" s="237">
        <v>3</v>
      </c>
      <c r="D6" s="238">
        <v>4</v>
      </c>
      <c r="E6" s="237">
        <v>5</v>
      </c>
      <c r="F6" s="238">
        <v>6</v>
      </c>
      <c r="G6" s="237">
        <v>7</v>
      </c>
      <c r="H6" s="238">
        <v>8</v>
      </c>
      <c r="I6" s="237">
        <v>9</v>
      </c>
      <c r="J6" s="238">
        <v>10</v>
      </c>
      <c r="K6" s="237">
        <v>11</v>
      </c>
      <c r="L6" s="238">
        <v>12</v>
      </c>
      <c r="M6" s="237">
        <v>13</v>
      </c>
      <c r="N6" s="238">
        <v>14</v>
      </c>
      <c r="O6" s="237">
        <v>15</v>
      </c>
      <c r="P6" s="238">
        <v>16</v>
      </c>
      <c r="Q6" s="237">
        <v>17</v>
      </c>
      <c r="R6" s="238">
        <v>18</v>
      </c>
      <c r="S6" s="237">
        <v>19</v>
      </c>
      <c r="T6" s="238">
        <v>20</v>
      </c>
      <c r="U6" s="237">
        <v>21</v>
      </c>
      <c r="V6" s="238">
        <v>22</v>
      </c>
      <c r="W6" s="237">
        <v>23</v>
      </c>
      <c r="X6" s="238">
        <v>24</v>
      </c>
      <c r="Y6" s="237">
        <v>25</v>
      </c>
      <c r="Z6" s="238">
        <v>26</v>
      </c>
      <c r="AA6" s="237">
        <v>27</v>
      </c>
      <c r="AB6" s="238">
        <v>28</v>
      </c>
      <c r="AC6" s="237">
        <v>29</v>
      </c>
      <c r="AD6" s="238">
        <v>30</v>
      </c>
      <c r="AE6" s="237">
        <v>31</v>
      </c>
      <c r="AF6" s="238">
        <v>32</v>
      </c>
      <c r="AG6" s="237">
        <v>33</v>
      </c>
      <c r="AH6" s="238">
        <v>34</v>
      </c>
      <c r="AI6" s="237">
        <v>35</v>
      </c>
      <c r="AJ6" s="238">
        <v>36</v>
      </c>
      <c r="AK6" s="237">
        <v>37</v>
      </c>
      <c r="AL6" s="238">
        <v>38</v>
      </c>
      <c r="AM6" s="237">
        <v>39</v>
      </c>
      <c r="AN6" s="238">
        <v>40</v>
      </c>
      <c r="AO6" s="237" t="s">
        <v>219</v>
      </c>
      <c r="AP6" s="238">
        <v>42</v>
      </c>
    </row>
    <row r="7" spans="1:67" s="243" customFormat="1" ht="18" customHeight="1">
      <c r="A7" s="239">
        <v>1</v>
      </c>
      <c r="B7" s="633" t="s">
        <v>220</v>
      </c>
      <c r="C7" s="633">
        <v>13</v>
      </c>
      <c r="D7" s="241" t="s">
        <v>221</v>
      </c>
      <c r="E7" s="239">
        <v>9</v>
      </c>
      <c r="F7" s="241" t="s">
        <v>222</v>
      </c>
      <c r="G7" s="241" t="s">
        <v>223</v>
      </c>
      <c r="H7" s="241" t="s">
        <v>147</v>
      </c>
      <c r="I7" s="239"/>
      <c r="J7" s="241" t="s">
        <v>134</v>
      </c>
      <c r="K7" s="239"/>
      <c r="L7" s="239"/>
      <c r="M7" s="239"/>
      <c r="N7" s="241">
        <v>10800000</v>
      </c>
      <c r="O7" s="239">
        <v>4699000</v>
      </c>
      <c r="P7" s="239">
        <v>3081000</v>
      </c>
      <c r="Q7" s="239">
        <f>N7+O7+P7</f>
        <v>18580000</v>
      </c>
      <c r="R7" s="239">
        <v>0</v>
      </c>
      <c r="S7" s="239">
        <v>1480</v>
      </c>
      <c r="T7" s="239">
        <v>2500</v>
      </c>
      <c r="U7" s="239">
        <v>0</v>
      </c>
      <c r="V7" s="240">
        <v>29947</v>
      </c>
      <c r="W7" s="239">
        <v>29750</v>
      </c>
      <c r="X7" s="242">
        <f>+W7/V7*100</f>
        <v>99.342171169065352</v>
      </c>
      <c r="Y7" s="239">
        <v>0</v>
      </c>
      <c r="Z7" s="239">
        <v>12000</v>
      </c>
      <c r="AA7" s="239">
        <v>6</v>
      </c>
      <c r="AB7" s="239"/>
      <c r="AC7" s="239">
        <v>0</v>
      </c>
      <c r="AD7" s="239">
        <v>1800</v>
      </c>
      <c r="AE7" s="239">
        <v>0</v>
      </c>
      <c r="AF7" s="239">
        <v>0</v>
      </c>
      <c r="AG7" s="239">
        <v>0</v>
      </c>
      <c r="AH7" s="239">
        <v>2100000</v>
      </c>
      <c r="AI7" s="239"/>
      <c r="AJ7" s="239"/>
      <c r="AK7" s="239">
        <f>R7*Y7</f>
        <v>0</v>
      </c>
      <c r="AL7" s="239">
        <f>S7*Z7</f>
        <v>17760000</v>
      </c>
      <c r="AM7" s="239">
        <f t="shared" ref="AL7:AN8" si="0">T7*AA7</f>
        <v>15000</v>
      </c>
      <c r="AN7" s="239">
        <f t="shared" si="0"/>
        <v>0</v>
      </c>
      <c r="AO7" s="241">
        <f>AK7+AL7+AM7+AN7</f>
        <v>17775000</v>
      </c>
      <c r="AP7" s="241">
        <f>AO7-Q7</f>
        <v>-805000</v>
      </c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</row>
    <row r="8" spans="1:67" s="243" customFormat="1" ht="18" customHeight="1">
      <c r="A8" s="239">
        <v>2</v>
      </c>
      <c r="B8" s="634"/>
      <c r="C8" s="634"/>
      <c r="D8" s="241" t="s">
        <v>224</v>
      </c>
      <c r="E8" s="239">
        <v>3</v>
      </c>
      <c r="F8" s="241" t="s">
        <v>225</v>
      </c>
      <c r="G8" s="241" t="s">
        <v>226</v>
      </c>
      <c r="H8" s="241" t="s">
        <v>147</v>
      </c>
      <c r="I8" s="239"/>
      <c r="J8" s="241" t="s">
        <v>134</v>
      </c>
      <c r="K8" s="239"/>
      <c r="L8" s="241"/>
      <c r="M8" s="239"/>
      <c r="N8" s="241">
        <v>1120000</v>
      </c>
      <c r="O8" s="239">
        <v>2723200</v>
      </c>
      <c r="P8" s="239"/>
      <c r="Q8" s="239">
        <f>N8+O8+P8</f>
        <v>3843200</v>
      </c>
      <c r="R8" s="239">
        <v>0</v>
      </c>
      <c r="S8" s="239">
        <v>0</v>
      </c>
      <c r="T8" s="239">
        <v>0</v>
      </c>
      <c r="U8" s="239">
        <v>350</v>
      </c>
      <c r="V8" s="240">
        <v>29947</v>
      </c>
      <c r="W8" s="239">
        <v>26146</v>
      </c>
      <c r="X8" s="242">
        <f>+W8/V8*100</f>
        <v>87.30757671887001</v>
      </c>
      <c r="Y8" s="239">
        <v>0</v>
      </c>
      <c r="Z8" s="239">
        <v>0</v>
      </c>
      <c r="AA8" s="239">
        <v>0</v>
      </c>
      <c r="AB8" s="239">
        <v>0</v>
      </c>
      <c r="AC8" s="239">
        <v>0</v>
      </c>
      <c r="AD8" s="239">
        <v>0</v>
      </c>
      <c r="AE8" s="239">
        <v>0</v>
      </c>
      <c r="AF8" s="239">
        <v>0</v>
      </c>
      <c r="AG8" s="239">
        <v>0</v>
      </c>
      <c r="AH8" s="239">
        <v>0</v>
      </c>
      <c r="AI8" s="239">
        <v>0</v>
      </c>
      <c r="AJ8" s="239">
        <v>6095600</v>
      </c>
      <c r="AK8" s="239">
        <f>R8*Y8</f>
        <v>0</v>
      </c>
      <c r="AL8" s="239">
        <f t="shared" si="0"/>
        <v>0</v>
      </c>
      <c r="AM8" s="239">
        <f t="shared" si="0"/>
        <v>0</v>
      </c>
      <c r="AN8" s="239">
        <v>0</v>
      </c>
      <c r="AO8" s="241">
        <f t="shared" ref="AO8" si="1">AK8+AL8+AM8+AN8</f>
        <v>0</v>
      </c>
      <c r="AP8" s="241">
        <f>AJ8-Q8</f>
        <v>2252400</v>
      </c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33"/>
      <c r="BN8" s="233"/>
      <c r="BO8" s="233"/>
    </row>
    <row r="9" spans="1:67" ht="18" customHeight="1">
      <c r="A9" s="239">
        <v>3</v>
      </c>
      <c r="B9" s="635"/>
      <c r="C9" s="635"/>
      <c r="D9" s="239"/>
      <c r="E9" s="239">
        <v>12</v>
      </c>
      <c r="F9" s="239"/>
      <c r="G9" s="239"/>
      <c r="H9" s="239"/>
      <c r="I9" s="239"/>
      <c r="J9" s="239"/>
      <c r="K9" s="239"/>
      <c r="L9" s="239"/>
      <c r="M9" s="239"/>
      <c r="N9" s="239">
        <f>SUM(N7:N8)</f>
        <v>11920000</v>
      </c>
      <c r="O9" s="239">
        <f>SUM(O7:O8)</f>
        <v>7422200</v>
      </c>
      <c r="P9" s="239">
        <f>SUM(P7:P8)</f>
        <v>3081000</v>
      </c>
      <c r="Q9" s="239">
        <f>SUM(Q7:Q8)</f>
        <v>22423200</v>
      </c>
      <c r="R9" s="239">
        <f t="shared" ref="R9:U9" si="2">SUM(R7:R8)</f>
        <v>0</v>
      </c>
      <c r="S9" s="239">
        <f t="shared" si="2"/>
        <v>1480</v>
      </c>
      <c r="T9" s="239">
        <f t="shared" si="2"/>
        <v>2500</v>
      </c>
      <c r="U9" s="239">
        <f t="shared" si="2"/>
        <v>350</v>
      </c>
      <c r="V9" s="234">
        <v>29947</v>
      </c>
      <c r="W9" s="239">
        <v>29750</v>
      </c>
      <c r="X9" s="242">
        <f>+W9/V9*100</f>
        <v>99.342171169065352</v>
      </c>
      <c r="Y9" s="239"/>
      <c r="Z9" s="239">
        <f t="shared" ref="Z9:AP9" si="3">SUM(Z7:Z8)</f>
        <v>12000</v>
      </c>
      <c r="AA9" s="239">
        <f t="shared" si="3"/>
        <v>6</v>
      </c>
      <c r="AB9" s="239">
        <f t="shared" si="3"/>
        <v>0</v>
      </c>
      <c r="AC9" s="239">
        <f t="shared" si="3"/>
        <v>0</v>
      </c>
      <c r="AD9" s="239">
        <f t="shared" si="3"/>
        <v>1800</v>
      </c>
      <c r="AE9" s="239">
        <f t="shared" si="3"/>
        <v>0</v>
      </c>
      <c r="AF9" s="239">
        <f t="shared" si="3"/>
        <v>0</v>
      </c>
      <c r="AG9" s="239">
        <f t="shared" si="3"/>
        <v>0</v>
      </c>
      <c r="AH9" s="239">
        <f t="shared" si="3"/>
        <v>2100000</v>
      </c>
      <c r="AI9" s="239">
        <f t="shared" si="3"/>
        <v>0</v>
      </c>
      <c r="AJ9" s="239">
        <f t="shared" si="3"/>
        <v>6095600</v>
      </c>
      <c r="AK9" s="239">
        <f t="shared" si="3"/>
        <v>0</v>
      </c>
      <c r="AL9" s="239">
        <f t="shared" si="3"/>
        <v>17760000</v>
      </c>
      <c r="AM9" s="239">
        <f t="shared" si="3"/>
        <v>15000</v>
      </c>
      <c r="AN9" s="239">
        <f t="shared" si="3"/>
        <v>0</v>
      </c>
      <c r="AO9" s="239">
        <f t="shared" si="3"/>
        <v>17775000</v>
      </c>
      <c r="AP9" s="239">
        <f t="shared" si="3"/>
        <v>1447400</v>
      </c>
    </row>
    <row r="10" spans="1:67" s="246" customFormat="1" ht="18" customHeight="1">
      <c r="A10" s="241">
        <v>1</v>
      </c>
      <c r="B10" s="636" t="s">
        <v>227</v>
      </c>
      <c r="C10" s="636">
        <v>39</v>
      </c>
      <c r="D10" s="239" t="s">
        <v>228</v>
      </c>
      <c r="E10" s="239">
        <v>1</v>
      </c>
      <c r="F10" s="239" t="s">
        <v>229</v>
      </c>
      <c r="G10" s="241" t="s">
        <v>230</v>
      </c>
      <c r="H10" s="241" t="s">
        <v>231</v>
      </c>
      <c r="I10" s="244"/>
      <c r="J10" s="241" t="s">
        <v>134</v>
      </c>
      <c r="K10" s="244"/>
      <c r="L10" s="241" t="s">
        <v>134</v>
      </c>
      <c r="M10" s="244"/>
      <c r="N10" s="241"/>
      <c r="O10" s="241">
        <v>948900</v>
      </c>
      <c r="P10" s="241">
        <v>118150</v>
      </c>
      <c r="Q10" s="241">
        <f>O10+P10</f>
        <v>1067050</v>
      </c>
      <c r="R10" s="239"/>
      <c r="S10" s="239"/>
      <c r="T10" s="239"/>
      <c r="U10" s="239"/>
      <c r="V10" s="631">
        <v>44887</v>
      </c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>
        <f>AO10-Q10</f>
        <v>-1067050</v>
      </c>
      <c r="AQ10" s="245"/>
      <c r="AR10" s="245"/>
      <c r="AS10" s="245"/>
      <c r="AT10" s="245"/>
      <c r="AU10" s="245"/>
    </row>
    <row r="11" spans="1:67" s="246" customFormat="1" ht="18" customHeight="1">
      <c r="A11" s="241">
        <v>2</v>
      </c>
      <c r="B11" s="637"/>
      <c r="C11" s="637"/>
      <c r="D11" s="239" t="s">
        <v>228</v>
      </c>
      <c r="E11" s="239">
        <v>1</v>
      </c>
      <c r="F11" s="239" t="s">
        <v>128</v>
      </c>
      <c r="G11" s="241" t="s">
        <v>232</v>
      </c>
      <c r="H11" s="241" t="s">
        <v>233</v>
      </c>
      <c r="I11" s="244"/>
      <c r="J11" s="241" t="s">
        <v>134</v>
      </c>
      <c r="K11" s="244"/>
      <c r="L11" s="241" t="s">
        <v>134</v>
      </c>
      <c r="M11" s="244"/>
      <c r="N11" s="241"/>
      <c r="O11" s="241">
        <v>1513500</v>
      </c>
      <c r="P11" s="241">
        <v>706250</v>
      </c>
      <c r="Q11" s="241">
        <f t="shared" ref="Q11:Q24" si="4">O11+P11</f>
        <v>2219750</v>
      </c>
      <c r="R11" s="239"/>
      <c r="S11" s="239"/>
      <c r="T11" s="239"/>
      <c r="U11" s="239"/>
      <c r="V11" s="63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>
        <f t="shared" ref="AP11:AP24" si="5">AO11-Q11</f>
        <v>-2219750</v>
      </c>
      <c r="AQ11" s="245"/>
      <c r="AR11" s="245"/>
      <c r="AS11" s="245"/>
      <c r="AT11" s="245"/>
      <c r="AU11" s="245"/>
    </row>
    <row r="12" spans="1:67" s="246" customFormat="1" ht="18" customHeight="1">
      <c r="A12" s="241">
        <v>3</v>
      </c>
      <c r="B12" s="637"/>
      <c r="C12" s="637"/>
      <c r="D12" s="241" t="s">
        <v>234</v>
      </c>
      <c r="E12" s="239">
        <v>1</v>
      </c>
      <c r="F12" s="239" t="s">
        <v>128</v>
      </c>
      <c r="G12" s="241" t="s">
        <v>235</v>
      </c>
      <c r="H12" s="241" t="s">
        <v>233</v>
      </c>
      <c r="I12" s="244"/>
      <c r="J12" s="241" t="s">
        <v>134</v>
      </c>
      <c r="K12" s="244"/>
      <c r="L12" s="241" t="s">
        <v>134</v>
      </c>
      <c r="M12" s="244"/>
      <c r="N12" s="241"/>
      <c r="O12" s="241">
        <v>467500</v>
      </c>
      <c r="P12" s="241">
        <v>325950</v>
      </c>
      <c r="Q12" s="241">
        <f t="shared" si="4"/>
        <v>793450</v>
      </c>
      <c r="R12" s="239"/>
      <c r="S12" s="239"/>
      <c r="T12" s="239"/>
      <c r="U12" s="239"/>
      <c r="V12" s="63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>
        <f t="shared" si="5"/>
        <v>-793450</v>
      </c>
      <c r="AQ12" s="245"/>
      <c r="AR12" s="245"/>
      <c r="AS12" s="245"/>
      <c r="AT12" s="245"/>
      <c r="AU12" s="245"/>
    </row>
    <row r="13" spans="1:67" s="246" customFormat="1" ht="18" customHeight="1">
      <c r="A13" s="241">
        <v>4</v>
      </c>
      <c r="B13" s="637"/>
      <c r="C13" s="637"/>
      <c r="D13" s="239" t="s">
        <v>228</v>
      </c>
      <c r="E13" s="239">
        <v>1</v>
      </c>
      <c r="F13" s="239" t="s">
        <v>236</v>
      </c>
      <c r="G13" s="239" t="s">
        <v>237</v>
      </c>
      <c r="H13" s="239" t="s">
        <v>238</v>
      </c>
      <c r="I13" s="244"/>
      <c r="J13" s="241" t="s">
        <v>134</v>
      </c>
      <c r="K13" s="244"/>
      <c r="L13" s="241" t="s">
        <v>134</v>
      </c>
      <c r="M13" s="244"/>
      <c r="N13" s="241"/>
      <c r="O13" s="241">
        <v>1021500</v>
      </c>
      <c r="P13" s="241">
        <v>751000</v>
      </c>
      <c r="Q13" s="241">
        <f t="shared" si="4"/>
        <v>1772500</v>
      </c>
      <c r="R13" s="239"/>
      <c r="S13" s="239"/>
      <c r="T13" s="239"/>
      <c r="U13" s="239"/>
      <c r="V13" s="63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>
        <f t="shared" si="5"/>
        <v>-1772500</v>
      </c>
      <c r="AQ13" s="245"/>
      <c r="AR13" s="245"/>
      <c r="AS13" s="245"/>
      <c r="AT13" s="245"/>
      <c r="AU13" s="245"/>
    </row>
    <row r="14" spans="1:67" s="246" customFormat="1" ht="18" customHeight="1">
      <c r="A14" s="241">
        <v>5</v>
      </c>
      <c r="B14" s="637"/>
      <c r="C14" s="637"/>
      <c r="D14" s="239" t="s">
        <v>228</v>
      </c>
      <c r="E14" s="239">
        <v>1</v>
      </c>
      <c r="F14" s="239" t="s">
        <v>236</v>
      </c>
      <c r="G14" s="239" t="s">
        <v>239</v>
      </c>
      <c r="H14" s="241" t="s">
        <v>240</v>
      </c>
      <c r="I14" s="244"/>
      <c r="J14" s="241" t="s">
        <v>134</v>
      </c>
      <c r="K14" s="244"/>
      <c r="L14" s="241" t="s">
        <v>134</v>
      </c>
      <c r="M14" s="244"/>
      <c r="N14" s="241"/>
      <c r="O14" s="241">
        <v>853000</v>
      </c>
      <c r="P14" s="241">
        <v>320450</v>
      </c>
      <c r="Q14" s="241">
        <f t="shared" si="4"/>
        <v>1173450</v>
      </c>
      <c r="R14" s="239"/>
      <c r="S14" s="239"/>
      <c r="T14" s="239"/>
      <c r="U14" s="239"/>
      <c r="V14" s="63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>
        <f t="shared" si="5"/>
        <v>-1173450</v>
      </c>
      <c r="AQ14" s="245"/>
      <c r="AR14" s="245"/>
      <c r="AS14" s="245"/>
      <c r="AT14" s="245"/>
      <c r="AU14" s="245"/>
    </row>
    <row r="15" spans="1:67" s="246" customFormat="1" ht="18" customHeight="1">
      <c r="A15" s="241">
        <v>6</v>
      </c>
      <c r="B15" s="637"/>
      <c r="C15" s="637"/>
      <c r="D15" s="239" t="s">
        <v>228</v>
      </c>
      <c r="E15" s="239">
        <v>1</v>
      </c>
      <c r="F15" s="239" t="s">
        <v>236</v>
      </c>
      <c r="G15" s="239" t="s">
        <v>241</v>
      </c>
      <c r="H15" s="241" t="s">
        <v>240</v>
      </c>
      <c r="I15" s="244"/>
      <c r="J15" s="241" t="s">
        <v>134</v>
      </c>
      <c r="K15" s="244"/>
      <c r="L15" s="241" t="s">
        <v>134</v>
      </c>
      <c r="M15" s="244"/>
      <c r="N15" s="241"/>
      <c r="O15" s="241">
        <v>862000</v>
      </c>
      <c r="P15" s="241">
        <v>510000</v>
      </c>
      <c r="Q15" s="241">
        <f t="shared" si="4"/>
        <v>1372000</v>
      </c>
      <c r="R15" s="239"/>
      <c r="S15" s="239"/>
      <c r="T15" s="239"/>
      <c r="U15" s="239"/>
      <c r="V15" s="63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>
        <f t="shared" si="5"/>
        <v>-1372000</v>
      </c>
      <c r="AQ15" s="245"/>
      <c r="AR15" s="245"/>
      <c r="AS15" s="245"/>
      <c r="AT15" s="245"/>
      <c r="AU15" s="245"/>
    </row>
    <row r="16" spans="1:67" s="246" customFormat="1" ht="18" customHeight="1">
      <c r="A16" s="241">
        <v>7</v>
      </c>
      <c r="B16" s="637"/>
      <c r="C16" s="637"/>
      <c r="D16" s="241" t="s">
        <v>242</v>
      </c>
      <c r="E16" s="239">
        <v>1</v>
      </c>
      <c r="F16" s="239" t="s">
        <v>236</v>
      </c>
      <c r="G16" s="239" t="s">
        <v>243</v>
      </c>
      <c r="H16" s="239" t="s">
        <v>244</v>
      </c>
      <c r="I16" s="244"/>
      <c r="J16" s="241" t="s">
        <v>134</v>
      </c>
      <c r="K16" s="244"/>
      <c r="L16" s="241" t="s">
        <v>134</v>
      </c>
      <c r="M16" s="244"/>
      <c r="N16" s="241"/>
      <c r="O16" s="241">
        <v>360800</v>
      </c>
      <c r="P16" s="241">
        <v>364400</v>
      </c>
      <c r="Q16" s="241">
        <f t="shared" si="4"/>
        <v>725200</v>
      </c>
      <c r="R16" s="239"/>
      <c r="S16" s="239"/>
      <c r="T16" s="239"/>
      <c r="U16" s="239"/>
      <c r="V16" s="63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>
        <f t="shared" si="5"/>
        <v>-725200</v>
      </c>
      <c r="AQ16" s="245"/>
      <c r="AR16" s="245"/>
      <c r="AS16" s="245"/>
      <c r="AT16" s="245"/>
      <c r="AU16" s="245"/>
    </row>
    <row r="17" spans="1:67" s="246" customFormat="1" ht="18" customHeight="1">
      <c r="A17" s="241">
        <v>8</v>
      </c>
      <c r="B17" s="637"/>
      <c r="C17" s="637"/>
      <c r="D17" s="241" t="s">
        <v>49</v>
      </c>
      <c r="E17" s="239">
        <v>1</v>
      </c>
      <c r="F17" s="239" t="s">
        <v>236</v>
      </c>
      <c r="G17" s="239" t="s">
        <v>245</v>
      </c>
      <c r="H17" s="239" t="s">
        <v>244</v>
      </c>
      <c r="I17" s="244"/>
      <c r="J17" s="241" t="s">
        <v>134</v>
      </c>
      <c r="K17" s="244"/>
      <c r="L17" s="241" t="s">
        <v>134</v>
      </c>
      <c r="M17" s="244"/>
      <c r="N17" s="241"/>
      <c r="O17" s="241">
        <v>862700</v>
      </c>
      <c r="P17" s="241">
        <v>1026950</v>
      </c>
      <c r="Q17" s="241">
        <f t="shared" si="4"/>
        <v>1889650</v>
      </c>
      <c r="R17" s="239"/>
      <c r="S17" s="239"/>
      <c r="T17" s="239"/>
      <c r="U17" s="239"/>
      <c r="V17" s="63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>
        <f t="shared" si="5"/>
        <v>-1889650</v>
      </c>
      <c r="AQ17" s="245"/>
      <c r="AR17" s="245"/>
      <c r="AS17" s="245"/>
      <c r="AT17" s="245"/>
      <c r="AU17" s="245"/>
    </row>
    <row r="18" spans="1:67" s="246" customFormat="1" ht="18" customHeight="1">
      <c r="A18" s="241">
        <v>9</v>
      </c>
      <c r="B18" s="637"/>
      <c r="C18" s="637"/>
      <c r="D18" s="241" t="s">
        <v>246</v>
      </c>
      <c r="E18" s="239">
        <v>1</v>
      </c>
      <c r="F18" s="239" t="s">
        <v>236</v>
      </c>
      <c r="G18" s="239" t="s">
        <v>247</v>
      </c>
      <c r="H18" s="241" t="s">
        <v>244</v>
      </c>
      <c r="I18" s="244"/>
      <c r="J18" s="241" t="s">
        <v>134</v>
      </c>
      <c r="K18" s="244"/>
      <c r="L18" s="241" t="s">
        <v>134</v>
      </c>
      <c r="M18" s="244"/>
      <c r="N18" s="241"/>
      <c r="O18" s="241">
        <v>263000</v>
      </c>
      <c r="P18" s="241">
        <v>140000</v>
      </c>
      <c r="Q18" s="241">
        <f t="shared" si="4"/>
        <v>403000</v>
      </c>
      <c r="R18" s="239"/>
      <c r="S18" s="239"/>
      <c r="T18" s="239"/>
      <c r="U18" s="239"/>
      <c r="V18" s="63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>
        <f t="shared" si="5"/>
        <v>-403000</v>
      </c>
      <c r="AQ18" s="245"/>
      <c r="AR18" s="245"/>
      <c r="AS18" s="245"/>
      <c r="AT18" s="245"/>
      <c r="AU18" s="245"/>
    </row>
    <row r="19" spans="1:67" s="246" customFormat="1" ht="18" customHeight="1">
      <c r="A19" s="241">
        <v>10</v>
      </c>
      <c r="B19" s="637"/>
      <c r="C19" s="637"/>
      <c r="D19" s="241" t="s">
        <v>248</v>
      </c>
      <c r="E19" s="239">
        <v>1</v>
      </c>
      <c r="F19" s="241" t="s">
        <v>249</v>
      </c>
      <c r="G19" s="239" t="s">
        <v>250</v>
      </c>
      <c r="H19" s="241" t="s">
        <v>251</v>
      </c>
      <c r="I19" s="244"/>
      <c r="J19" s="241" t="s">
        <v>134</v>
      </c>
      <c r="K19" s="244"/>
      <c r="L19" s="241" t="s">
        <v>134</v>
      </c>
      <c r="M19" s="244"/>
      <c r="N19" s="241"/>
      <c r="O19" s="241">
        <v>0</v>
      </c>
      <c r="P19" s="241">
        <v>0</v>
      </c>
      <c r="Q19" s="241">
        <f t="shared" si="4"/>
        <v>0</v>
      </c>
      <c r="R19" s="239"/>
      <c r="S19" s="239"/>
      <c r="T19" s="239"/>
      <c r="U19" s="239"/>
      <c r="V19" s="63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>
        <f t="shared" si="5"/>
        <v>0</v>
      </c>
      <c r="AQ19" s="245"/>
      <c r="AR19" s="245"/>
      <c r="AS19" s="245"/>
      <c r="AT19" s="245"/>
      <c r="AU19" s="245"/>
    </row>
    <row r="20" spans="1:67" s="246" customFormat="1" ht="18" customHeight="1">
      <c r="A20" s="241">
        <v>11</v>
      </c>
      <c r="B20" s="637"/>
      <c r="C20" s="637"/>
      <c r="D20" s="241" t="s">
        <v>252</v>
      </c>
      <c r="E20" s="239">
        <v>1</v>
      </c>
      <c r="F20" s="241" t="s">
        <v>236</v>
      </c>
      <c r="G20" s="239" t="s">
        <v>253</v>
      </c>
      <c r="H20" s="241" t="s">
        <v>244</v>
      </c>
      <c r="I20" s="244"/>
      <c r="J20" s="241" t="s">
        <v>134</v>
      </c>
      <c r="K20" s="244"/>
      <c r="L20" s="241" t="s">
        <v>134</v>
      </c>
      <c r="M20" s="244"/>
      <c r="N20" s="241"/>
      <c r="O20" s="241">
        <v>357000</v>
      </c>
      <c r="P20" s="241">
        <v>79800</v>
      </c>
      <c r="Q20" s="241">
        <f t="shared" si="4"/>
        <v>436800</v>
      </c>
      <c r="R20" s="239"/>
      <c r="S20" s="239"/>
      <c r="T20" s="239"/>
      <c r="U20" s="239"/>
      <c r="V20" s="63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>
        <f t="shared" si="5"/>
        <v>-436800</v>
      </c>
      <c r="AQ20" s="245"/>
      <c r="AR20" s="245"/>
      <c r="AS20" s="245"/>
      <c r="AT20" s="245"/>
      <c r="AU20" s="245"/>
    </row>
    <row r="21" spans="1:67" s="246" customFormat="1" ht="18" customHeight="1">
      <c r="A21" s="241">
        <v>12</v>
      </c>
      <c r="B21" s="637"/>
      <c r="C21" s="637"/>
      <c r="D21" s="241" t="s">
        <v>254</v>
      </c>
      <c r="E21" s="239">
        <v>1</v>
      </c>
      <c r="F21" s="239" t="s">
        <v>255</v>
      </c>
      <c r="G21" s="241" t="s">
        <v>256</v>
      </c>
      <c r="H21" s="241" t="s">
        <v>257</v>
      </c>
      <c r="I21" s="244"/>
      <c r="J21" s="241" t="s">
        <v>134</v>
      </c>
      <c r="K21" s="244"/>
      <c r="L21" s="241" t="s">
        <v>134</v>
      </c>
      <c r="M21" s="244"/>
      <c r="N21" s="241"/>
      <c r="O21" s="241">
        <v>38150</v>
      </c>
      <c r="P21" s="241">
        <v>27000</v>
      </c>
      <c r="Q21" s="241">
        <f t="shared" si="4"/>
        <v>65150</v>
      </c>
      <c r="R21" s="239"/>
      <c r="S21" s="239"/>
      <c r="T21" s="239"/>
      <c r="U21" s="239"/>
      <c r="V21" s="63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>
        <f t="shared" si="5"/>
        <v>-65150</v>
      </c>
      <c r="AQ21" s="245"/>
      <c r="AR21" s="245"/>
      <c r="AS21" s="245"/>
      <c r="AT21" s="245"/>
      <c r="AU21" s="245"/>
    </row>
    <row r="22" spans="1:67" s="246" customFormat="1" ht="18" customHeight="1">
      <c r="A22" s="241">
        <v>13</v>
      </c>
      <c r="B22" s="637"/>
      <c r="C22" s="637"/>
      <c r="D22" s="241" t="s">
        <v>258</v>
      </c>
      <c r="E22" s="239">
        <v>1</v>
      </c>
      <c r="F22" s="241" t="s">
        <v>259</v>
      </c>
      <c r="G22" s="241" t="s">
        <v>260</v>
      </c>
      <c r="H22" s="241" t="s">
        <v>257</v>
      </c>
      <c r="I22" s="244"/>
      <c r="J22" s="241" t="s">
        <v>134</v>
      </c>
      <c r="K22" s="244"/>
      <c r="L22" s="241" t="s">
        <v>134</v>
      </c>
      <c r="M22" s="244"/>
      <c r="N22" s="241"/>
      <c r="O22" s="247">
        <v>0</v>
      </c>
      <c r="P22" s="247">
        <v>0</v>
      </c>
      <c r="Q22" s="241">
        <f t="shared" si="4"/>
        <v>0</v>
      </c>
      <c r="R22" s="239"/>
      <c r="S22" s="239"/>
      <c r="T22" s="239"/>
      <c r="U22" s="239"/>
      <c r="V22" s="63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>
        <f t="shared" si="5"/>
        <v>0</v>
      </c>
      <c r="AQ22" s="245"/>
      <c r="AR22" s="245"/>
      <c r="AS22" s="245"/>
      <c r="AT22" s="245"/>
      <c r="AU22" s="245"/>
    </row>
    <row r="23" spans="1:67" s="246" customFormat="1" ht="18" customHeight="1">
      <c r="A23" s="241">
        <v>14</v>
      </c>
      <c r="B23" s="637"/>
      <c r="C23" s="637"/>
      <c r="D23" s="241" t="s">
        <v>254</v>
      </c>
      <c r="E23" s="239">
        <v>1</v>
      </c>
      <c r="F23" s="241" t="s">
        <v>255</v>
      </c>
      <c r="G23" s="241" t="s">
        <v>261</v>
      </c>
      <c r="H23" s="241" t="s">
        <v>257</v>
      </c>
      <c r="I23" s="244"/>
      <c r="J23" s="241" t="s">
        <v>134</v>
      </c>
      <c r="K23" s="244"/>
      <c r="L23" s="241" t="s">
        <v>134</v>
      </c>
      <c r="M23" s="244"/>
      <c r="N23" s="241"/>
      <c r="O23" s="247">
        <v>0</v>
      </c>
      <c r="P23" s="247">
        <v>0</v>
      </c>
      <c r="Q23" s="241">
        <f t="shared" si="4"/>
        <v>0</v>
      </c>
      <c r="R23" s="239"/>
      <c r="S23" s="239"/>
      <c r="T23" s="239"/>
      <c r="U23" s="239"/>
      <c r="V23" s="63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>
        <f t="shared" si="5"/>
        <v>0</v>
      </c>
      <c r="AQ23" s="245"/>
      <c r="AR23" s="245"/>
      <c r="AS23" s="245"/>
      <c r="AT23" s="245"/>
      <c r="AU23" s="245"/>
    </row>
    <row r="24" spans="1:67" s="246" customFormat="1" ht="18" customHeight="1">
      <c r="A24" s="241">
        <v>15</v>
      </c>
      <c r="B24" s="637"/>
      <c r="C24" s="637"/>
      <c r="D24" s="241" t="s">
        <v>262</v>
      </c>
      <c r="E24" s="241">
        <v>1</v>
      </c>
      <c r="F24" s="241" t="s">
        <v>263</v>
      </c>
      <c r="G24" s="241" t="s">
        <v>264</v>
      </c>
      <c r="H24" s="241" t="s">
        <v>265</v>
      </c>
      <c r="I24" s="244"/>
      <c r="J24" s="241" t="s">
        <v>134</v>
      </c>
      <c r="K24" s="244"/>
      <c r="L24" s="241" t="s">
        <v>134</v>
      </c>
      <c r="M24" s="244"/>
      <c r="N24" s="241"/>
      <c r="O24" s="247">
        <v>190000</v>
      </c>
      <c r="P24" s="247">
        <v>32500</v>
      </c>
      <c r="Q24" s="241">
        <f t="shared" si="4"/>
        <v>222500</v>
      </c>
      <c r="R24" s="239"/>
      <c r="S24" s="239"/>
      <c r="T24" s="239"/>
      <c r="U24" s="239"/>
      <c r="V24" s="63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7"/>
      <c r="AL24" s="241"/>
      <c r="AM24" s="241"/>
      <c r="AN24" s="241"/>
      <c r="AO24" s="241"/>
      <c r="AP24" s="241">
        <f t="shared" si="5"/>
        <v>-222500</v>
      </c>
      <c r="AQ24" s="245"/>
      <c r="AR24" s="245"/>
      <c r="AS24" s="245"/>
      <c r="AT24" s="245"/>
      <c r="AU24" s="245"/>
    </row>
    <row r="25" spans="1:67" ht="18" customHeight="1">
      <c r="A25" s="241">
        <v>16</v>
      </c>
      <c r="B25" s="638"/>
      <c r="C25" s="638"/>
      <c r="D25" s="239"/>
      <c r="E25" s="239">
        <f>SUM(E10:E24)</f>
        <v>15</v>
      </c>
      <c r="F25" s="239">
        <f t="shared" ref="F25:AP25" si="6">SUM(F10:F24)</f>
        <v>0</v>
      </c>
      <c r="G25" s="239">
        <f t="shared" si="6"/>
        <v>0</v>
      </c>
      <c r="H25" s="239">
        <f t="shared" si="6"/>
        <v>0</v>
      </c>
      <c r="I25" s="239">
        <f t="shared" si="6"/>
        <v>0</v>
      </c>
      <c r="J25" s="239">
        <f t="shared" si="6"/>
        <v>0</v>
      </c>
      <c r="K25" s="239">
        <f t="shared" si="6"/>
        <v>0</v>
      </c>
      <c r="L25" s="239">
        <f t="shared" si="6"/>
        <v>0</v>
      </c>
      <c r="M25" s="239">
        <f t="shared" si="6"/>
        <v>0</v>
      </c>
      <c r="N25" s="239">
        <f t="shared" si="6"/>
        <v>0</v>
      </c>
      <c r="O25" s="239">
        <f t="shared" si="6"/>
        <v>7738050</v>
      </c>
      <c r="P25" s="239">
        <f t="shared" si="6"/>
        <v>4402450</v>
      </c>
      <c r="Q25" s="239">
        <f t="shared" si="6"/>
        <v>12140500</v>
      </c>
      <c r="R25" s="239">
        <f t="shared" si="6"/>
        <v>0</v>
      </c>
      <c r="S25" s="239">
        <f t="shared" si="6"/>
        <v>0</v>
      </c>
      <c r="T25" s="239">
        <f t="shared" si="6"/>
        <v>0</v>
      </c>
      <c r="U25" s="239">
        <f t="shared" si="6"/>
        <v>0</v>
      </c>
      <c r="V25" s="239">
        <v>44887</v>
      </c>
      <c r="W25" s="239">
        <f t="shared" si="6"/>
        <v>0</v>
      </c>
      <c r="X25" s="239">
        <f t="shared" si="6"/>
        <v>0</v>
      </c>
      <c r="Y25" s="239">
        <f t="shared" si="6"/>
        <v>0</v>
      </c>
      <c r="Z25" s="239">
        <f t="shared" si="6"/>
        <v>0</v>
      </c>
      <c r="AA25" s="239">
        <f t="shared" si="6"/>
        <v>0</v>
      </c>
      <c r="AB25" s="239">
        <f t="shared" si="6"/>
        <v>0</v>
      </c>
      <c r="AC25" s="239">
        <f t="shared" si="6"/>
        <v>0</v>
      </c>
      <c r="AD25" s="239">
        <f t="shared" si="6"/>
        <v>0</v>
      </c>
      <c r="AE25" s="239">
        <f t="shared" si="6"/>
        <v>0</v>
      </c>
      <c r="AF25" s="239">
        <f t="shared" si="6"/>
        <v>0</v>
      </c>
      <c r="AG25" s="239">
        <f t="shared" si="6"/>
        <v>0</v>
      </c>
      <c r="AH25" s="239">
        <f t="shared" si="6"/>
        <v>0</v>
      </c>
      <c r="AI25" s="239">
        <f t="shared" si="6"/>
        <v>0</v>
      </c>
      <c r="AJ25" s="239">
        <f t="shared" si="6"/>
        <v>0</v>
      </c>
      <c r="AK25" s="239">
        <f t="shared" si="6"/>
        <v>0</v>
      </c>
      <c r="AL25" s="239">
        <f t="shared" si="6"/>
        <v>0</v>
      </c>
      <c r="AM25" s="239">
        <f t="shared" si="6"/>
        <v>0</v>
      </c>
      <c r="AN25" s="239">
        <f t="shared" si="6"/>
        <v>0</v>
      </c>
      <c r="AO25" s="239">
        <f t="shared" si="6"/>
        <v>0</v>
      </c>
      <c r="AP25" s="239">
        <f t="shared" si="6"/>
        <v>-12140500</v>
      </c>
    </row>
    <row r="26" spans="1:67" s="243" customFormat="1" ht="33.75" customHeight="1">
      <c r="A26" s="241">
        <v>1</v>
      </c>
      <c r="B26" s="239" t="s">
        <v>266</v>
      </c>
      <c r="C26" s="239">
        <v>15</v>
      </c>
      <c r="D26" s="241" t="s">
        <v>267</v>
      </c>
      <c r="E26" s="239">
        <v>2</v>
      </c>
      <c r="F26" s="248" t="s">
        <v>263</v>
      </c>
      <c r="G26" s="239" t="s">
        <v>146</v>
      </c>
      <c r="H26" s="239" t="s">
        <v>141</v>
      </c>
      <c r="I26" s="239"/>
      <c r="J26" s="241" t="s">
        <v>16</v>
      </c>
      <c r="K26" s="239"/>
      <c r="L26" s="241" t="s">
        <v>268</v>
      </c>
      <c r="M26" s="239"/>
      <c r="N26" s="239">
        <v>2762179</v>
      </c>
      <c r="O26" s="239">
        <v>3049200</v>
      </c>
      <c r="P26" s="239">
        <v>965500</v>
      </c>
      <c r="Q26" s="239">
        <f>SUM(N26:P26)</f>
        <v>6776879</v>
      </c>
      <c r="R26" s="239"/>
      <c r="S26" s="239"/>
      <c r="T26" s="239"/>
      <c r="U26" s="239"/>
      <c r="V26" s="239">
        <v>11568</v>
      </c>
      <c r="W26" s="239">
        <v>2</v>
      </c>
      <c r="X26" s="242">
        <f>W26*100/V26</f>
        <v>1.7289073305670817E-2</v>
      </c>
      <c r="Y26" s="239"/>
      <c r="Z26" s="239"/>
      <c r="AA26" s="242"/>
      <c r="AB26" s="242">
        <v>405</v>
      </c>
      <c r="AC26" s="239"/>
      <c r="AD26" s="239"/>
      <c r="AE26" s="242"/>
      <c r="AF26" s="242">
        <v>14</v>
      </c>
      <c r="AG26" s="242"/>
      <c r="AH26" s="239"/>
      <c r="AI26" s="239"/>
      <c r="AJ26" s="242">
        <v>120</v>
      </c>
      <c r="AK26" s="242"/>
      <c r="AL26" s="239"/>
      <c r="AM26" s="239"/>
      <c r="AN26" s="239">
        <v>120</v>
      </c>
      <c r="AO26" s="249">
        <f>AJ26</f>
        <v>120</v>
      </c>
      <c r="AP26" s="249">
        <f>AO26-Q26</f>
        <v>-6776759</v>
      </c>
      <c r="AQ26" s="245"/>
      <c r="AR26" s="245"/>
      <c r="AS26" s="245"/>
      <c r="AT26" s="245"/>
      <c r="AU26" s="245"/>
    </row>
    <row r="27" spans="1:67" ht="18" customHeight="1">
      <c r="A27" s="241">
        <v>1</v>
      </c>
      <c r="B27" s="633" t="s">
        <v>269</v>
      </c>
      <c r="C27" s="633">
        <v>36</v>
      </c>
      <c r="D27" s="241" t="s">
        <v>270</v>
      </c>
      <c r="E27" s="239">
        <v>2</v>
      </c>
      <c r="F27" s="239" t="s">
        <v>271</v>
      </c>
      <c r="G27" s="239" t="s">
        <v>272</v>
      </c>
      <c r="H27" s="241" t="s">
        <v>273</v>
      </c>
      <c r="I27" s="239"/>
      <c r="J27" s="241" t="s">
        <v>134</v>
      </c>
      <c r="K27" s="241" t="s">
        <v>274</v>
      </c>
      <c r="L27" s="241" t="s">
        <v>275</v>
      </c>
      <c r="M27" s="239"/>
      <c r="N27" s="239">
        <v>0</v>
      </c>
      <c r="O27" s="239">
        <v>0</v>
      </c>
      <c r="P27" s="239">
        <v>0</v>
      </c>
      <c r="Q27" s="239">
        <f>N27+O27+P27</f>
        <v>0</v>
      </c>
      <c r="R27" s="239">
        <v>0</v>
      </c>
      <c r="S27" s="239">
        <v>0</v>
      </c>
      <c r="T27" s="239">
        <v>0</v>
      </c>
      <c r="U27" s="239">
        <v>0</v>
      </c>
      <c r="V27" s="239"/>
      <c r="W27" s="239">
        <v>0</v>
      </c>
      <c r="X27" s="239">
        <v>0</v>
      </c>
      <c r="Y27" s="239">
        <v>0</v>
      </c>
      <c r="Z27" s="239">
        <v>0</v>
      </c>
      <c r="AA27" s="239">
        <v>0</v>
      </c>
      <c r="AB27" s="239">
        <v>0</v>
      </c>
      <c r="AC27" s="239">
        <v>0</v>
      </c>
      <c r="AD27" s="239">
        <v>0</v>
      </c>
      <c r="AE27" s="239">
        <v>0</v>
      </c>
      <c r="AF27" s="239">
        <v>0</v>
      </c>
      <c r="AG27" s="239">
        <v>0</v>
      </c>
      <c r="AH27" s="239">
        <v>0</v>
      </c>
      <c r="AI27" s="239">
        <v>0</v>
      </c>
      <c r="AJ27" s="239">
        <v>0</v>
      </c>
      <c r="AK27" s="239">
        <f>R27*Y27</f>
        <v>0</v>
      </c>
      <c r="AL27" s="239">
        <f t="shared" ref="AL27:AN29" si="7">S27*Z27</f>
        <v>0</v>
      </c>
      <c r="AM27" s="239">
        <f>T27*AF27</f>
        <v>0</v>
      </c>
      <c r="AN27" s="239">
        <f t="shared" si="7"/>
        <v>0</v>
      </c>
      <c r="AO27" s="241">
        <f t="shared" ref="AO27:AO29" si="8">AK27+AL27+AM27+AN27</f>
        <v>0</v>
      </c>
      <c r="AP27" s="241">
        <f t="shared" ref="AP27:AP40" si="9">AO27-Q27</f>
        <v>0</v>
      </c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  <c r="BK27" s="243"/>
      <c r="BL27" s="243"/>
      <c r="BM27" s="243"/>
      <c r="BN27" s="243"/>
      <c r="BO27" s="243"/>
    </row>
    <row r="28" spans="1:67" ht="18" customHeight="1">
      <c r="A28" s="241">
        <v>2</v>
      </c>
      <c r="B28" s="634"/>
      <c r="C28" s="634"/>
      <c r="D28" s="241" t="s">
        <v>276</v>
      </c>
      <c r="E28" s="239">
        <v>2</v>
      </c>
      <c r="F28" s="239" t="s">
        <v>271</v>
      </c>
      <c r="G28" s="239" t="s">
        <v>277</v>
      </c>
      <c r="H28" s="241" t="s">
        <v>273</v>
      </c>
      <c r="I28" s="239"/>
      <c r="J28" s="241" t="s">
        <v>134</v>
      </c>
      <c r="K28" s="241" t="s">
        <v>274</v>
      </c>
      <c r="L28" s="241" t="s">
        <v>275</v>
      </c>
      <c r="M28" s="239"/>
      <c r="N28" s="239">
        <v>0</v>
      </c>
      <c r="O28" s="239">
        <v>0</v>
      </c>
      <c r="P28" s="239">
        <v>0</v>
      </c>
      <c r="Q28" s="239">
        <f t="shared" ref="Q28:Q39" si="10">N28+O28+P28</f>
        <v>0</v>
      </c>
      <c r="R28" s="239">
        <v>0</v>
      </c>
      <c r="S28" s="239">
        <v>0</v>
      </c>
      <c r="T28" s="239">
        <v>0</v>
      </c>
      <c r="U28" s="239">
        <v>0</v>
      </c>
      <c r="V28" s="239"/>
      <c r="W28" s="239">
        <v>0</v>
      </c>
      <c r="X28" s="239">
        <v>0</v>
      </c>
      <c r="Y28" s="239">
        <v>0</v>
      </c>
      <c r="Z28" s="239">
        <v>0</v>
      </c>
      <c r="AA28" s="239">
        <v>0</v>
      </c>
      <c r="AB28" s="239">
        <v>0</v>
      </c>
      <c r="AC28" s="239">
        <v>0</v>
      </c>
      <c r="AD28" s="239">
        <v>0</v>
      </c>
      <c r="AE28" s="239">
        <v>0</v>
      </c>
      <c r="AF28" s="239">
        <v>0</v>
      </c>
      <c r="AG28" s="239">
        <v>0</v>
      </c>
      <c r="AH28" s="239">
        <v>0</v>
      </c>
      <c r="AI28" s="239">
        <v>0</v>
      </c>
      <c r="AJ28" s="239">
        <v>0</v>
      </c>
      <c r="AK28" s="239">
        <f>R28*Y28</f>
        <v>0</v>
      </c>
      <c r="AL28" s="239">
        <f t="shared" si="7"/>
        <v>0</v>
      </c>
      <c r="AM28" s="239">
        <f>T28*AF28</f>
        <v>0</v>
      </c>
      <c r="AN28" s="239">
        <f t="shared" si="7"/>
        <v>0</v>
      </c>
      <c r="AO28" s="241">
        <f t="shared" si="8"/>
        <v>0</v>
      </c>
      <c r="AP28" s="241">
        <f t="shared" si="9"/>
        <v>0</v>
      </c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</row>
    <row r="29" spans="1:67" ht="18" customHeight="1">
      <c r="A29" s="241">
        <v>3</v>
      </c>
      <c r="B29" s="634"/>
      <c r="C29" s="634"/>
      <c r="D29" s="241" t="s">
        <v>278</v>
      </c>
      <c r="E29" s="239">
        <v>1</v>
      </c>
      <c r="F29" s="239" t="s">
        <v>271</v>
      </c>
      <c r="G29" s="239" t="s">
        <v>279</v>
      </c>
      <c r="H29" s="241" t="s">
        <v>273</v>
      </c>
      <c r="I29" s="239"/>
      <c r="J29" s="241" t="s">
        <v>134</v>
      </c>
      <c r="K29" s="241" t="s">
        <v>274</v>
      </c>
      <c r="L29" s="241" t="s">
        <v>275</v>
      </c>
      <c r="M29" s="239"/>
      <c r="N29" s="239"/>
      <c r="O29" s="239"/>
      <c r="P29" s="239"/>
      <c r="Q29" s="239">
        <f t="shared" si="10"/>
        <v>0</v>
      </c>
      <c r="R29" s="239">
        <v>0</v>
      </c>
      <c r="S29" s="239">
        <v>0</v>
      </c>
      <c r="T29" s="239">
        <v>0</v>
      </c>
      <c r="U29" s="239">
        <v>0</v>
      </c>
      <c r="V29" s="239"/>
      <c r="W29" s="239">
        <v>0</v>
      </c>
      <c r="X29" s="239">
        <v>0</v>
      </c>
      <c r="Y29" s="239">
        <v>0</v>
      </c>
      <c r="Z29" s="239">
        <v>0</v>
      </c>
      <c r="AA29" s="239">
        <v>0</v>
      </c>
      <c r="AB29" s="239">
        <v>0</v>
      </c>
      <c r="AC29" s="239">
        <v>0</v>
      </c>
      <c r="AD29" s="239">
        <v>0</v>
      </c>
      <c r="AE29" s="239">
        <v>0</v>
      </c>
      <c r="AF29" s="239">
        <v>0</v>
      </c>
      <c r="AG29" s="239">
        <v>0</v>
      </c>
      <c r="AH29" s="239">
        <v>0</v>
      </c>
      <c r="AI29" s="239">
        <v>0</v>
      </c>
      <c r="AJ29" s="239">
        <v>0</v>
      </c>
      <c r="AK29" s="239">
        <f>R29*Y29</f>
        <v>0</v>
      </c>
      <c r="AL29" s="239">
        <f t="shared" si="7"/>
        <v>0</v>
      </c>
      <c r="AM29" s="239">
        <f t="shared" si="7"/>
        <v>0</v>
      </c>
      <c r="AN29" s="239">
        <f t="shared" si="7"/>
        <v>0</v>
      </c>
      <c r="AO29" s="241">
        <f t="shared" si="8"/>
        <v>0</v>
      </c>
      <c r="AP29" s="241">
        <f t="shared" si="9"/>
        <v>0</v>
      </c>
      <c r="AQ29" s="243"/>
      <c r="AR29" s="243"/>
      <c r="AS29" s="243"/>
      <c r="AT29" s="243"/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/>
      <c r="BL29" s="243"/>
      <c r="BM29" s="243"/>
      <c r="BN29" s="243"/>
      <c r="BO29" s="243"/>
    </row>
    <row r="30" spans="1:67" ht="18" customHeight="1">
      <c r="A30" s="241">
        <v>4</v>
      </c>
      <c r="B30" s="634"/>
      <c r="C30" s="634"/>
      <c r="D30" s="241" t="s">
        <v>280</v>
      </c>
      <c r="E30" s="239">
        <v>3</v>
      </c>
      <c r="F30" s="239" t="s">
        <v>281</v>
      </c>
      <c r="G30" s="239"/>
      <c r="H30" s="241" t="s">
        <v>273</v>
      </c>
      <c r="I30" s="239"/>
      <c r="J30" s="241" t="s">
        <v>134</v>
      </c>
      <c r="K30" s="241" t="s">
        <v>274</v>
      </c>
      <c r="L30" s="241" t="s">
        <v>275</v>
      </c>
      <c r="M30" s="239"/>
      <c r="N30" s="239">
        <v>1295952</v>
      </c>
      <c r="O30" s="239">
        <v>674216</v>
      </c>
      <c r="P30" s="239">
        <v>571044</v>
      </c>
      <c r="Q30" s="239">
        <f>SUM(N30:P30)</f>
        <v>2541212</v>
      </c>
      <c r="R30" s="239">
        <v>0</v>
      </c>
      <c r="S30" s="239">
        <v>0</v>
      </c>
      <c r="T30" s="239">
        <v>0</v>
      </c>
      <c r="U30" s="239">
        <v>0</v>
      </c>
      <c r="V30" s="239"/>
      <c r="W30" s="239">
        <v>0</v>
      </c>
      <c r="X30" s="239">
        <v>0</v>
      </c>
      <c r="Y30" s="239">
        <v>0</v>
      </c>
      <c r="Z30" s="239">
        <v>0</v>
      </c>
      <c r="AA30" s="239" t="s">
        <v>282</v>
      </c>
      <c r="AB30" s="239">
        <v>0</v>
      </c>
      <c r="AC30" s="239">
        <v>0</v>
      </c>
      <c r="AD30" s="239">
        <v>0</v>
      </c>
      <c r="AE30" s="239">
        <v>0</v>
      </c>
      <c r="AF30" s="239">
        <v>0</v>
      </c>
      <c r="AG30" s="239">
        <v>0</v>
      </c>
      <c r="AH30" s="239">
        <v>0</v>
      </c>
      <c r="AI30" s="239">
        <v>0</v>
      </c>
      <c r="AJ30" s="239">
        <v>0</v>
      </c>
      <c r="AK30" s="239">
        <v>0</v>
      </c>
      <c r="AL30" s="239">
        <v>0</v>
      </c>
      <c r="AM30" s="239">
        <v>0</v>
      </c>
      <c r="AN30" s="239">
        <v>0</v>
      </c>
      <c r="AO30" s="239">
        <v>0</v>
      </c>
      <c r="AP30" s="241">
        <f t="shared" si="9"/>
        <v>-2541212</v>
      </c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</row>
    <row r="31" spans="1:67" ht="18" customHeight="1">
      <c r="A31" s="241">
        <v>5</v>
      </c>
      <c r="B31" s="634"/>
      <c r="C31" s="634"/>
      <c r="D31" s="241" t="s">
        <v>283</v>
      </c>
      <c r="E31" s="239">
        <v>1</v>
      </c>
      <c r="F31" s="239" t="s">
        <v>284</v>
      </c>
      <c r="G31" s="239"/>
      <c r="H31" s="241" t="s">
        <v>273</v>
      </c>
      <c r="I31" s="239"/>
      <c r="J31" s="241" t="s">
        <v>134</v>
      </c>
      <c r="K31" s="241" t="s">
        <v>274</v>
      </c>
      <c r="L31" s="241" t="s">
        <v>275</v>
      </c>
      <c r="M31" s="239"/>
      <c r="N31" s="239"/>
      <c r="O31" s="239"/>
      <c r="P31" s="239"/>
      <c r="Q31" s="239"/>
      <c r="R31" s="239">
        <v>0</v>
      </c>
      <c r="S31" s="239">
        <v>0</v>
      </c>
      <c r="T31" s="239">
        <v>0</v>
      </c>
      <c r="U31" s="239">
        <v>90</v>
      </c>
      <c r="V31" s="239"/>
      <c r="W31" s="239">
        <v>0</v>
      </c>
      <c r="X31" s="239">
        <v>0</v>
      </c>
      <c r="Y31" s="239">
        <v>0</v>
      </c>
      <c r="Z31" s="239">
        <v>0</v>
      </c>
      <c r="AA31" s="239">
        <v>0</v>
      </c>
      <c r="AB31" s="239">
        <v>0</v>
      </c>
      <c r="AC31" s="239">
        <v>0</v>
      </c>
      <c r="AD31" s="239">
        <v>0</v>
      </c>
      <c r="AE31" s="239">
        <v>0</v>
      </c>
      <c r="AF31" s="239">
        <v>0</v>
      </c>
      <c r="AG31" s="239">
        <v>0</v>
      </c>
      <c r="AH31" s="239">
        <v>0</v>
      </c>
      <c r="AI31" s="239">
        <v>0</v>
      </c>
      <c r="AJ31" s="239">
        <v>0</v>
      </c>
      <c r="AK31" s="239">
        <v>0</v>
      </c>
      <c r="AL31" s="239">
        <v>0</v>
      </c>
      <c r="AM31" s="239">
        <v>0</v>
      </c>
      <c r="AN31" s="239">
        <v>0</v>
      </c>
      <c r="AO31" s="239">
        <v>0</v>
      </c>
      <c r="AP31" s="241">
        <f t="shared" si="9"/>
        <v>0</v>
      </c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3"/>
      <c r="BK31" s="243"/>
      <c r="BL31" s="243"/>
      <c r="BM31" s="243"/>
      <c r="BN31" s="243"/>
      <c r="BO31" s="243"/>
    </row>
    <row r="32" spans="1:67" ht="18" customHeight="1">
      <c r="A32" s="241">
        <v>6</v>
      </c>
      <c r="B32" s="634"/>
      <c r="C32" s="634"/>
      <c r="D32" s="241" t="s">
        <v>285</v>
      </c>
      <c r="E32" s="239">
        <v>2</v>
      </c>
      <c r="F32" s="239" t="s">
        <v>286</v>
      </c>
      <c r="G32" s="239"/>
      <c r="H32" s="241" t="s">
        <v>273</v>
      </c>
      <c r="I32" s="239"/>
      <c r="J32" s="241" t="s">
        <v>134</v>
      </c>
      <c r="K32" s="241" t="s">
        <v>274</v>
      </c>
      <c r="L32" s="241" t="s">
        <v>275</v>
      </c>
      <c r="M32" s="239"/>
      <c r="N32" s="239"/>
      <c r="O32" s="239"/>
      <c r="P32" s="239"/>
      <c r="Q32" s="239"/>
      <c r="R32" s="239">
        <v>0</v>
      </c>
      <c r="S32" s="239">
        <v>0</v>
      </c>
      <c r="T32" s="239">
        <v>0</v>
      </c>
      <c r="U32" s="239">
        <v>0</v>
      </c>
      <c r="V32" s="239"/>
      <c r="W32" s="239">
        <v>0</v>
      </c>
      <c r="X32" s="239">
        <v>0</v>
      </c>
      <c r="Y32" s="239">
        <v>0</v>
      </c>
      <c r="Z32" s="239">
        <v>0</v>
      </c>
      <c r="AA32" s="239">
        <v>0</v>
      </c>
      <c r="AB32" s="239">
        <v>0</v>
      </c>
      <c r="AC32" s="239">
        <v>0</v>
      </c>
      <c r="AD32" s="239">
        <v>0</v>
      </c>
      <c r="AE32" s="239">
        <v>0</v>
      </c>
      <c r="AF32" s="239">
        <v>0</v>
      </c>
      <c r="AG32" s="239">
        <v>0</v>
      </c>
      <c r="AH32" s="239">
        <v>0</v>
      </c>
      <c r="AI32" s="239">
        <v>0</v>
      </c>
      <c r="AJ32" s="239">
        <v>0</v>
      </c>
      <c r="AK32" s="239">
        <v>0</v>
      </c>
      <c r="AL32" s="239">
        <v>0</v>
      </c>
      <c r="AM32" s="239">
        <v>0</v>
      </c>
      <c r="AN32" s="239">
        <v>0</v>
      </c>
      <c r="AO32" s="239">
        <v>0</v>
      </c>
      <c r="AP32" s="241">
        <f t="shared" si="9"/>
        <v>0</v>
      </c>
      <c r="AQ32" s="243"/>
      <c r="AR32" s="243"/>
      <c r="AS32" s="243"/>
      <c r="AT32" s="243"/>
      <c r="AU32" s="243"/>
      <c r="AV32" s="243"/>
      <c r="AW32" s="243"/>
      <c r="AX32" s="243"/>
      <c r="AY32" s="243"/>
      <c r="AZ32" s="243"/>
      <c r="BA32" s="243"/>
      <c r="BB32" s="243"/>
      <c r="BC32" s="243"/>
      <c r="BD32" s="243"/>
      <c r="BE32" s="243"/>
      <c r="BF32" s="243"/>
      <c r="BG32" s="243"/>
      <c r="BH32" s="243"/>
      <c r="BI32" s="243"/>
      <c r="BJ32" s="243"/>
      <c r="BK32" s="243"/>
      <c r="BL32" s="243"/>
      <c r="BM32" s="243"/>
      <c r="BN32" s="243"/>
      <c r="BO32" s="243"/>
    </row>
    <row r="33" spans="1:67" ht="18" customHeight="1">
      <c r="A33" s="241">
        <v>7</v>
      </c>
      <c r="B33" s="634"/>
      <c r="C33" s="634"/>
      <c r="D33" s="241" t="s">
        <v>287</v>
      </c>
      <c r="E33" s="239">
        <v>1</v>
      </c>
      <c r="F33" s="239" t="s">
        <v>288</v>
      </c>
      <c r="G33" s="239"/>
      <c r="H33" s="241" t="s">
        <v>273</v>
      </c>
      <c r="I33" s="239"/>
      <c r="J33" s="241" t="s">
        <v>134</v>
      </c>
      <c r="K33" s="241" t="s">
        <v>274</v>
      </c>
      <c r="L33" s="241" t="s">
        <v>275</v>
      </c>
      <c r="M33" s="239"/>
      <c r="N33" s="239"/>
      <c r="O33" s="239"/>
      <c r="P33" s="239"/>
      <c r="Q33" s="239"/>
      <c r="R33" s="239">
        <v>9500</v>
      </c>
      <c r="S33" s="239">
        <v>0</v>
      </c>
      <c r="T33" s="239">
        <v>0</v>
      </c>
      <c r="U33" s="239">
        <v>0</v>
      </c>
      <c r="V33" s="239"/>
      <c r="W33" s="239">
        <v>0</v>
      </c>
      <c r="X33" s="239">
        <v>0</v>
      </c>
      <c r="Y33" s="239">
        <v>0</v>
      </c>
      <c r="Z33" s="239">
        <v>0</v>
      </c>
      <c r="AA33" s="239">
        <v>0</v>
      </c>
      <c r="AB33" s="239">
        <v>0</v>
      </c>
      <c r="AC33" s="239">
        <v>0</v>
      </c>
      <c r="AD33" s="239">
        <v>0</v>
      </c>
      <c r="AE33" s="239">
        <v>0</v>
      </c>
      <c r="AF33" s="239">
        <v>0</v>
      </c>
      <c r="AG33" s="239">
        <v>0</v>
      </c>
      <c r="AH33" s="239">
        <v>0</v>
      </c>
      <c r="AI33" s="239">
        <v>0</v>
      </c>
      <c r="AJ33" s="239">
        <v>0</v>
      </c>
      <c r="AK33" s="239">
        <v>0</v>
      </c>
      <c r="AL33" s="239">
        <v>0</v>
      </c>
      <c r="AM33" s="239">
        <v>0</v>
      </c>
      <c r="AN33" s="239">
        <v>0</v>
      </c>
      <c r="AO33" s="239">
        <v>0</v>
      </c>
      <c r="AP33" s="239">
        <v>0</v>
      </c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</row>
    <row r="34" spans="1:67" ht="18" customHeight="1">
      <c r="A34" s="241">
        <v>8</v>
      </c>
      <c r="B34" s="634"/>
      <c r="C34" s="634"/>
      <c r="D34" s="241" t="s">
        <v>289</v>
      </c>
      <c r="E34" s="239">
        <v>1</v>
      </c>
      <c r="F34" s="239" t="s">
        <v>288</v>
      </c>
      <c r="G34" s="239"/>
      <c r="H34" s="241" t="s">
        <v>273</v>
      </c>
      <c r="I34" s="239"/>
      <c r="J34" s="241" t="s">
        <v>134</v>
      </c>
      <c r="K34" s="241" t="s">
        <v>274</v>
      </c>
      <c r="L34" s="241" t="s">
        <v>275</v>
      </c>
      <c r="M34" s="239"/>
      <c r="N34" s="239"/>
      <c r="O34" s="239"/>
      <c r="P34" s="239"/>
      <c r="Q34" s="239">
        <f>+N34+O34+P34</f>
        <v>0</v>
      </c>
      <c r="R34" s="239">
        <v>11500</v>
      </c>
      <c r="S34" s="239">
        <v>0</v>
      </c>
      <c r="T34" s="239">
        <v>0</v>
      </c>
      <c r="U34" s="239">
        <v>0</v>
      </c>
      <c r="V34" s="239"/>
      <c r="W34" s="239">
        <v>0</v>
      </c>
      <c r="X34" s="239">
        <v>0</v>
      </c>
      <c r="Y34" s="239">
        <v>0</v>
      </c>
      <c r="Z34" s="239">
        <v>0</v>
      </c>
      <c r="AA34" s="239">
        <v>0</v>
      </c>
      <c r="AB34" s="239">
        <v>0</v>
      </c>
      <c r="AC34" s="239">
        <v>0</v>
      </c>
      <c r="AD34" s="239">
        <v>0</v>
      </c>
      <c r="AE34" s="239">
        <v>0</v>
      </c>
      <c r="AF34" s="239">
        <v>0</v>
      </c>
      <c r="AG34" s="239">
        <v>0</v>
      </c>
      <c r="AH34" s="239">
        <v>0</v>
      </c>
      <c r="AI34" s="239">
        <v>0</v>
      </c>
      <c r="AJ34" s="239">
        <v>0</v>
      </c>
      <c r="AK34" s="239">
        <v>0</v>
      </c>
      <c r="AL34" s="239">
        <v>0</v>
      </c>
      <c r="AM34" s="239">
        <v>0</v>
      </c>
      <c r="AN34" s="239">
        <v>0</v>
      </c>
      <c r="AO34" s="239">
        <v>0</v>
      </c>
      <c r="AP34" s="239">
        <v>0</v>
      </c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  <c r="BL34" s="243"/>
      <c r="BM34" s="243"/>
      <c r="BN34" s="243"/>
      <c r="BO34" s="243"/>
    </row>
    <row r="35" spans="1:67" ht="18" customHeight="1">
      <c r="A35" s="241">
        <v>9</v>
      </c>
      <c r="B35" s="634"/>
      <c r="C35" s="634"/>
      <c r="D35" s="241" t="s">
        <v>151</v>
      </c>
      <c r="E35" s="239">
        <v>1</v>
      </c>
      <c r="F35" s="239">
        <v>43788</v>
      </c>
      <c r="G35" s="239" t="s">
        <v>290</v>
      </c>
      <c r="H35" s="241" t="s">
        <v>291</v>
      </c>
      <c r="I35" s="239"/>
      <c r="J35" s="241" t="s">
        <v>134</v>
      </c>
      <c r="K35" s="241" t="s">
        <v>274</v>
      </c>
      <c r="L35" s="241" t="s">
        <v>275</v>
      </c>
      <c r="M35" s="239"/>
      <c r="N35" s="239">
        <v>1712456</v>
      </c>
      <c r="O35" s="239">
        <v>14880</v>
      </c>
      <c r="P35" s="239">
        <v>388800</v>
      </c>
      <c r="Q35" s="239">
        <f>SUM(N35:P35)</f>
        <v>2116136</v>
      </c>
      <c r="R35" s="239">
        <v>0</v>
      </c>
      <c r="S35" s="239">
        <v>0</v>
      </c>
      <c r="T35" s="239">
        <v>0</v>
      </c>
      <c r="U35" s="239">
        <v>7000</v>
      </c>
      <c r="V35" s="239"/>
      <c r="W35" s="239">
        <v>0</v>
      </c>
      <c r="X35" s="239">
        <v>0</v>
      </c>
      <c r="Y35" s="239">
        <v>0</v>
      </c>
      <c r="Z35" s="239">
        <v>0</v>
      </c>
      <c r="AA35" s="239">
        <v>0</v>
      </c>
      <c r="AB35" s="239">
        <v>0</v>
      </c>
      <c r="AC35" s="239">
        <v>0</v>
      </c>
      <c r="AD35" s="239">
        <v>0</v>
      </c>
      <c r="AE35" s="239">
        <v>0</v>
      </c>
      <c r="AF35" s="239">
        <v>0</v>
      </c>
      <c r="AG35" s="239">
        <v>0</v>
      </c>
      <c r="AH35" s="239">
        <v>0</v>
      </c>
      <c r="AI35" s="239">
        <v>0</v>
      </c>
      <c r="AJ35" s="239">
        <v>0</v>
      </c>
      <c r="AK35" s="239">
        <v>0</v>
      </c>
      <c r="AL35" s="239">
        <v>0</v>
      </c>
      <c r="AM35" s="239">
        <v>0</v>
      </c>
      <c r="AN35" s="239">
        <v>0</v>
      </c>
      <c r="AO35" s="239">
        <v>0</v>
      </c>
      <c r="AP35" s="239">
        <v>0</v>
      </c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3"/>
      <c r="BM35" s="243"/>
      <c r="BN35" s="243"/>
      <c r="BO35" s="243"/>
    </row>
    <row r="36" spans="1:67" ht="18" customHeight="1">
      <c r="A36" s="241">
        <v>10</v>
      </c>
      <c r="B36" s="634"/>
      <c r="C36" s="634"/>
      <c r="D36" s="241" t="s">
        <v>292</v>
      </c>
      <c r="E36" s="239">
        <v>1</v>
      </c>
      <c r="F36" s="239">
        <v>43801</v>
      </c>
      <c r="G36" s="239" t="s">
        <v>293</v>
      </c>
      <c r="H36" s="241" t="s">
        <v>294</v>
      </c>
      <c r="I36" s="239"/>
      <c r="J36" s="241" t="s">
        <v>134</v>
      </c>
      <c r="K36" s="241" t="s">
        <v>274</v>
      </c>
      <c r="L36" s="241" t="s">
        <v>275</v>
      </c>
      <c r="M36" s="239"/>
      <c r="N36" s="239">
        <v>41290</v>
      </c>
      <c r="O36" s="239">
        <v>167800.1</v>
      </c>
      <c r="P36" s="239">
        <v>356400</v>
      </c>
      <c r="Q36" s="239">
        <f>SUM(N36:P36)</f>
        <v>565490.1</v>
      </c>
      <c r="R36" s="239">
        <v>0</v>
      </c>
      <c r="S36" s="239">
        <v>0</v>
      </c>
      <c r="T36" s="239">
        <v>0</v>
      </c>
      <c r="U36" s="239">
        <v>3000</v>
      </c>
      <c r="V36" s="239"/>
      <c r="W36" s="239">
        <v>0</v>
      </c>
      <c r="X36" s="239">
        <v>0</v>
      </c>
      <c r="Y36" s="239">
        <v>0</v>
      </c>
      <c r="Z36" s="239">
        <v>0</v>
      </c>
      <c r="AA36" s="239" t="s">
        <v>295</v>
      </c>
      <c r="AB36" s="239">
        <v>0</v>
      </c>
      <c r="AC36" s="239">
        <v>0</v>
      </c>
      <c r="AD36" s="239">
        <v>0</v>
      </c>
      <c r="AE36" s="239">
        <v>0</v>
      </c>
      <c r="AF36" s="239">
        <v>0</v>
      </c>
      <c r="AG36" s="239">
        <v>0</v>
      </c>
      <c r="AH36" s="239">
        <v>0</v>
      </c>
      <c r="AI36" s="239">
        <v>0</v>
      </c>
      <c r="AJ36" s="239">
        <v>0</v>
      </c>
      <c r="AK36" s="239">
        <v>0</v>
      </c>
      <c r="AL36" s="239">
        <v>0</v>
      </c>
      <c r="AM36" s="239">
        <v>0</v>
      </c>
      <c r="AN36" s="239">
        <v>0</v>
      </c>
      <c r="AO36" s="239">
        <v>0</v>
      </c>
      <c r="AP36" s="239">
        <v>0</v>
      </c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3"/>
      <c r="BK36" s="243"/>
      <c r="BL36" s="243"/>
      <c r="BM36" s="243"/>
      <c r="BN36" s="243"/>
      <c r="BO36" s="243"/>
    </row>
    <row r="37" spans="1:67" ht="18" customHeight="1">
      <c r="A37" s="241">
        <v>11</v>
      </c>
      <c r="B37" s="634"/>
      <c r="C37" s="634"/>
      <c r="D37" s="241" t="s">
        <v>49</v>
      </c>
      <c r="E37" s="239">
        <v>2</v>
      </c>
      <c r="F37" s="239"/>
      <c r="G37" s="239" t="s">
        <v>296</v>
      </c>
      <c r="H37" s="241" t="s">
        <v>294</v>
      </c>
      <c r="I37" s="239"/>
      <c r="J37" s="241" t="s">
        <v>134</v>
      </c>
      <c r="K37" s="241" t="s">
        <v>297</v>
      </c>
      <c r="L37" s="241" t="s">
        <v>298</v>
      </c>
      <c r="M37" s="239"/>
      <c r="N37" s="239">
        <v>3404510</v>
      </c>
      <c r="O37" s="239">
        <v>1188680</v>
      </c>
      <c r="P37" s="239">
        <v>1541400</v>
      </c>
      <c r="Q37" s="239">
        <f>SUM(N37:P37)</f>
        <v>6134590</v>
      </c>
      <c r="R37" s="239">
        <v>0</v>
      </c>
      <c r="S37" s="239">
        <v>0</v>
      </c>
      <c r="T37" s="239">
        <v>0</v>
      </c>
      <c r="U37" s="239">
        <v>5000</v>
      </c>
      <c r="V37" s="239"/>
      <c r="W37" s="239">
        <v>0</v>
      </c>
      <c r="X37" s="239">
        <v>0</v>
      </c>
      <c r="Y37" s="239" t="s">
        <v>299</v>
      </c>
      <c r="Z37" s="239">
        <v>1060</v>
      </c>
      <c r="AA37" s="239" t="s">
        <v>300</v>
      </c>
      <c r="AB37" s="239"/>
      <c r="AC37" s="239">
        <v>0</v>
      </c>
      <c r="AD37" s="239">
        <v>0</v>
      </c>
      <c r="AE37" s="239">
        <v>0</v>
      </c>
      <c r="AF37" s="239">
        <v>0</v>
      </c>
      <c r="AG37" s="239">
        <v>0</v>
      </c>
      <c r="AH37" s="239">
        <v>0</v>
      </c>
      <c r="AI37" s="239">
        <v>0</v>
      </c>
      <c r="AJ37" s="239">
        <v>2503800</v>
      </c>
      <c r="AK37" s="239">
        <v>0</v>
      </c>
      <c r="AL37" s="239">
        <v>0</v>
      </c>
      <c r="AM37" s="239">
        <v>0</v>
      </c>
      <c r="AN37" s="239">
        <v>2503800</v>
      </c>
      <c r="AO37" s="241">
        <v>2503800</v>
      </c>
      <c r="AP37" s="241">
        <f t="shared" si="9"/>
        <v>-3630790</v>
      </c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3"/>
      <c r="BK37" s="243"/>
      <c r="BL37" s="243"/>
      <c r="BM37" s="243"/>
      <c r="BN37" s="243"/>
      <c r="BO37" s="243"/>
    </row>
    <row r="38" spans="1:67" ht="18" customHeight="1">
      <c r="A38" s="241">
        <v>12</v>
      </c>
      <c r="B38" s="634"/>
      <c r="C38" s="634"/>
      <c r="D38" s="241" t="s">
        <v>143</v>
      </c>
      <c r="E38" s="239">
        <v>1</v>
      </c>
      <c r="F38" s="239"/>
      <c r="G38" s="241" t="s">
        <v>301</v>
      </c>
      <c r="H38" s="241" t="s">
        <v>294</v>
      </c>
      <c r="I38" s="239"/>
      <c r="J38" s="241" t="s">
        <v>134</v>
      </c>
      <c r="K38" s="241" t="s">
        <v>302</v>
      </c>
      <c r="L38" s="241" t="s">
        <v>303</v>
      </c>
      <c r="M38" s="239"/>
      <c r="N38" s="239">
        <v>1099462.8</v>
      </c>
      <c r="O38" s="239">
        <v>321280</v>
      </c>
      <c r="P38" s="239">
        <v>388800</v>
      </c>
      <c r="Q38" s="239">
        <f>SUM(N38:P38)</f>
        <v>1809542.8</v>
      </c>
      <c r="R38" s="239">
        <v>0</v>
      </c>
      <c r="S38" s="239">
        <v>0</v>
      </c>
      <c r="T38" s="239">
        <v>0</v>
      </c>
      <c r="U38" s="239">
        <v>8000</v>
      </c>
      <c r="V38" s="239"/>
      <c r="W38" s="239">
        <v>0</v>
      </c>
      <c r="X38" s="239">
        <v>0</v>
      </c>
      <c r="Y38" s="239">
        <v>0</v>
      </c>
      <c r="Z38" s="239">
        <v>0</v>
      </c>
      <c r="AA38" s="239" t="s">
        <v>304</v>
      </c>
      <c r="AB38" s="239">
        <v>0</v>
      </c>
      <c r="AC38" s="239">
        <v>0</v>
      </c>
      <c r="AD38" s="239">
        <v>0</v>
      </c>
      <c r="AE38" s="239">
        <v>0</v>
      </c>
      <c r="AF38" s="239">
        <v>0</v>
      </c>
      <c r="AG38" s="239">
        <v>0</v>
      </c>
      <c r="AH38" s="239">
        <v>0</v>
      </c>
      <c r="AI38" s="239">
        <v>0</v>
      </c>
      <c r="AJ38" s="239">
        <v>0</v>
      </c>
      <c r="AK38" s="239">
        <v>0</v>
      </c>
      <c r="AL38" s="239">
        <v>0</v>
      </c>
      <c r="AM38" s="239">
        <v>0</v>
      </c>
      <c r="AN38" s="239">
        <v>0</v>
      </c>
      <c r="AO38" s="239">
        <v>0</v>
      </c>
      <c r="AP38" s="241">
        <f t="shared" si="9"/>
        <v>-1809542.8</v>
      </c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3"/>
    </row>
    <row r="39" spans="1:67" ht="18" customHeight="1">
      <c r="A39" s="241">
        <v>13</v>
      </c>
      <c r="B39" s="634"/>
      <c r="C39" s="634"/>
      <c r="D39" s="241" t="s">
        <v>305</v>
      </c>
      <c r="E39" s="239">
        <v>1</v>
      </c>
      <c r="F39" s="239"/>
      <c r="G39" s="241" t="s">
        <v>306</v>
      </c>
      <c r="H39" s="241" t="s">
        <v>294</v>
      </c>
      <c r="I39" s="239"/>
      <c r="J39" s="241" t="s">
        <v>134</v>
      </c>
      <c r="K39" s="241" t="s">
        <v>302</v>
      </c>
      <c r="L39" s="241" t="s">
        <v>303</v>
      </c>
      <c r="M39" s="239"/>
      <c r="N39" s="239">
        <v>407074</v>
      </c>
      <c r="O39" s="239">
        <v>109120</v>
      </c>
      <c r="P39" s="239">
        <v>388800</v>
      </c>
      <c r="Q39" s="239">
        <f t="shared" si="10"/>
        <v>904994</v>
      </c>
      <c r="R39" s="239">
        <v>0</v>
      </c>
      <c r="S39" s="239">
        <v>0</v>
      </c>
      <c r="T39" s="239">
        <v>0</v>
      </c>
      <c r="U39" s="239">
        <v>8000</v>
      </c>
      <c r="V39" s="239"/>
      <c r="W39" s="239">
        <v>0</v>
      </c>
      <c r="X39" s="239">
        <v>0</v>
      </c>
      <c r="Y39" s="239">
        <v>0</v>
      </c>
      <c r="Z39" s="239">
        <v>0</v>
      </c>
      <c r="AA39" s="239" t="s">
        <v>307</v>
      </c>
      <c r="AB39" s="239">
        <v>0</v>
      </c>
      <c r="AC39" s="239">
        <v>0</v>
      </c>
      <c r="AD39" s="239">
        <v>0</v>
      </c>
      <c r="AE39" s="239">
        <v>0</v>
      </c>
      <c r="AF39" s="239">
        <v>0</v>
      </c>
      <c r="AG39" s="239">
        <v>0</v>
      </c>
      <c r="AH39" s="239">
        <v>0</v>
      </c>
      <c r="AI39" s="239">
        <v>0</v>
      </c>
      <c r="AJ39" s="239">
        <v>0</v>
      </c>
      <c r="AK39" s="239">
        <v>0</v>
      </c>
      <c r="AL39" s="239">
        <v>0</v>
      </c>
      <c r="AM39" s="239">
        <v>0</v>
      </c>
      <c r="AN39" s="239">
        <v>0</v>
      </c>
      <c r="AO39" s="239">
        <v>0</v>
      </c>
      <c r="AP39" s="241">
        <f t="shared" si="9"/>
        <v>-904994</v>
      </c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</row>
    <row r="40" spans="1:67" ht="18" customHeight="1">
      <c r="A40" s="241">
        <v>14</v>
      </c>
      <c r="B40" s="634"/>
      <c r="C40" s="635"/>
      <c r="D40" s="241" t="s">
        <v>77</v>
      </c>
      <c r="E40" s="239">
        <v>2</v>
      </c>
      <c r="F40" s="239"/>
      <c r="G40" s="241" t="s">
        <v>308</v>
      </c>
      <c r="H40" s="241" t="s">
        <v>294</v>
      </c>
      <c r="I40" s="239"/>
      <c r="J40" s="241" t="s">
        <v>134</v>
      </c>
      <c r="K40" s="241" t="s">
        <v>302</v>
      </c>
      <c r="L40" s="241" t="s">
        <v>303</v>
      </c>
      <c r="M40" s="239"/>
      <c r="N40" s="239">
        <v>820439</v>
      </c>
      <c r="O40" s="239">
        <v>2053600</v>
      </c>
      <c r="P40" s="239">
        <v>1812000</v>
      </c>
      <c r="Q40" s="239">
        <f>SUM(N40:P40)</f>
        <v>4686039</v>
      </c>
      <c r="R40" s="239">
        <v>0</v>
      </c>
      <c r="S40" s="239">
        <v>0</v>
      </c>
      <c r="T40" s="239">
        <v>0</v>
      </c>
      <c r="U40" s="239">
        <v>0</v>
      </c>
      <c r="V40" s="239"/>
      <c r="W40" s="239">
        <v>0</v>
      </c>
      <c r="X40" s="239">
        <v>0</v>
      </c>
      <c r="Y40" s="239">
        <v>0</v>
      </c>
      <c r="Z40" s="239">
        <v>0</v>
      </c>
      <c r="AA40" s="239" t="s">
        <v>309</v>
      </c>
      <c r="AB40" s="239">
        <v>0</v>
      </c>
      <c r="AC40" s="239">
        <v>0</v>
      </c>
      <c r="AD40" s="239">
        <v>0</v>
      </c>
      <c r="AE40" s="239">
        <v>0</v>
      </c>
      <c r="AF40" s="239">
        <v>0</v>
      </c>
      <c r="AG40" s="239">
        <v>0</v>
      </c>
      <c r="AH40" s="239">
        <v>0</v>
      </c>
      <c r="AI40" s="239">
        <v>0</v>
      </c>
      <c r="AJ40" s="239">
        <v>0</v>
      </c>
      <c r="AK40" s="239">
        <v>0</v>
      </c>
      <c r="AL40" s="239">
        <v>0</v>
      </c>
      <c r="AM40" s="239">
        <v>0</v>
      </c>
      <c r="AN40" s="239">
        <v>0</v>
      </c>
      <c r="AO40" s="239">
        <v>0</v>
      </c>
      <c r="AP40" s="241">
        <f t="shared" si="9"/>
        <v>-4686039</v>
      </c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</row>
    <row r="41" spans="1:67" ht="18" customHeight="1">
      <c r="A41" s="241">
        <v>15</v>
      </c>
      <c r="B41" s="635"/>
      <c r="C41" s="239">
        <v>36</v>
      </c>
      <c r="D41" s="239"/>
      <c r="E41" s="239">
        <f>SUM(E27:E40)</f>
        <v>21</v>
      </c>
      <c r="F41" s="239"/>
      <c r="G41" s="239"/>
      <c r="H41" s="239"/>
      <c r="I41" s="239"/>
      <c r="J41" s="239"/>
      <c r="K41" s="239"/>
      <c r="L41" s="239"/>
      <c r="M41" s="239"/>
      <c r="N41" s="239">
        <f>SUM(N27:N40)</f>
        <v>8781183.8000000007</v>
      </c>
      <c r="O41" s="239">
        <f t="shared" ref="O41:U41" si="11">SUM(O27:O40)</f>
        <v>4529576.0999999996</v>
      </c>
      <c r="P41" s="239">
        <f t="shared" si="11"/>
        <v>5447244</v>
      </c>
      <c r="Q41" s="239">
        <f>SUM(Q27:Q40)</f>
        <v>18758003.899999999</v>
      </c>
      <c r="R41" s="239">
        <f t="shared" si="11"/>
        <v>21000</v>
      </c>
      <c r="S41" s="239">
        <f t="shared" si="11"/>
        <v>0</v>
      </c>
      <c r="T41" s="239">
        <f t="shared" si="11"/>
        <v>0</v>
      </c>
      <c r="U41" s="239">
        <f t="shared" si="11"/>
        <v>31090</v>
      </c>
      <c r="V41" s="239">
        <v>32034</v>
      </c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>
        <f t="shared" ref="AG41:AP41" si="12">SUM(AG27:AG40)</f>
        <v>0</v>
      </c>
      <c r="AH41" s="239">
        <f t="shared" si="12"/>
        <v>0</v>
      </c>
      <c r="AI41" s="239">
        <f t="shared" si="12"/>
        <v>0</v>
      </c>
      <c r="AJ41" s="239">
        <f t="shared" si="12"/>
        <v>2503800</v>
      </c>
      <c r="AK41" s="239">
        <f t="shared" si="12"/>
        <v>0</v>
      </c>
      <c r="AL41" s="239">
        <f t="shared" si="12"/>
        <v>0</v>
      </c>
      <c r="AM41" s="239">
        <f t="shared" si="12"/>
        <v>0</v>
      </c>
      <c r="AN41" s="239">
        <f t="shared" si="12"/>
        <v>2503800</v>
      </c>
      <c r="AO41" s="239">
        <f t="shared" si="12"/>
        <v>2503800</v>
      </c>
      <c r="AP41" s="239">
        <f t="shared" si="12"/>
        <v>-13572577.800000001</v>
      </c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  <c r="BL41" s="243"/>
      <c r="BM41" s="243"/>
      <c r="BN41" s="243"/>
      <c r="BO41" s="243"/>
    </row>
    <row r="42" spans="1:67" ht="18" customHeight="1">
      <c r="A42" s="241">
        <v>1</v>
      </c>
      <c r="B42" s="640" t="s">
        <v>310</v>
      </c>
      <c r="C42" s="633">
        <v>8</v>
      </c>
      <c r="D42" s="241" t="s">
        <v>311</v>
      </c>
      <c r="E42" s="239">
        <v>1</v>
      </c>
      <c r="F42" s="241" t="s">
        <v>312</v>
      </c>
      <c r="G42" s="241" t="s">
        <v>313</v>
      </c>
      <c r="H42" s="241" t="s">
        <v>141</v>
      </c>
      <c r="I42" s="239"/>
      <c r="J42" s="239"/>
      <c r="K42" s="239"/>
      <c r="L42" s="241"/>
      <c r="M42" s="239"/>
      <c r="N42" s="239">
        <v>678000</v>
      </c>
      <c r="O42" s="239">
        <v>690000</v>
      </c>
      <c r="P42" s="239">
        <v>138240</v>
      </c>
      <c r="Q42" s="239">
        <f>N42+O42+P42</f>
        <v>1506240</v>
      </c>
      <c r="R42" s="239"/>
      <c r="S42" s="239">
        <v>12000</v>
      </c>
      <c r="T42" s="239"/>
      <c r="U42" s="239"/>
      <c r="V42" s="631">
        <v>6182</v>
      </c>
      <c r="W42" s="631">
        <v>4050</v>
      </c>
      <c r="X42" s="632">
        <f>+W42/V42*100</f>
        <v>65.512779035910711</v>
      </c>
      <c r="Y42" s="631">
        <v>0</v>
      </c>
      <c r="Z42" s="631">
        <v>185</v>
      </c>
      <c r="AA42" s="631">
        <v>22</v>
      </c>
      <c r="AB42" s="631">
        <v>0</v>
      </c>
      <c r="AC42" s="631">
        <v>0</v>
      </c>
      <c r="AD42" s="631">
        <v>85</v>
      </c>
      <c r="AE42" s="631">
        <v>20</v>
      </c>
      <c r="AF42" s="631">
        <v>0</v>
      </c>
      <c r="AG42" s="631">
        <v>0</v>
      </c>
      <c r="AH42" s="631">
        <v>594400</v>
      </c>
      <c r="AI42" s="631">
        <v>0</v>
      </c>
      <c r="AJ42" s="631">
        <v>489000</v>
      </c>
      <c r="AK42" s="631">
        <v>0</v>
      </c>
      <c r="AL42" s="631">
        <f>AH42</f>
        <v>594400</v>
      </c>
      <c r="AM42" s="631">
        <f>AI42</f>
        <v>0</v>
      </c>
      <c r="AN42" s="631">
        <f>AJ42</f>
        <v>489000</v>
      </c>
      <c r="AO42" s="639">
        <f>AL42+AM42+AN42</f>
        <v>1083400</v>
      </c>
      <c r="AP42" s="639">
        <f>AO42-Q42-Q43-Q44-Q45-Q46</f>
        <v>-2027840</v>
      </c>
    </row>
    <row r="43" spans="1:67" ht="18" customHeight="1">
      <c r="A43" s="241">
        <v>2</v>
      </c>
      <c r="B43" s="641"/>
      <c r="C43" s="634"/>
      <c r="D43" s="241" t="s">
        <v>314</v>
      </c>
      <c r="E43" s="239">
        <v>1</v>
      </c>
      <c r="F43" s="241" t="s">
        <v>312</v>
      </c>
      <c r="G43" s="241" t="s">
        <v>315</v>
      </c>
      <c r="H43" s="241" t="s">
        <v>141</v>
      </c>
      <c r="I43" s="239"/>
      <c r="J43" s="239"/>
      <c r="K43" s="239"/>
      <c r="L43" s="241"/>
      <c r="M43" s="239"/>
      <c r="N43" s="239">
        <v>0</v>
      </c>
      <c r="O43" s="239">
        <v>0</v>
      </c>
      <c r="P43" s="239">
        <v>0</v>
      </c>
      <c r="Q43" s="239">
        <f>N43+O43+P43</f>
        <v>0</v>
      </c>
      <c r="R43" s="239"/>
      <c r="S43" s="239"/>
      <c r="T43" s="239">
        <v>1500</v>
      </c>
      <c r="U43" s="239"/>
      <c r="V43" s="631"/>
      <c r="W43" s="631"/>
      <c r="X43" s="632"/>
      <c r="Y43" s="631"/>
      <c r="Z43" s="631"/>
      <c r="AA43" s="631"/>
      <c r="AB43" s="631"/>
      <c r="AC43" s="631"/>
      <c r="AD43" s="631"/>
      <c r="AE43" s="631"/>
      <c r="AF43" s="631"/>
      <c r="AG43" s="631"/>
      <c r="AH43" s="631"/>
      <c r="AI43" s="631"/>
      <c r="AJ43" s="631"/>
      <c r="AK43" s="631"/>
      <c r="AL43" s="631"/>
      <c r="AM43" s="631"/>
      <c r="AN43" s="631"/>
      <c r="AO43" s="639"/>
      <c r="AP43" s="639"/>
    </row>
    <row r="44" spans="1:67" ht="18" customHeight="1">
      <c r="A44" s="241">
        <v>3</v>
      </c>
      <c r="B44" s="641"/>
      <c r="C44" s="634"/>
      <c r="D44" s="241" t="s">
        <v>316</v>
      </c>
      <c r="E44" s="239">
        <v>1</v>
      </c>
      <c r="F44" s="241" t="s">
        <v>312</v>
      </c>
      <c r="G44" s="241" t="s">
        <v>317</v>
      </c>
      <c r="H44" s="241" t="s">
        <v>141</v>
      </c>
      <c r="I44" s="239"/>
      <c r="J44" s="239"/>
      <c r="K44" s="239"/>
      <c r="L44" s="241"/>
      <c r="M44" s="239"/>
      <c r="N44" s="239">
        <v>590000</v>
      </c>
      <c r="O44" s="239">
        <v>700000</v>
      </c>
      <c r="P44" s="239">
        <v>90000</v>
      </c>
      <c r="Q44" s="239">
        <f>N44+O44+P44</f>
        <v>1380000</v>
      </c>
      <c r="R44" s="239"/>
      <c r="S44" s="239"/>
      <c r="T44" s="239"/>
      <c r="U44" s="239">
        <v>100</v>
      </c>
      <c r="V44" s="631"/>
      <c r="W44" s="631"/>
      <c r="X44" s="632"/>
      <c r="Y44" s="631"/>
      <c r="Z44" s="631"/>
      <c r="AA44" s="631"/>
      <c r="AB44" s="631"/>
      <c r="AC44" s="631"/>
      <c r="AD44" s="631"/>
      <c r="AE44" s="631"/>
      <c r="AF44" s="631"/>
      <c r="AG44" s="631"/>
      <c r="AH44" s="631"/>
      <c r="AI44" s="631"/>
      <c r="AJ44" s="631"/>
      <c r="AK44" s="631"/>
      <c r="AL44" s="631"/>
      <c r="AM44" s="631"/>
      <c r="AN44" s="631"/>
      <c r="AO44" s="639"/>
      <c r="AP44" s="639"/>
    </row>
    <row r="45" spans="1:67" ht="18" customHeight="1">
      <c r="A45" s="241">
        <v>4</v>
      </c>
      <c r="B45" s="641"/>
      <c r="C45" s="634"/>
      <c r="D45" s="241" t="s">
        <v>130</v>
      </c>
      <c r="E45" s="239">
        <v>1</v>
      </c>
      <c r="F45" s="241" t="s">
        <v>318</v>
      </c>
      <c r="G45" s="241" t="s">
        <v>319</v>
      </c>
      <c r="H45" s="241" t="s">
        <v>141</v>
      </c>
      <c r="I45" s="239"/>
      <c r="J45" s="239"/>
      <c r="K45" s="239"/>
      <c r="L45" s="241"/>
      <c r="M45" s="239"/>
      <c r="N45" s="239">
        <v>0</v>
      </c>
      <c r="O45" s="239">
        <v>225000</v>
      </c>
      <c r="P45" s="239">
        <v>0</v>
      </c>
      <c r="Q45" s="239">
        <f>N45+O45+P45</f>
        <v>225000</v>
      </c>
      <c r="R45" s="239"/>
      <c r="S45" s="239"/>
      <c r="T45" s="239"/>
      <c r="U45" s="239">
        <v>10000</v>
      </c>
      <c r="V45" s="631"/>
      <c r="W45" s="631"/>
      <c r="X45" s="632"/>
      <c r="Y45" s="631"/>
      <c r="Z45" s="631"/>
      <c r="AA45" s="631"/>
      <c r="AB45" s="631"/>
      <c r="AC45" s="631"/>
      <c r="AD45" s="631"/>
      <c r="AE45" s="631"/>
      <c r="AF45" s="631"/>
      <c r="AG45" s="631"/>
      <c r="AH45" s="631"/>
      <c r="AI45" s="631"/>
      <c r="AJ45" s="631"/>
      <c r="AK45" s="631"/>
      <c r="AL45" s="631"/>
      <c r="AM45" s="631"/>
      <c r="AN45" s="631"/>
      <c r="AO45" s="639"/>
      <c r="AP45" s="639"/>
    </row>
    <row r="46" spans="1:67" ht="18" customHeight="1">
      <c r="A46" s="241">
        <v>5</v>
      </c>
      <c r="B46" s="641"/>
      <c r="C46" s="634"/>
      <c r="D46" s="241" t="s">
        <v>320</v>
      </c>
      <c r="E46" s="239">
        <v>2</v>
      </c>
      <c r="F46" s="241" t="s">
        <v>318</v>
      </c>
      <c r="G46" s="241" t="s">
        <v>321</v>
      </c>
      <c r="H46" s="241" t="s">
        <v>141</v>
      </c>
      <c r="I46" s="239"/>
      <c r="J46" s="239"/>
      <c r="K46" s="239"/>
      <c r="L46" s="241"/>
      <c r="M46" s="239"/>
      <c r="N46" s="239">
        <v>0</v>
      </c>
      <c r="O46" s="239">
        <v>0</v>
      </c>
      <c r="P46" s="239">
        <v>0</v>
      </c>
      <c r="Q46" s="239">
        <f>N46+O46+P46</f>
        <v>0</v>
      </c>
      <c r="R46" s="239"/>
      <c r="S46" s="239"/>
      <c r="T46" s="239"/>
      <c r="U46" s="239">
        <v>10000</v>
      </c>
      <c r="V46" s="631"/>
      <c r="W46" s="631"/>
      <c r="X46" s="632"/>
      <c r="Y46" s="631"/>
      <c r="Z46" s="631"/>
      <c r="AA46" s="631"/>
      <c r="AB46" s="631"/>
      <c r="AC46" s="631"/>
      <c r="AD46" s="631"/>
      <c r="AE46" s="631"/>
      <c r="AF46" s="631"/>
      <c r="AG46" s="631"/>
      <c r="AH46" s="631"/>
      <c r="AI46" s="631"/>
      <c r="AJ46" s="631"/>
      <c r="AK46" s="631"/>
      <c r="AL46" s="631"/>
      <c r="AM46" s="631"/>
      <c r="AN46" s="631"/>
      <c r="AO46" s="639"/>
      <c r="AP46" s="639"/>
    </row>
    <row r="47" spans="1:67" ht="18" customHeight="1">
      <c r="A47" s="241">
        <v>6</v>
      </c>
      <c r="B47" s="642"/>
      <c r="C47" s="635"/>
      <c r="D47" s="241"/>
      <c r="E47" s="239"/>
      <c r="F47" s="241"/>
      <c r="G47" s="241"/>
      <c r="H47" s="241"/>
      <c r="I47" s="239"/>
      <c r="J47" s="239"/>
      <c r="K47" s="239"/>
      <c r="L47" s="241"/>
      <c r="M47" s="239"/>
      <c r="N47" s="239"/>
      <c r="O47" s="239"/>
      <c r="P47" s="239"/>
      <c r="Q47" s="239"/>
      <c r="R47" s="239"/>
      <c r="S47" s="239"/>
      <c r="T47" s="239"/>
      <c r="U47" s="239"/>
      <c r="V47" s="239">
        <v>6182</v>
      </c>
      <c r="W47" s="239">
        <v>4050</v>
      </c>
      <c r="X47" s="250">
        <f>W47/V47*100</f>
        <v>65.512779035910711</v>
      </c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41"/>
      <c r="AP47" s="241"/>
    </row>
    <row r="48" spans="1:67" ht="18" customHeight="1">
      <c r="A48" s="241">
        <v>1</v>
      </c>
      <c r="B48" s="631" t="s">
        <v>322</v>
      </c>
      <c r="C48" s="633">
        <v>7</v>
      </c>
      <c r="D48" s="241" t="s">
        <v>323</v>
      </c>
      <c r="E48" s="239">
        <v>1</v>
      </c>
      <c r="F48" s="239">
        <v>2018</v>
      </c>
      <c r="G48" s="239" t="s">
        <v>324</v>
      </c>
      <c r="H48" s="239" t="s">
        <v>141</v>
      </c>
      <c r="I48" s="239" t="s">
        <v>325</v>
      </c>
      <c r="J48" s="241" t="s">
        <v>16</v>
      </c>
      <c r="K48" s="239" t="s">
        <v>325</v>
      </c>
      <c r="L48" s="241" t="s">
        <v>18</v>
      </c>
      <c r="M48" s="239" t="s">
        <v>325</v>
      </c>
      <c r="N48" s="239">
        <v>0</v>
      </c>
      <c r="O48" s="239">
        <v>0</v>
      </c>
      <c r="P48" s="239">
        <v>0</v>
      </c>
      <c r="Q48" s="239">
        <f>+N48+O48+P48</f>
        <v>0</v>
      </c>
      <c r="R48" s="239">
        <v>0</v>
      </c>
      <c r="S48" s="239">
        <v>0</v>
      </c>
      <c r="T48" s="239">
        <v>0</v>
      </c>
      <c r="U48" s="239">
        <v>0</v>
      </c>
      <c r="V48" s="631">
        <v>5875</v>
      </c>
      <c r="W48" s="239">
        <v>0</v>
      </c>
      <c r="X48" s="251">
        <f t="shared" ref="X48:X50" si="13">+W48/$V$7</f>
        <v>0</v>
      </c>
      <c r="Y48" s="239">
        <v>0</v>
      </c>
      <c r="Z48" s="239">
        <v>0</v>
      </c>
      <c r="AA48" s="239">
        <v>0</v>
      </c>
      <c r="AB48" s="239">
        <v>0</v>
      </c>
      <c r="AC48" s="239">
        <v>0</v>
      </c>
      <c r="AD48" s="239">
        <v>0</v>
      </c>
      <c r="AE48" s="239">
        <v>0</v>
      </c>
      <c r="AF48" s="239">
        <v>0</v>
      </c>
      <c r="AG48" s="239">
        <v>0</v>
      </c>
      <c r="AH48" s="239">
        <v>0</v>
      </c>
      <c r="AI48" s="239">
        <v>0</v>
      </c>
      <c r="AJ48" s="239">
        <v>0</v>
      </c>
      <c r="AK48" s="239">
        <v>0</v>
      </c>
      <c r="AL48" s="239">
        <v>0</v>
      </c>
      <c r="AM48" s="239">
        <v>0</v>
      </c>
      <c r="AN48" s="239">
        <v>0</v>
      </c>
      <c r="AO48" s="239">
        <f>+AK48+AL48+AM48+AN48</f>
        <v>0</v>
      </c>
      <c r="AP48" s="239">
        <f>+AO48-Q48</f>
        <v>0</v>
      </c>
    </row>
    <row r="49" spans="1:42" ht="18" customHeight="1">
      <c r="A49" s="241">
        <v>2</v>
      </c>
      <c r="B49" s="631"/>
      <c r="C49" s="634"/>
      <c r="D49" s="241" t="s">
        <v>49</v>
      </c>
      <c r="E49" s="239">
        <v>1</v>
      </c>
      <c r="F49" s="239">
        <v>2018</v>
      </c>
      <c r="G49" s="239" t="s">
        <v>326</v>
      </c>
      <c r="H49" s="239" t="s">
        <v>141</v>
      </c>
      <c r="I49" s="239" t="s">
        <v>325</v>
      </c>
      <c r="J49" s="241" t="s">
        <v>16</v>
      </c>
      <c r="K49" s="239" t="s">
        <v>325</v>
      </c>
      <c r="L49" s="241" t="s">
        <v>18</v>
      </c>
      <c r="M49" s="239" t="s">
        <v>325</v>
      </c>
      <c r="N49" s="239">
        <v>30000</v>
      </c>
      <c r="O49" s="239">
        <v>221760</v>
      </c>
      <c r="P49" s="239">
        <v>250000</v>
      </c>
      <c r="Q49" s="239">
        <f t="shared" ref="Q49:Q59" si="14">+N49+O49+P49</f>
        <v>501760</v>
      </c>
      <c r="R49" s="239">
        <v>0</v>
      </c>
      <c r="S49" s="239">
        <v>0</v>
      </c>
      <c r="T49" s="239">
        <v>0</v>
      </c>
      <c r="U49" s="239">
        <v>0</v>
      </c>
      <c r="V49" s="631"/>
      <c r="W49" s="239">
        <v>4</v>
      </c>
      <c r="X49" s="251">
        <f t="shared" si="13"/>
        <v>1.3356930577353325E-4</v>
      </c>
      <c r="Y49" s="239">
        <v>0</v>
      </c>
      <c r="Z49" s="239">
        <v>60.5</v>
      </c>
      <c r="AA49" s="239">
        <v>0</v>
      </c>
      <c r="AB49" s="239">
        <v>0</v>
      </c>
      <c r="AC49" s="239">
        <v>0</v>
      </c>
      <c r="AD49" s="239">
        <v>5.7</v>
      </c>
      <c r="AE49" s="239">
        <v>0</v>
      </c>
      <c r="AF49" s="239">
        <v>0</v>
      </c>
      <c r="AG49" s="239">
        <v>0</v>
      </c>
      <c r="AH49" s="239">
        <v>68400</v>
      </c>
      <c r="AI49" s="239">
        <v>0</v>
      </c>
      <c r="AJ49" s="239">
        <v>0</v>
      </c>
      <c r="AK49" s="239">
        <v>0</v>
      </c>
      <c r="AL49" s="239">
        <v>726000</v>
      </c>
      <c r="AM49" s="239">
        <v>0</v>
      </c>
      <c r="AN49" s="239">
        <v>0</v>
      </c>
      <c r="AO49" s="239">
        <f>+AK49+AL49+AM49+AN49</f>
        <v>726000</v>
      </c>
      <c r="AP49" s="239">
        <f>+AO49-Q49</f>
        <v>224240</v>
      </c>
    </row>
    <row r="50" spans="1:42" ht="18" customHeight="1">
      <c r="A50" s="241">
        <v>3</v>
      </c>
      <c r="B50" s="631"/>
      <c r="C50" s="634"/>
      <c r="D50" s="241" t="s">
        <v>130</v>
      </c>
      <c r="E50" s="239">
        <v>1</v>
      </c>
      <c r="F50" s="239">
        <v>2018</v>
      </c>
      <c r="G50" s="239" t="s">
        <v>327</v>
      </c>
      <c r="H50" s="239" t="s">
        <v>141</v>
      </c>
      <c r="I50" s="239" t="s">
        <v>325</v>
      </c>
      <c r="J50" s="241" t="s">
        <v>16</v>
      </c>
      <c r="K50" s="239" t="s">
        <v>325</v>
      </c>
      <c r="L50" s="241" t="s">
        <v>18</v>
      </c>
      <c r="M50" s="239" t="s">
        <v>325</v>
      </c>
      <c r="N50" s="239">
        <v>30000</v>
      </c>
      <c r="O50" s="239">
        <v>295020</v>
      </c>
      <c r="P50" s="239">
        <v>30000</v>
      </c>
      <c r="Q50" s="239">
        <f t="shared" si="14"/>
        <v>355020</v>
      </c>
      <c r="R50" s="239">
        <v>0</v>
      </c>
      <c r="S50" s="239">
        <v>0</v>
      </c>
      <c r="T50" s="239">
        <v>0</v>
      </c>
      <c r="U50" s="239">
        <v>0</v>
      </c>
      <c r="V50" s="631"/>
      <c r="W50" s="239">
        <v>0</v>
      </c>
      <c r="X50" s="251">
        <f t="shared" si="13"/>
        <v>0</v>
      </c>
      <c r="Y50" s="239">
        <v>0</v>
      </c>
      <c r="Z50" s="239">
        <v>0</v>
      </c>
      <c r="AA50" s="239">
        <v>111.3</v>
      </c>
      <c r="AB50" s="239">
        <v>0</v>
      </c>
      <c r="AC50" s="239">
        <v>0</v>
      </c>
      <c r="AD50" s="239">
        <v>0</v>
      </c>
      <c r="AE50" s="239">
        <v>0</v>
      </c>
      <c r="AF50" s="239">
        <v>0</v>
      </c>
      <c r="AG50" s="239">
        <v>0</v>
      </c>
      <c r="AH50" s="239">
        <v>0</v>
      </c>
      <c r="AI50" s="239">
        <v>0</v>
      </c>
      <c r="AJ50" s="239">
        <v>0</v>
      </c>
      <c r="AK50" s="239">
        <v>0</v>
      </c>
      <c r="AL50" s="239">
        <v>0</v>
      </c>
      <c r="AM50" s="239">
        <v>1446900</v>
      </c>
      <c r="AN50" s="239">
        <v>0</v>
      </c>
      <c r="AO50" s="239">
        <f t="shared" ref="AO50:AO59" si="15">+AK50+AL50+AM50+AN50</f>
        <v>1446900</v>
      </c>
      <c r="AP50" s="239">
        <f>+AO50-Q50</f>
        <v>1091880</v>
      </c>
    </row>
    <row r="51" spans="1:42" ht="18" customHeight="1">
      <c r="A51" s="241">
        <v>4</v>
      </c>
      <c r="B51" s="631"/>
      <c r="C51" s="634"/>
      <c r="D51" s="241" t="s">
        <v>258</v>
      </c>
      <c r="E51" s="239">
        <v>1</v>
      </c>
      <c r="F51" s="239">
        <v>2023</v>
      </c>
      <c r="G51" s="239" t="s">
        <v>328</v>
      </c>
      <c r="H51" s="239" t="s">
        <v>141</v>
      </c>
      <c r="I51" s="239" t="s">
        <v>325</v>
      </c>
      <c r="J51" s="241" t="s">
        <v>16</v>
      </c>
      <c r="K51" s="239" t="s">
        <v>325</v>
      </c>
      <c r="L51" s="241" t="s">
        <v>18</v>
      </c>
      <c r="M51" s="239" t="s">
        <v>325</v>
      </c>
      <c r="N51" s="239">
        <v>0</v>
      </c>
      <c r="O51" s="239">
        <v>0</v>
      </c>
      <c r="P51" s="239">
        <v>0</v>
      </c>
      <c r="Q51" s="239">
        <f t="shared" si="14"/>
        <v>0</v>
      </c>
      <c r="R51" s="239">
        <v>0</v>
      </c>
      <c r="S51" s="239">
        <v>0</v>
      </c>
      <c r="T51" s="239">
        <v>0</v>
      </c>
      <c r="U51" s="239">
        <v>0</v>
      </c>
      <c r="V51" s="631"/>
      <c r="W51" s="239">
        <v>0</v>
      </c>
      <c r="X51" s="251">
        <f>+W51/$V$7</f>
        <v>0</v>
      </c>
      <c r="Y51" s="239">
        <v>0</v>
      </c>
      <c r="Z51" s="239">
        <v>0</v>
      </c>
      <c r="AA51" s="239">
        <v>0</v>
      </c>
      <c r="AB51" s="239">
        <v>0</v>
      </c>
      <c r="AC51" s="239">
        <v>0</v>
      </c>
      <c r="AD51" s="239">
        <v>0</v>
      </c>
      <c r="AE51" s="239">
        <v>0</v>
      </c>
      <c r="AF51" s="239">
        <v>0</v>
      </c>
      <c r="AG51" s="239">
        <v>0</v>
      </c>
      <c r="AH51" s="239">
        <v>0</v>
      </c>
      <c r="AI51" s="239">
        <v>0</v>
      </c>
      <c r="AJ51" s="239">
        <v>0</v>
      </c>
      <c r="AK51" s="239">
        <v>0</v>
      </c>
      <c r="AL51" s="239">
        <v>0</v>
      </c>
      <c r="AM51" s="239">
        <v>0</v>
      </c>
      <c r="AN51" s="239">
        <v>0</v>
      </c>
      <c r="AO51" s="239">
        <f t="shared" si="15"/>
        <v>0</v>
      </c>
      <c r="AP51" s="239">
        <f t="shared" ref="AP51:AP59" si="16">+AO51-Q51</f>
        <v>0</v>
      </c>
    </row>
    <row r="52" spans="1:42" ht="18" customHeight="1">
      <c r="A52" s="241">
        <v>5</v>
      </c>
      <c r="B52" s="631"/>
      <c r="C52" s="634"/>
      <c r="D52" s="241" t="s">
        <v>329</v>
      </c>
      <c r="E52" s="239">
        <v>1</v>
      </c>
      <c r="F52" s="239">
        <v>2023</v>
      </c>
      <c r="G52" s="239" t="s">
        <v>330</v>
      </c>
      <c r="H52" s="239" t="s">
        <v>141</v>
      </c>
      <c r="I52" s="239" t="s">
        <v>325</v>
      </c>
      <c r="J52" s="241" t="s">
        <v>16</v>
      </c>
      <c r="K52" s="239" t="s">
        <v>325</v>
      </c>
      <c r="L52" s="241" t="s">
        <v>18</v>
      </c>
      <c r="M52" s="239" t="s">
        <v>325</v>
      </c>
      <c r="N52" s="239">
        <v>0</v>
      </c>
      <c r="O52" s="239">
        <v>0</v>
      </c>
      <c r="P52" s="239">
        <v>0</v>
      </c>
      <c r="Q52" s="239">
        <f t="shared" si="14"/>
        <v>0</v>
      </c>
      <c r="R52" s="239">
        <v>0</v>
      </c>
      <c r="S52" s="239">
        <v>0</v>
      </c>
      <c r="T52" s="239">
        <v>0</v>
      </c>
      <c r="U52" s="239">
        <v>0</v>
      </c>
      <c r="V52" s="631"/>
      <c r="W52" s="239">
        <v>0</v>
      </c>
      <c r="X52" s="251">
        <f t="shared" ref="X52:X59" si="17">+W52/$V$7</f>
        <v>0</v>
      </c>
      <c r="Y52" s="239">
        <v>0</v>
      </c>
      <c r="Z52" s="239">
        <v>0</v>
      </c>
      <c r="AA52" s="239">
        <v>0</v>
      </c>
      <c r="AB52" s="239">
        <v>0</v>
      </c>
      <c r="AC52" s="239">
        <v>0</v>
      </c>
      <c r="AD52" s="239">
        <v>0</v>
      </c>
      <c r="AE52" s="239">
        <v>0</v>
      </c>
      <c r="AF52" s="239">
        <v>0</v>
      </c>
      <c r="AG52" s="239">
        <v>0</v>
      </c>
      <c r="AH52" s="239">
        <v>0</v>
      </c>
      <c r="AI52" s="239">
        <v>0</v>
      </c>
      <c r="AJ52" s="239">
        <v>0</v>
      </c>
      <c r="AK52" s="239">
        <v>0</v>
      </c>
      <c r="AL52" s="239">
        <v>0</v>
      </c>
      <c r="AM52" s="239">
        <v>0</v>
      </c>
      <c r="AN52" s="239">
        <v>0</v>
      </c>
      <c r="AO52" s="239">
        <f t="shared" si="15"/>
        <v>0</v>
      </c>
      <c r="AP52" s="239">
        <f t="shared" si="16"/>
        <v>0</v>
      </c>
    </row>
    <row r="53" spans="1:42" ht="18" customHeight="1">
      <c r="A53" s="241">
        <v>6</v>
      </c>
      <c r="B53" s="631"/>
      <c r="C53" s="634"/>
      <c r="D53" s="241" t="s">
        <v>331</v>
      </c>
      <c r="E53" s="239">
        <v>1</v>
      </c>
      <c r="F53" s="239">
        <v>2023</v>
      </c>
      <c r="G53" s="239" t="s">
        <v>332</v>
      </c>
      <c r="H53" s="239" t="s">
        <v>141</v>
      </c>
      <c r="I53" s="239" t="s">
        <v>325</v>
      </c>
      <c r="J53" s="241" t="s">
        <v>16</v>
      </c>
      <c r="K53" s="239" t="s">
        <v>325</v>
      </c>
      <c r="L53" s="241" t="s">
        <v>18</v>
      </c>
      <c r="M53" s="239" t="s">
        <v>325</v>
      </c>
      <c r="N53" s="239">
        <v>0</v>
      </c>
      <c r="O53" s="239">
        <v>0</v>
      </c>
      <c r="P53" s="239">
        <v>0</v>
      </c>
      <c r="Q53" s="239">
        <f t="shared" si="14"/>
        <v>0</v>
      </c>
      <c r="R53" s="239">
        <v>0</v>
      </c>
      <c r="S53" s="239">
        <v>0</v>
      </c>
      <c r="T53" s="239">
        <v>0</v>
      </c>
      <c r="U53" s="239">
        <v>0</v>
      </c>
      <c r="V53" s="631"/>
      <c r="W53" s="239">
        <v>0</v>
      </c>
      <c r="X53" s="251">
        <f t="shared" si="17"/>
        <v>0</v>
      </c>
      <c r="Y53" s="239">
        <v>0</v>
      </c>
      <c r="Z53" s="239">
        <v>0</v>
      </c>
      <c r="AA53" s="239">
        <v>0</v>
      </c>
      <c r="AB53" s="239">
        <v>0</v>
      </c>
      <c r="AC53" s="239">
        <v>0</v>
      </c>
      <c r="AD53" s="239">
        <v>0</v>
      </c>
      <c r="AE53" s="239">
        <v>0</v>
      </c>
      <c r="AF53" s="239">
        <v>0</v>
      </c>
      <c r="AG53" s="239">
        <v>0</v>
      </c>
      <c r="AH53" s="239">
        <v>0</v>
      </c>
      <c r="AI53" s="239">
        <v>0</v>
      </c>
      <c r="AJ53" s="239">
        <v>0</v>
      </c>
      <c r="AK53" s="239">
        <v>0</v>
      </c>
      <c r="AL53" s="239">
        <v>0</v>
      </c>
      <c r="AM53" s="239">
        <v>0</v>
      </c>
      <c r="AN53" s="239">
        <v>0</v>
      </c>
      <c r="AO53" s="239">
        <f t="shared" si="15"/>
        <v>0</v>
      </c>
      <c r="AP53" s="239">
        <f t="shared" si="16"/>
        <v>0</v>
      </c>
    </row>
    <row r="54" spans="1:42" ht="18" customHeight="1">
      <c r="A54" s="241">
        <v>7</v>
      </c>
      <c r="B54" s="631"/>
      <c r="C54" s="634"/>
      <c r="D54" s="241" t="s">
        <v>333</v>
      </c>
      <c r="E54" s="239">
        <v>1</v>
      </c>
      <c r="F54" s="239">
        <v>2023</v>
      </c>
      <c r="G54" s="239" t="s">
        <v>334</v>
      </c>
      <c r="H54" s="239" t="s">
        <v>141</v>
      </c>
      <c r="I54" s="239" t="s">
        <v>325</v>
      </c>
      <c r="J54" s="241" t="s">
        <v>16</v>
      </c>
      <c r="K54" s="239" t="s">
        <v>325</v>
      </c>
      <c r="L54" s="241" t="s">
        <v>18</v>
      </c>
      <c r="M54" s="239" t="s">
        <v>325</v>
      </c>
      <c r="N54" s="239">
        <v>0</v>
      </c>
      <c r="O54" s="239">
        <v>0</v>
      </c>
      <c r="P54" s="239">
        <v>0</v>
      </c>
      <c r="Q54" s="239">
        <f t="shared" si="14"/>
        <v>0</v>
      </c>
      <c r="R54" s="239">
        <v>0</v>
      </c>
      <c r="S54" s="239">
        <v>0</v>
      </c>
      <c r="T54" s="239">
        <v>0</v>
      </c>
      <c r="U54" s="239">
        <v>0</v>
      </c>
      <c r="V54" s="631"/>
      <c r="W54" s="239">
        <v>0</v>
      </c>
      <c r="X54" s="251">
        <f t="shared" si="17"/>
        <v>0</v>
      </c>
      <c r="Y54" s="239">
        <v>0</v>
      </c>
      <c r="Z54" s="239">
        <v>0</v>
      </c>
      <c r="AA54" s="239">
        <v>0</v>
      </c>
      <c r="AB54" s="239">
        <v>0</v>
      </c>
      <c r="AC54" s="239">
        <v>0</v>
      </c>
      <c r="AD54" s="239">
        <v>0</v>
      </c>
      <c r="AE54" s="239">
        <v>0</v>
      </c>
      <c r="AF54" s="239">
        <v>0</v>
      </c>
      <c r="AG54" s="239">
        <v>0</v>
      </c>
      <c r="AH54" s="239">
        <v>0</v>
      </c>
      <c r="AI54" s="239">
        <v>0</v>
      </c>
      <c r="AJ54" s="239">
        <v>0</v>
      </c>
      <c r="AK54" s="239">
        <v>0</v>
      </c>
      <c r="AL54" s="239">
        <v>0</v>
      </c>
      <c r="AM54" s="239">
        <v>0</v>
      </c>
      <c r="AN54" s="239">
        <v>0</v>
      </c>
      <c r="AO54" s="239">
        <f t="shared" si="15"/>
        <v>0</v>
      </c>
      <c r="AP54" s="239">
        <f t="shared" si="16"/>
        <v>0</v>
      </c>
    </row>
    <row r="55" spans="1:42" ht="18" customHeight="1">
      <c r="A55" s="241">
        <v>8</v>
      </c>
      <c r="B55" s="631"/>
      <c r="C55" s="634"/>
      <c r="D55" s="241" t="s">
        <v>278</v>
      </c>
      <c r="E55" s="239">
        <v>1</v>
      </c>
      <c r="F55" s="239">
        <v>2023</v>
      </c>
      <c r="G55" s="239" t="s">
        <v>335</v>
      </c>
      <c r="H55" s="239" t="s">
        <v>141</v>
      </c>
      <c r="I55" s="239" t="s">
        <v>325</v>
      </c>
      <c r="J55" s="241" t="s">
        <v>16</v>
      </c>
      <c r="K55" s="239" t="s">
        <v>325</v>
      </c>
      <c r="L55" s="241" t="s">
        <v>18</v>
      </c>
      <c r="M55" s="239" t="s">
        <v>325</v>
      </c>
      <c r="N55" s="239">
        <v>0</v>
      </c>
      <c r="O55" s="239">
        <v>0</v>
      </c>
      <c r="P55" s="239">
        <v>0</v>
      </c>
      <c r="Q55" s="239">
        <f t="shared" si="14"/>
        <v>0</v>
      </c>
      <c r="R55" s="239">
        <v>0</v>
      </c>
      <c r="S55" s="239">
        <v>0</v>
      </c>
      <c r="T55" s="239">
        <v>0</v>
      </c>
      <c r="U55" s="239">
        <v>0</v>
      </c>
      <c r="V55" s="631"/>
      <c r="W55" s="239">
        <v>0</v>
      </c>
      <c r="X55" s="251">
        <f t="shared" si="17"/>
        <v>0</v>
      </c>
      <c r="Y55" s="239">
        <v>0</v>
      </c>
      <c r="Z55" s="239">
        <v>0</v>
      </c>
      <c r="AA55" s="239">
        <v>0</v>
      </c>
      <c r="AB55" s="239">
        <v>0</v>
      </c>
      <c r="AC55" s="239">
        <v>0</v>
      </c>
      <c r="AD55" s="239">
        <v>0</v>
      </c>
      <c r="AE55" s="239">
        <v>0</v>
      </c>
      <c r="AF55" s="239">
        <v>0</v>
      </c>
      <c r="AG55" s="239">
        <v>0</v>
      </c>
      <c r="AH55" s="239">
        <v>0</v>
      </c>
      <c r="AI55" s="239">
        <v>0</v>
      </c>
      <c r="AJ55" s="239">
        <v>0</v>
      </c>
      <c r="AK55" s="239">
        <v>0</v>
      </c>
      <c r="AL55" s="239">
        <v>0</v>
      </c>
      <c r="AM55" s="239">
        <v>0</v>
      </c>
      <c r="AN55" s="239">
        <v>0</v>
      </c>
      <c r="AO55" s="239">
        <f t="shared" si="15"/>
        <v>0</v>
      </c>
      <c r="AP55" s="239">
        <f t="shared" si="16"/>
        <v>0</v>
      </c>
    </row>
    <row r="56" spans="1:42" ht="18" customHeight="1">
      <c r="A56" s="241">
        <v>9</v>
      </c>
      <c r="B56" s="631"/>
      <c r="C56" s="634"/>
      <c r="D56" s="241" t="s">
        <v>336</v>
      </c>
      <c r="E56" s="239">
        <v>1</v>
      </c>
      <c r="F56" s="239">
        <v>2023</v>
      </c>
      <c r="G56" s="239" t="s">
        <v>337</v>
      </c>
      <c r="H56" s="239" t="s">
        <v>141</v>
      </c>
      <c r="I56" s="239" t="s">
        <v>325</v>
      </c>
      <c r="J56" s="241" t="s">
        <v>16</v>
      </c>
      <c r="K56" s="239" t="s">
        <v>325</v>
      </c>
      <c r="L56" s="241" t="s">
        <v>18</v>
      </c>
      <c r="M56" s="239" t="s">
        <v>325</v>
      </c>
      <c r="N56" s="239">
        <v>0</v>
      </c>
      <c r="O56" s="239">
        <v>0</v>
      </c>
      <c r="P56" s="239">
        <v>0</v>
      </c>
      <c r="Q56" s="239">
        <f t="shared" si="14"/>
        <v>0</v>
      </c>
      <c r="R56" s="239">
        <v>0</v>
      </c>
      <c r="S56" s="239">
        <v>0</v>
      </c>
      <c r="T56" s="239">
        <v>0</v>
      </c>
      <c r="U56" s="239">
        <v>0</v>
      </c>
      <c r="V56" s="631"/>
      <c r="W56" s="239">
        <v>0</v>
      </c>
      <c r="X56" s="251">
        <f t="shared" si="17"/>
        <v>0</v>
      </c>
      <c r="Y56" s="239">
        <v>0</v>
      </c>
      <c r="Z56" s="239">
        <v>0</v>
      </c>
      <c r="AA56" s="239">
        <v>0</v>
      </c>
      <c r="AB56" s="239">
        <v>0</v>
      </c>
      <c r="AC56" s="239">
        <v>0</v>
      </c>
      <c r="AD56" s="239">
        <v>0</v>
      </c>
      <c r="AE56" s="239">
        <v>0</v>
      </c>
      <c r="AF56" s="239">
        <v>0</v>
      </c>
      <c r="AG56" s="239">
        <v>0</v>
      </c>
      <c r="AH56" s="239">
        <v>0</v>
      </c>
      <c r="AI56" s="239">
        <v>0</v>
      </c>
      <c r="AJ56" s="239">
        <v>0</v>
      </c>
      <c r="AK56" s="239">
        <v>0</v>
      </c>
      <c r="AL56" s="239">
        <v>0</v>
      </c>
      <c r="AM56" s="239">
        <v>0</v>
      </c>
      <c r="AN56" s="239">
        <v>0</v>
      </c>
      <c r="AO56" s="239">
        <f t="shared" si="15"/>
        <v>0</v>
      </c>
      <c r="AP56" s="239">
        <f t="shared" si="16"/>
        <v>0</v>
      </c>
    </row>
    <row r="57" spans="1:42" ht="18" customHeight="1">
      <c r="A57" s="241">
        <v>10</v>
      </c>
      <c r="B57" s="631"/>
      <c r="C57" s="634"/>
      <c r="D57" s="241" t="s">
        <v>329</v>
      </c>
      <c r="E57" s="239">
        <v>1</v>
      </c>
      <c r="F57" s="239">
        <v>2023</v>
      </c>
      <c r="G57" s="239" t="s">
        <v>338</v>
      </c>
      <c r="H57" s="239" t="s">
        <v>141</v>
      </c>
      <c r="I57" s="239" t="s">
        <v>325</v>
      </c>
      <c r="J57" s="241" t="s">
        <v>16</v>
      </c>
      <c r="K57" s="239" t="s">
        <v>325</v>
      </c>
      <c r="L57" s="241" t="s">
        <v>18</v>
      </c>
      <c r="M57" s="239" t="s">
        <v>325</v>
      </c>
      <c r="N57" s="239">
        <v>0</v>
      </c>
      <c r="O57" s="239">
        <v>0</v>
      </c>
      <c r="P57" s="239">
        <v>0</v>
      </c>
      <c r="Q57" s="239">
        <f>+N57+O57+P57</f>
        <v>0</v>
      </c>
      <c r="R57" s="239">
        <v>0</v>
      </c>
      <c r="S57" s="239">
        <v>0</v>
      </c>
      <c r="T57" s="239">
        <v>0</v>
      </c>
      <c r="U57" s="239">
        <v>0</v>
      </c>
      <c r="V57" s="631"/>
      <c r="W57" s="239">
        <v>0</v>
      </c>
      <c r="X57" s="251">
        <f t="shared" si="17"/>
        <v>0</v>
      </c>
      <c r="Y57" s="239">
        <v>0</v>
      </c>
      <c r="Z57" s="239">
        <v>0</v>
      </c>
      <c r="AA57" s="239">
        <v>0</v>
      </c>
      <c r="AB57" s="239">
        <v>0</v>
      </c>
      <c r="AC57" s="239">
        <v>0</v>
      </c>
      <c r="AD57" s="239">
        <v>0</v>
      </c>
      <c r="AE57" s="239">
        <v>0</v>
      </c>
      <c r="AF57" s="239">
        <v>0</v>
      </c>
      <c r="AG57" s="239">
        <v>0</v>
      </c>
      <c r="AH57" s="239">
        <v>0</v>
      </c>
      <c r="AI57" s="239">
        <v>0</v>
      </c>
      <c r="AJ57" s="239">
        <v>0</v>
      </c>
      <c r="AK57" s="239">
        <v>0</v>
      </c>
      <c r="AL57" s="239">
        <v>0</v>
      </c>
      <c r="AM57" s="239">
        <v>0</v>
      </c>
      <c r="AN57" s="239">
        <v>0</v>
      </c>
      <c r="AO57" s="239">
        <f>+AK57+AL57+AM57+AN57</f>
        <v>0</v>
      </c>
      <c r="AP57" s="239">
        <f t="shared" si="16"/>
        <v>0</v>
      </c>
    </row>
    <row r="58" spans="1:42" ht="18" customHeight="1">
      <c r="A58" s="241">
        <v>11</v>
      </c>
      <c r="B58" s="631"/>
      <c r="C58" s="634"/>
      <c r="D58" s="241" t="s">
        <v>339</v>
      </c>
      <c r="E58" s="239">
        <v>1</v>
      </c>
      <c r="F58" s="239">
        <v>2023</v>
      </c>
      <c r="G58" s="239" t="s">
        <v>340</v>
      </c>
      <c r="H58" s="239" t="s">
        <v>141</v>
      </c>
      <c r="I58" s="239" t="s">
        <v>325</v>
      </c>
      <c r="J58" s="241" t="s">
        <v>16</v>
      </c>
      <c r="K58" s="239" t="s">
        <v>325</v>
      </c>
      <c r="L58" s="241" t="s">
        <v>18</v>
      </c>
      <c r="M58" s="239" t="s">
        <v>325</v>
      </c>
      <c r="N58" s="239">
        <v>0</v>
      </c>
      <c r="O58" s="239">
        <v>0</v>
      </c>
      <c r="P58" s="239">
        <v>0</v>
      </c>
      <c r="Q58" s="239">
        <f t="shared" si="14"/>
        <v>0</v>
      </c>
      <c r="R58" s="239">
        <v>0</v>
      </c>
      <c r="S58" s="239">
        <v>0</v>
      </c>
      <c r="T58" s="239">
        <v>0</v>
      </c>
      <c r="U58" s="239">
        <v>0</v>
      </c>
      <c r="V58" s="631"/>
      <c r="W58" s="239">
        <v>0</v>
      </c>
      <c r="X58" s="251">
        <f t="shared" si="17"/>
        <v>0</v>
      </c>
      <c r="Y58" s="239">
        <v>0</v>
      </c>
      <c r="Z58" s="239">
        <v>0</v>
      </c>
      <c r="AA58" s="239">
        <v>0</v>
      </c>
      <c r="AB58" s="239">
        <v>0</v>
      </c>
      <c r="AC58" s="239">
        <v>0</v>
      </c>
      <c r="AD58" s="239">
        <v>0</v>
      </c>
      <c r="AE58" s="239">
        <v>0</v>
      </c>
      <c r="AF58" s="239">
        <v>0</v>
      </c>
      <c r="AG58" s="239">
        <v>0</v>
      </c>
      <c r="AH58" s="239">
        <v>0</v>
      </c>
      <c r="AI58" s="239">
        <v>0</v>
      </c>
      <c r="AJ58" s="239">
        <v>0</v>
      </c>
      <c r="AK58" s="239">
        <v>0</v>
      </c>
      <c r="AL58" s="239">
        <v>0</v>
      </c>
      <c r="AM58" s="239">
        <v>0</v>
      </c>
      <c r="AN58" s="239">
        <v>0</v>
      </c>
      <c r="AO58" s="239">
        <f t="shared" si="15"/>
        <v>0</v>
      </c>
      <c r="AP58" s="239">
        <f t="shared" si="16"/>
        <v>0</v>
      </c>
    </row>
    <row r="59" spans="1:42" ht="18" customHeight="1">
      <c r="A59" s="241">
        <v>12</v>
      </c>
      <c r="B59" s="631"/>
      <c r="C59" s="634"/>
      <c r="D59" s="241" t="s">
        <v>341</v>
      </c>
      <c r="E59" s="239">
        <v>1</v>
      </c>
      <c r="F59" s="239">
        <v>2023</v>
      </c>
      <c r="G59" s="239" t="s">
        <v>342</v>
      </c>
      <c r="H59" s="239" t="s">
        <v>141</v>
      </c>
      <c r="I59" s="239" t="s">
        <v>325</v>
      </c>
      <c r="J59" s="241" t="s">
        <v>16</v>
      </c>
      <c r="K59" s="239" t="s">
        <v>325</v>
      </c>
      <c r="L59" s="241" t="s">
        <v>18</v>
      </c>
      <c r="M59" s="239" t="s">
        <v>325</v>
      </c>
      <c r="N59" s="239">
        <v>0</v>
      </c>
      <c r="O59" s="239">
        <v>0</v>
      </c>
      <c r="P59" s="239">
        <v>0</v>
      </c>
      <c r="Q59" s="239">
        <f t="shared" si="14"/>
        <v>0</v>
      </c>
      <c r="R59" s="239">
        <v>0</v>
      </c>
      <c r="S59" s="239">
        <v>0</v>
      </c>
      <c r="T59" s="239">
        <v>0</v>
      </c>
      <c r="U59" s="239">
        <v>0</v>
      </c>
      <c r="V59" s="631"/>
      <c r="W59" s="239">
        <v>0</v>
      </c>
      <c r="X59" s="251">
        <f t="shared" si="17"/>
        <v>0</v>
      </c>
      <c r="Y59" s="239">
        <v>0</v>
      </c>
      <c r="Z59" s="239">
        <v>0</v>
      </c>
      <c r="AA59" s="239">
        <v>0</v>
      </c>
      <c r="AB59" s="239">
        <v>0</v>
      </c>
      <c r="AC59" s="239">
        <v>0</v>
      </c>
      <c r="AD59" s="239">
        <v>0</v>
      </c>
      <c r="AE59" s="239">
        <v>0</v>
      </c>
      <c r="AF59" s="239">
        <v>0</v>
      </c>
      <c r="AG59" s="239">
        <v>0</v>
      </c>
      <c r="AH59" s="239">
        <v>0</v>
      </c>
      <c r="AI59" s="239">
        <v>0</v>
      </c>
      <c r="AJ59" s="239">
        <v>0</v>
      </c>
      <c r="AK59" s="239">
        <v>0</v>
      </c>
      <c r="AL59" s="239">
        <v>0</v>
      </c>
      <c r="AM59" s="239">
        <v>0</v>
      </c>
      <c r="AN59" s="239">
        <v>0</v>
      </c>
      <c r="AO59" s="239">
        <f t="shared" si="15"/>
        <v>0</v>
      </c>
      <c r="AP59" s="239">
        <f t="shared" si="16"/>
        <v>0</v>
      </c>
    </row>
    <row r="60" spans="1:42" ht="18" customHeight="1">
      <c r="A60" s="241">
        <v>13</v>
      </c>
      <c r="B60" s="631"/>
      <c r="C60" s="635"/>
      <c r="D60" s="241"/>
      <c r="E60" s="239"/>
      <c r="F60" s="239"/>
      <c r="G60" s="239"/>
      <c r="H60" s="239"/>
      <c r="I60" s="239"/>
      <c r="J60" s="241"/>
      <c r="K60" s="239"/>
      <c r="L60" s="241"/>
      <c r="M60" s="239"/>
      <c r="N60" s="239"/>
      <c r="O60" s="239"/>
      <c r="P60" s="239"/>
      <c r="Q60" s="239">
        <f>SUM(Q48:Q59)</f>
        <v>856780</v>
      </c>
      <c r="R60" s="239"/>
      <c r="S60" s="239"/>
      <c r="T60" s="239"/>
      <c r="U60" s="239"/>
      <c r="V60" s="239">
        <v>5875</v>
      </c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>
        <f>SUM(AO48:AO59)</f>
        <v>2172900</v>
      </c>
      <c r="AP60" s="239">
        <f>SUM(AP48:AP59)</f>
        <v>1316120</v>
      </c>
    </row>
    <row r="61" spans="1:42" ht="18" customHeight="1">
      <c r="A61" s="241">
        <v>1</v>
      </c>
      <c r="B61" s="640" t="s">
        <v>343</v>
      </c>
      <c r="C61" s="633">
        <v>21</v>
      </c>
      <c r="D61" s="241" t="s">
        <v>344</v>
      </c>
      <c r="E61" s="239">
        <v>1</v>
      </c>
      <c r="F61" s="252">
        <v>44799</v>
      </c>
      <c r="G61" s="241" t="s">
        <v>345</v>
      </c>
      <c r="H61" s="241" t="s">
        <v>346</v>
      </c>
      <c r="I61" s="239" t="s">
        <v>325</v>
      </c>
      <c r="J61" s="241" t="s">
        <v>16</v>
      </c>
      <c r="K61" s="239" t="s">
        <v>325</v>
      </c>
      <c r="L61" s="241" t="s">
        <v>268</v>
      </c>
      <c r="M61" s="239" t="s">
        <v>325</v>
      </c>
      <c r="N61" s="239">
        <v>71298</v>
      </c>
      <c r="O61" s="239">
        <v>740000</v>
      </c>
      <c r="P61" s="239">
        <v>108000</v>
      </c>
      <c r="Q61" s="239">
        <f t="shared" ref="Q61:Q72" si="18">SUM(N61:P61)</f>
        <v>919298</v>
      </c>
      <c r="R61" s="239"/>
      <c r="S61" s="239"/>
      <c r="T61" s="239"/>
      <c r="U61" s="239"/>
      <c r="V61" s="631">
        <v>8447</v>
      </c>
      <c r="W61" s="239"/>
      <c r="X61" s="239"/>
      <c r="Y61" s="239"/>
      <c r="Z61" s="239"/>
      <c r="AA61" s="239"/>
      <c r="AB61" s="239" t="s">
        <v>347</v>
      </c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>
        <f t="shared" ref="AP61:AP72" si="19">0-Q61</f>
        <v>-919298</v>
      </c>
    </row>
    <row r="62" spans="1:42" ht="18" customHeight="1">
      <c r="A62" s="241">
        <v>2</v>
      </c>
      <c r="B62" s="641"/>
      <c r="C62" s="634"/>
      <c r="D62" s="241" t="s">
        <v>135</v>
      </c>
      <c r="E62" s="239">
        <v>1</v>
      </c>
      <c r="F62" s="252">
        <v>44799</v>
      </c>
      <c r="G62" s="241" t="s">
        <v>348</v>
      </c>
      <c r="H62" s="241" t="s">
        <v>349</v>
      </c>
      <c r="I62" s="239" t="s">
        <v>325</v>
      </c>
      <c r="J62" s="241" t="s">
        <v>16</v>
      </c>
      <c r="K62" s="239" t="s">
        <v>325</v>
      </c>
      <c r="L62" s="241" t="s">
        <v>268</v>
      </c>
      <c r="M62" s="239"/>
      <c r="N62" s="239">
        <v>1141333</v>
      </c>
      <c r="O62" s="239">
        <v>782129</v>
      </c>
      <c r="P62" s="239">
        <v>119000</v>
      </c>
      <c r="Q62" s="239">
        <f t="shared" si="18"/>
        <v>2042462</v>
      </c>
      <c r="R62" s="239"/>
      <c r="S62" s="239"/>
      <c r="T62" s="239"/>
      <c r="U62" s="239"/>
      <c r="V62" s="631"/>
      <c r="W62" s="239"/>
      <c r="X62" s="239"/>
      <c r="Y62" s="239"/>
      <c r="Z62" s="239"/>
      <c r="AA62" s="239"/>
      <c r="AB62" s="239" t="s">
        <v>350</v>
      </c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>
        <f t="shared" si="19"/>
        <v>-2042462</v>
      </c>
    </row>
    <row r="63" spans="1:42" ht="18" customHeight="1">
      <c r="A63" s="241">
        <v>3</v>
      </c>
      <c r="B63" s="641"/>
      <c r="C63" s="634"/>
      <c r="D63" s="241" t="s">
        <v>133</v>
      </c>
      <c r="E63" s="239">
        <v>1</v>
      </c>
      <c r="F63" s="252">
        <v>44799</v>
      </c>
      <c r="G63" s="241" t="s">
        <v>351</v>
      </c>
      <c r="H63" s="241" t="s">
        <v>349</v>
      </c>
      <c r="I63" s="239" t="s">
        <v>325</v>
      </c>
      <c r="J63" s="241" t="s">
        <v>16</v>
      </c>
      <c r="K63" s="239" t="s">
        <v>325</v>
      </c>
      <c r="L63" s="241" t="s">
        <v>268</v>
      </c>
      <c r="M63" s="239"/>
      <c r="N63" s="239">
        <v>326200</v>
      </c>
      <c r="O63" s="239">
        <v>366252</v>
      </c>
      <c r="P63" s="239">
        <v>119000</v>
      </c>
      <c r="Q63" s="239">
        <f t="shared" si="18"/>
        <v>811452</v>
      </c>
      <c r="R63" s="239"/>
      <c r="S63" s="239"/>
      <c r="T63" s="239"/>
      <c r="U63" s="239"/>
      <c r="V63" s="631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>
        <f t="shared" si="19"/>
        <v>-811452</v>
      </c>
    </row>
    <row r="64" spans="1:42" ht="18" customHeight="1">
      <c r="A64" s="241">
        <v>4</v>
      </c>
      <c r="B64" s="641"/>
      <c r="C64" s="634"/>
      <c r="D64" s="241" t="s">
        <v>352</v>
      </c>
      <c r="E64" s="239">
        <v>1</v>
      </c>
      <c r="F64" s="252">
        <v>44949</v>
      </c>
      <c r="G64" s="241" t="s">
        <v>353</v>
      </c>
      <c r="H64" s="241" t="s">
        <v>346</v>
      </c>
      <c r="I64" s="239"/>
      <c r="J64" s="241" t="s">
        <v>16</v>
      </c>
      <c r="K64" s="239"/>
      <c r="L64" s="241" t="s">
        <v>268</v>
      </c>
      <c r="M64" s="239"/>
      <c r="N64" s="239">
        <v>3300</v>
      </c>
      <c r="O64" s="239">
        <v>353834</v>
      </c>
      <c r="P64" s="239">
        <v>63000</v>
      </c>
      <c r="Q64" s="239">
        <f t="shared" si="18"/>
        <v>420134</v>
      </c>
      <c r="R64" s="239"/>
      <c r="S64" s="239"/>
      <c r="T64" s="239"/>
      <c r="U64" s="239"/>
      <c r="V64" s="631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>
        <f t="shared" si="19"/>
        <v>-420134</v>
      </c>
    </row>
    <row r="65" spans="1:58" ht="18" customHeight="1">
      <c r="A65" s="241">
        <v>5</v>
      </c>
      <c r="B65" s="641"/>
      <c r="C65" s="634"/>
      <c r="D65" s="241" t="s">
        <v>354</v>
      </c>
      <c r="E65" s="239">
        <v>1</v>
      </c>
      <c r="F65" s="252"/>
      <c r="G65" s="241" t="s">
        <v>355</v>
      </c>
      <c r="H65" s="241" t="s">
        <v>356</v>
      </c>
      <c r="I65" s="239"/>
      <c r="J65" s="241" t="s">
        <v>16</v>
      </c>
      <c r="K65" s="239"/>
      <c r="L65" s="241" t="s">
        <v>268</v>
      </c>
      <c r="M65" s="239"/>
      <c r="N65" s="239">
        <v>0</v>
      </c>
      <c r="O65" s="239">
        <v>340334</v>
      </c>
      <c r="P65" s="239">
        <v>105000</v>
      </c>
      <c r="Q65" s="239">
        <f t="shared" si="18"/>
        <v>445334</v>
      </c>
      <c r="R65" s="239"/>
      <c r="S65" s="239"/>
      <c r="T65" s="239"/>
      <c r="U65" s="239"/>
      <c r="V65" s="631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>
        <f t="shared" si="19"/>
        <v>-445334</v>
      </c>
    </row>
    <row r="66" spans="1:58" ht="18" customHeight="1">
      <c r="A66" s="241">
        <v>6</v>
      </c>
      <c r="B66" s="641"/>
      <c r="C66" s="634"/>
      <c r="D66" s="241" t="s">
        <v>357</v>
      </c>
      <c r="E66" s="239">
        <v>1</v>
      </c>
      <c r="F66" s="252">
        <v>44998</v>
      </c>
      <c r="G66" s="241" t="s">
        <v>358</v>
      </c>
      <c r="H66" s="241" t="s">
        <v>346</v>
      </c>
      <c r="I66" s="239"/>
      <c r="J66" s="241" t="s">
        <v>16</v>
      </c>
      <c r="K66" s="239"/>
      <c r="L66" s="241" t="s">
        <v>268</v>
      </c>
      <c r="M66" s="239"/>
      <c r="N66" s="239">
        <v>842716</v>
      </c>
      <c r="O66" s="239">
        <v>314000</v>
      </c>
      <c r="P66" s="239">
        <v>61000</v>
      </c>
      <c r="Q66" s="239">
        <f t="shared" si="18"/>
        <v>1217716</v>
      </c>
      <c r="R66" s="239"/>
      <c r="S66" s="239"/>
      <c r="T66" s="239"/>
      <c r="U66" s="239"/>
      <c r="V66" s="631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>
        <f t="shared" si="19"/>
        <v>-1217716</v>
      </c>
    </row>
    <row r="67" spans="1:58" ht="18" customHeight="1">
      <c r="A67" s="241">
        <v>7</v>
      </c>
      <c r="B67" s="641"/>
      <c r="C67" s="634"/>
      <c r="D67" s="241" t="s">
        <v>357</v>
      </c>
      <c r="E67" s="239">
        <v>1</v>
      </c>
      <c r="F67" s="252">
        <v>43101</v>
      </c>
      <c r="G67" s="241" t="s">
        <v>359</v>
      </c>
      <c r="H67" s="241" t="s">
        <v>360</v>
      </c>
      <c r="I67" s="239"/>
      <c r="J67" s="241" t="s">
        <v>16</v>
      </c>
      <c r="K67" s="239"/>
      <c r="L67" s="241" t="s">
        <v>268</v>
      </c>
      <c r="M67" s="239"/>
      <c r="N67" s="239">
        <v>89000</v>
      </c>
      <c r="O67" s="239">
        <v>0</v>
      </c>
      <c r="P67" s="239">
        <v>0</v>
      </c>
      <c r="Q67" s="239">
        <f t="shared" si="18"/>
        <v>89000</v>
      </c>
      <c r="R67" s="239"/>
      <c r="S67" s="239"/>
      <c r="T67" s="239"/>
      <c r="U67" s="239"/>
      <c r="V67" s="631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>
        <f t="shared" si="19"/>
        <v>-89000</v>
      </c>
    </row>
    <row r="68" spans="1:58" ht="18" customHeight="1">
      <c r="A68" s="241">
        <v>8</v>
      </c>
      <c r="B68" s="641"/>
      <c r="C68" s="634"/>
      <c r="D68" s="241" t="s">
        <v>361</v>
      </c>
      <c r="E68" s="239">
        <v>1</v>
      </c>
      <c r="F68" s="252">
        <v>43102</v>
      </c>
      <c r="G68" s="241" t="s">
        <v>362</v>
      </c>
      <c r="H68" s="241"/>
      <c r="I68" s="239"/>
      <c r="J68" s="241" t="s">
        <v>16</v>
      </c>
      <c r="K68" s="239"/>
      <c r="L68" s="241" t="s">
        <v>268</v>
      </c>
      <c r="M68" s="239"/>
      <c r="N68" s="239">
        <v>99000</v>
      </c>
      <c r="O68" s="239">
        <v>411335</v>
      </c>
      <c r="P68" s="239">
        <v>117000</v>
      </c>
      <c r="Q68" s="239">
        <f t="shared" si="18"/>
        <v>627335</v>
      </c>
      <c r="R68" s="239"/>
      <c r="S68" s="239"/>
      <c r="T68" s="239"/>
      <c r="U68" s="239"/>
      <c r="V68" s="631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>
        <f t="shared" si="19"/>
        <v>-627335</v>
      </c>
    </row>
    <row r="69" spans="1:58" ht="18" customHeight="1">
      <c r="A69" s="241">
        <v>9</v>
      </c>
      <c r="B69" s="641"/>
      <c r="C69" s="634"/>
      <c r="D69" s="241" t="s">
        <v>363</v>
      </c>
      <c r="E69" s="239">
        <v>1</v>
      </c>
      <c r="F69" s="241">
        <v>2024</v>
      </c>
      <c r="G69" s="241" t="s">
        <v>364</v>
      </c>
      <c r="H69" s="241" t="s">
        <v>365</v>
      </c>
      <c r="I69" s="239"/>
      <c r="J69" s="241" t="s">
        <v>16</v>
      </c>
      <c r="K69" s="239"/>
      <c r="L69" s="241" t="s">
        <v>268</v>
      </c>
      <c r="M69" s="239"/>
      <c r="N69" s="239">
        <v>310000</v>
      </c>
      <c r="O69" s="239">
        <v>0</v>
      </c>
      <c r="P69" s="239">
        <v>0</v>
      </c>
      <c r="Q69" s="239">
        <f t="shared" si="18"/>
        <v>310000</v>
      </c>
      <c r="R69" s="239"/>
      <c r="S69" s="239"/>
      <c r="T69" s="239"/>
      <c r="U69" s="239"/>
      <c r="V69" s="631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>
        <f t="shared" si="19"/>
        <v>-310000</v>
      </c>
    </row>
    <row r="70" spans="1:58" ht="18" customHeight="1">
      <c r="A70" s="241">
        <v>10</v>
      </c>
      <c r="B70" s="641"/>
      <c r="C70" s="634"/>
      <c r="D70" s="241" t="s">
        <v>352</v>
      </c>
      <c r="E70" s="239">
        <v>1</v>
      </c>
      <c r="F70" s="241">
        <v>2023</v>
      </c>
      <c r="G70" s="241" t="s">
        <v>366</v>
      </c>
      <c r="H70" s="241"/>
      <c r="I70" s="239"/>
      <c r="J70" s="241" t="s">
        <v>16</v>
      </c>
      <c r="K70" s="239"/>
      <c r="L70" s="241" t="s">
        <v>268</v>
      </c>
      <c r="M70" s="239"/>
      <c r="N70" s="239">
        <v>6700</v>
      </c>
      <c r="O70" s="239">
        <v>554668</v>
      </c>
      <c r="P70" s="239">
        <v>90000</v>
      </c>
      <c r="Q70" s="239">
        <f t="shared" si="18"/>
        <v>651368</v>
      </c>
      <c r="R70" s="239"/>
      <c r="S70" s="239"/>
      <c r="T70" s="239"/>
      <c r="U70" s="239"/>
      <c r="V70" s="631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>
        <f t="shared" si="19"/>
        <v>-651368</v>
      </c>
    </row>
    <row r="71" spans="1:58" ht="18" customHeight="1">
      <c r="A71" s="241">
        <v>11</v>
      </c>
      <c r="B71" s="641"/>
      <c r="C71" s="634"/>
      <c r="D71" s="241" t="s">
        <v>361</v>
      </c>
      <c r="E71" s="239">
        <v>1</v>
      </c>
      <c r="F71" s="252"/>
      <c r="G71" s="241" t="s">
        <v>367</v>
      </c>
      <c r="H71" s="241"/>
      <c r="I71" s="239"/>
      <c r="J71" s="241" t="s">
        <v>16</v>
      </c>
      <c r="K71" s="239"/>
      <c r="L71" s="241" t="s">
        <v>268</v>
      </c>
      <c r="M71" s="239"/>
      <c r="N71" s="239">
        <v>101550</v>
      </c>
      <c r="O71" s="239">
        <v>360668</v>
      </c>
      <c r="P71" s="239">
        <v>99000</v>
      </c>
      <c r="Q71" s="239">
        <f t="shared" si="18"/>
        <v>561218</v>
      </c>
      <c r="R71" s="239"/>
      <c r="S71" s="239"/>
      <c r="T71" s="239"/>
      <c r="U71" s="239"/>
      <c r="V71" s="631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>
        <f t="shared" si="19"/>
        <v>-561218</v>
      </c>
    </row>
    <row r="72" spans="1:58" ht="18" customHeight="1">
      <c r="A72" s="241">
        <v>12</v>
      </c>
      <c r="B72" s="641"/>
      <c r="C72" s="634"/>
      <c r="D72" s="241" t="s">
        <v>49</v>
      </c>
      <c r="E72" s="239">
        <v>1</v>
      </c>
      <c r="F72" s="252"/>
      <c r="G72" s="241" t="s">
        <v>368</v>
      </c>
      <c r="H72" s="241"/>
      <c r="I72" s="239"/>
      <c r="J72" s="241" t="s">
        <v>16</v>
      </c>
      <c r="K72" s="239"/>
      <c r="L72" s="241" t="s">
        <v>268</v>
      </c>
      <c r="M72" s="239"/>
      <c r="N72" s="239">
        <v>5500</v>
      </c>
      <c r="O72" s="239">
        <v>1714002</v>
      </c>
      <c r="P72" s="239">
        <v>122000</v>
      </c>
      <c r="Q72" s="239">
        <f t="shared" si="18"/>
        <v>1841502</v>
      </c>
      <c r="R72" s="239"/>
      <c r="S72" s="239"/>
      <c r="T72" s="239"/>
      <c r="U72" s="239"/>
      <c r="V72" s="631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>
        <f t="shared" si="19"/>
        <v>-1841502</v>
      </c>
    </row>
    <row r="73" spans="1:58" ht="18" customHeight="1">
      <c r="A73" s="241">
        <v>13</v>
      </c>
      <c r="B73" s="642"/>
      <c r="C73" s="635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>
        <v>8447</v>
      </c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</row>
    <row r="74" spans="1:58" s="236" customFormat="1" ht="21.75" customHeight="1">
      <c r="A74" s="241"/>
      <c r="B74" s="234" t="s">
        <v>369</v>
      </c>
      <c r="C74" s="234">
        <f>C73+C60+C47+C41+C26+C25+C9</f>
        <v>51</v>
      </c>
      <c r="D74" s="234"/>
      <c r="E74" s="234">
        <f t="shared" ref="E74:AO74" si="20">E73+E60+E47+E41+E26+E25+E9</f>
        <v>50</v>
      </c>
      <c r="F74" s="234"/>
      <c r="G74" s="234"/>
      <c r="H74" s="234"/>
      <c r="I74" s="234"/>
      <c r="J74" s="234"/>
      <c r="K74" s="234"/>
      <c r="L74" s="234"/>
      <c r="M74" s="234">
        <f t="shared" si="20"/>
        <v>0</v>
      </c>
      <c r="N74" s="234">
        <f t="shared" si="20"/>
        <v>23463362.800000001</v>
      </c>
      <c r="O74" s="234">
        <f t="shared" si="20"/>
        <v>22739026.100000001</v>
      </c>
      <c r="P74" s="234">
        <f t="shared" si="20"/>
        <v>13896194</v>
      </c>
      <c r="Q74" s="234">
        <f t="shared" si="20"/>
        <v>60955362.899999999</v>
      </c>
      <c r="R74" s="234">
        <f t="shared" si="20"/>
        <v>21000</v>
      </c>
      <c r="S74" s="234">
        <f t="shared" si="20"/>
        <v>1480</v>
      </c>
      <c r="T74" s="234">
        <f t="shared" si="20"/>
        <v>2500</v>
      </c>
      <c r="U74" s="234">
        <f t="shared" si="20"/>
        <v>31440</v>
      </c>
      <c r="V74" s="234">
        <f>V73+V60+V47+V41+V26+V25+V9</f>
        <v>138940</v>
      </c>
      <c r="W74" s="234">
        <f>W73+W60+W47+W41+W26+W25+W9</f>
        <v>33802</v>
      </c>
      <c r="X74" s="253">
        <f>W74/V74*100</f>
        <v>24.328487116741041</v>
      </c>
      <c r="Y74" s="234">
        <f t="shared" si="20"/>
        <v>0</v>
      </c>
      <c r="Z74" s="234">
        <f t="shared" si="20"/>
        <v>12000</v>
      </c>
      <c r="AA74" s="234">
        <f t="shared" si="20"/>
        <v>6</v>
      </c>
      <c r="AB74" s="234">
        <f t="shared" si="20"/>
        <v>405</v>
      </c>
      <c r="AC74" s="234">
        <f t="shared" si="20"/>
        <v>0</v>
      </c>
      <c r="AD74" s="234">
        <f t="shared" si="20"/>
        <v>1800</v>
      </c>
      <c r="AE74" s="234">
        <f t="shared" si="20"/>
        <v>0</v>
      </c>
      <c r="AF74" s="234">
        <f t="shared" si="20"/>
        <v>14</v>
      </c>
      <c r="AG74" s="234">
        <f t="shared" si="20"/>
        <v>0</v>
      </c>
      <c r="AH74" s="234">
        <f t="shared" si="20"/>
        <v>2100000</v>
      </c>
      <c r="AI74" s="234">
        <f t="shared" si="20"/>
        <v>0</v>
      </c>
      <c r="AJ74" s="234">
        <f t="shared" si="20"/>
        <v>8599520</v>
      </c>
      <c r="AK74" s="234">
        <f t="shared" si="20"/>
        <v>0</v>
      </c>
      <c r="AL74" s="234">
        <f>AL73+AL60+AL47+AL41+AL26+AL25+AL9</f>
        <v>17760000</v>
      </c>
      <c r="AM74" s="234">
        <f t="shared" si="20"/>
        <v>15000</v>
      </c>
      <c r="AN74" s="234">
        <f t="shared" si="20"/>
        <v>2503920</v>
      </c>
      <c r="AO74" s="234">
        <f t="shared" si="20"/>
        <v>22451820</v>
      </c>
      <c r="AP74" s="254">
        <f>AP73+AP60+AP47+AP41+AP26+AP25+AP9</f>
        <v>-29726316.800000001</v>
      </c>
      <c r="AQ74" s="255"/>
      <c r="AR74" s="255"/>
      <c r="AS74" s="255"/>
      <c r="AT74" s="255"/>
      <c r="AU74" s="255"/>
      <c r="AV74" s="255"/>
      <c r="AW74" s="255"/>
      <c r="AX74" s="255"/>
      <c r="AY74" s="255"/>
      <c r="AZ74" s="255"/>
      <c r="BA74" s="255"/>
      <c r="BB74" s="255"/>
      <c r="BC74" s="255"/>
      <c r="BD74" s="255"/>
      <c r="BE74" s="255"/>
      <c r="BF74" s="255"/>
    </row>
    <row r="75" spans="1:58" ht="13.5" customHeight="1">
      <c r="AQ75" s="243"/>
      <c r="AR75" s="243"/>
      <c r="AS75" s="243"/>
      <c r="AT75" s="243"/>
      <c r="AU75" s="243"/>
      <c r="AV75" s="243"/>
      <c r="AW75" s="243"/>
      <c r="AX75" s="243"/>
      <c r="AY75" s="243"/>
      <c r="AZ75" s="243"/>
      <c r="BA75" s="243"/>
      <c r="BB75" s="243"/>
      <c r="BC75" s="243"/>
      <c r="BD75" s="243"/>
      <c r="BE75" s="243"/>
      <c r="BF75" s="243"/>
    </row>
    <row r="76" spans="1:58" ht="13.5" customHeight="1">
      <c r="AQ76" s="243"/>
      <c r="AR76" s="243"/>
      <c r="AS76" s="243"/>
      <c r="AT76" s="243"/>
      <c r="AU76" s="243"/>
      <c r="AV76" s="243"/>
      <c r="AW76" s="243"/>
      <c r="AX76" s="243"/>
      <c r="AY76" s="243"/>
      <c r="AZ76" s="243"/>
      <c r="BA76" s="243"/>
      <c r="BB76" s="243"/>
      <c r="BC76" s="243"/>
      <c r="BD76" s="243"/>
      <c r="BE76" s="243"/>
      <c r="BF76" s="243"/>
    </row>
    <row r="77" spans="1:58" ht="13.5" customHeight="1">
      <c r="AQ77" s="243"/>
      <c r="AR77" s="243"/>
      <c r="AS77" s="243"/>
      <c r="AT77" s="243"/>
      <c r="AU77" s="243"/>
      <c r="AV77" s="243"/>
      <c r="AW77" s="243"/>
      <c r="AX77" s="243"/>
      <c r="AY77" s="243"/>
      <c r="AZ77" s="243"/>
      <c r="BA77" s="243"/>
      <c r="BB77" s="243"/>
      <c r="BC77" s="243"/>
      <c r="BD77" s="243"/>
      <c r="BE77" s="243"/>
      <c r="BF77" s="243"/>
    </row>
  </sheetData>
  <mergeCells count="68">
    <mergeCell ref="B61:B73"/>
    <mergeCell ref="V61:V72"/>
    <mergeCell ref="C48:C60"/>
    <mergeCell ref="C42:C47"/>
    <mergeCell ref="C61:C73"/>
    <mergeCell ref="B48:B60"/>
    <mergeCell ref="V48:V59"/>
    <mergeCell ref="B42:B47"/>
    <mergeCell ref="V42:V46"/>
    <mergeCell ref="AL42:AL46"/>
    <mergeCell ref="AM42:AM46"/>
    <mergeCell ref="AN42:AN46"/>
    <mergeCell ref="AO42:AO46"/>
    <mergeCell ref="AP42:AP46"/>
    <mergeCell ref="AK42:AK46"/>
    <mergeCell ref="Z42:Z46"/>
    <mergeCell ref="AA42:AA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J42:AJ46"/>
    <mergeCell ref="W42:W46"/>
    <mergeCell ref="X42:X46"/>
    <mergeCell ref="Y42:Y46"/>
    <mergeCell ref="B7:B9"/>
    <mergeCell ref="B10:B25"/>
    <mergeCell ref="V10:V24"/>
    <mergeCell ref="B27:B41"/>
    <mergeCell ref="C27:C40"/>
    <mergeCell ref="C7:C9"/>
    <mergeCell ref="C10:C25"/>
    <mergeCell ref="AK3:AO3"/>
    <mergeCell ref="AP3:AP4"/>
    <mergeCell ref="V4:V5"/>
    <mergeCell ref="W4:W5"/>
    <mergeCell ref="X4:X5"/>
    <mergeCell ref="AC3:AF3"/>
    <mergeCell ref="O3:O4"/>
    <mergeCell ref="P3:P4"/>
    <mergeCell ref="V3:X3"/>
    <mergeCell ref="Y3:AB3"/>
    <mergeCell ref="AG3:AJ3"/>
    <mergeCell ref="J3:J4"/>
    <mergeCell ref="K3:K4"/>
    <mergeCell ref="L3:L4"/>
    <mergeCell ref="M3:M4"/>
    <mergeCell ref="N3:N4"/>
    <mergeCell ref="A1:AP1"/>
    <mergeCell ref="A2:A5"/>
    <mergeCell ref="B2:B5"/>
    <mergeCell ref="C2:C5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I3:I4"/>
  </mergeCells>
  <pageMargins left="0.7" right="0.7" top="0.75" bottom="0.75" header="0.3" footer="0.3"/>
  <pageSetup paperSize="3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AB81-367C-4E43-B23B-60FB3F2E8C04}">
  <dimension ref="A1:CP197"/>
  <sheetViews>
    <sheetView zoomScale="80" zoomScaleNormal="80" workbookViewId="0">
      <selection activeCell="AJ8" sqref="AJ8"/>
    </sheetView>
  </sheetViews>
  <sheetFormatPr defaultRowHeight="13.5"/>
  <cols>
    <col min="1" max="1" width="4.7109375" style="140" customWidth="1"/>
    <col min="2" max="2" width="14.7109375" style="140" customWidth="1"/>
    <col min="3" max="3" width="5.42578125" style="140" customWidth="1"/>
    <col min="4" max="4" width="18.85546875" style="140" customWidth="1"/>
    <col min="5" max="5" width="5.85546875" style="140" customWidth="1"/>
    <col min="6" max="6" width="17.42578125" style="140" customWidth="1"/>
    <col min="7" max="7" width="17.5703125" style="140" customWidth="1"/>
    <col min="8" max="8" width="28.42578125" style="140" customWidth="1"/>
    <col min="9" max="9" width="5.85546875" style="140" customWidth="1"/>
    <col min="10" max="10" width="23.85546875" style="140" customWidth="1"/>
    <col min="11" max="11" width="5.85546875" style="140" customWidth="1"/>
    <col min="12" max="12" width="17.85546875" style="140" customWidth="1"/>
    <col min="13" max="13" width="23.140625" style="140" customWidth="1"/>
    <col min="14" max="14" width="11.85546875" style="140" customWidth="1"/>
    <col min="15" max="15" width="14" style="140" customWidth="1"/>
    <col min="16" max="16" width="17.5703125" style="140" customWidth="1"/>
    <col min="17" max="17" width="18" style="140" customWidth="1"/>
    <col min="18" max="18" width="10.28515625" style="140" customWidth="1"/>
    <col min="19" max="19" width="10.5703125" style="140" customWidth="1"/>
    <col min="20" max="20" width="6.28515625" style="140" customWidth="1"/>
    <col min="21" max="21" width="13.5703125" style="140" customWidth="1"/>
    <col min="22" max="22" width="9.5703125" style="140" customWidth="1"/>
    <col min="23" max="23" width="9.7109375" style="140" customWidth="1"/>
    <col min="24" max="24" width="19.28515625" style="140" customWidth="1"/>
    <col min="25" max="25" width="6.140625" style="140" customWidth="1"/>
    <col min="26" max="26" width="6.5703125" style="140" customWidth="1"/>
    <col min="27" max="27" width="11.85546875" style="140" customWidth="1"/>
    <col min="28" max="28" width="13.28515625" style="140" customWidth="1"/>
    <col min="29" max="29" width="6.28515625" style="140" customWidth="1"/>
    <col min="30" max="30" width="5.42578125" style="140" customWidth="1"/>
    <col min="31" max="31" width="8.85546875" style="140" customWidth="1"/>
    <col min="32" max="32" width="13.42578125" style="140" customWidth="1"/>
    <col min="33" max="33" width="10.42578125" style="346" customWidth="1"/>
    <col min="34" max="34" width="9.7109375" style="346" customWidth="1"/>
    <col min="35" max="35" width="9.5703125" style="346" customWidth="1"/>
    <col min="36" max="36" width="12.7109375" style="346" customWidth="1"/>
    <col min="37" max="37" width="10.5703125" style="140" customWidth="1"/>
    <col min="38" max="38" width="10.85546875" style="140" customWidth="1"/>
    <col min="39" max="39" width="10.5703125" style="140" customWidth="1"/>
    <col min="40" max="40" width="11.42578125" style="140" customWidth="1"/>
    <col min="41" max="41" width="14.7109375" style="140" customWidth="1"/>
    <col min="42" max="42" width="20.85546875" style="140" customWidth="1"/>
    <col min="43" max="43" width="8.85546875" style="140" customWidth="1"/>
    <col min="44" max="16384" width="9.140625" style="140"/>
  </cols>
  <sheetData>
    <row r="1" spans="1:48" ht="49.5" customHeight="1">
      <c r="A1" s="513" t="s">
        <v>370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256"/>
      <c r="AQ1" s="256"/>
    </row>
    <row r="2" spans="1:48" ht="57" customHeight="1">
      <c r="A2" s="621" t="s">
        <v>0</v>
      </c>
      <c r="B2" s="513" t="s">
        <v>1</v>
      </c>
      <c r="C2" s="516" t="s">
        <v>2</v>
      </c>
      <c r="D2" s="513" t="s">
        <v>3</v>
      </c>
      <c r="E2" s="513"/>
      <c r="F2" s="513"/>
      <c r="G2" s="513"/>
      <c r="H2" s="513"/>
      <c r="I2" s="513" t="s">
        <v>4</v>
      </c>
      <c r="J2" s="513"/>
      <c r="K2" s="513"/>
      <c r="L2" s="513"/>
      <c r="M2" s="513"/>
      <c r="N2" s="643" t="s">
        <v>5</v>
      </c>
      <c r="O2" s="643"/>
      <c r="P2" s="643"/>
      <c r="Q2" s="643"/>
      <c r="R2" s="520" t="s">
        <v>6</v>
      </c>
      <c r="S2" s="520"/>
      <c r="T2" s="520"/>
      <c r="U2" s="520"/>
      <c r="V2" s="513" t="s">
        <v>7</v>
      </c>
      <c r="W2" s="513"/>
      <c r="X2" s="513"/>
      <c r="Y2" s="513" t="s">
        <v>8</v>
      </c>
      <c r="Z2" s="513"/>
      <c r="AA2" s="513"/>
      <c r="AB2" s="513"/>
      <c r="AC2" s="513"/>
      <c r="AD2" s="513"/>
      <c r="AE2" s="513"/>
      <c r="AF2" s="513"/>
      <c r="AG2" s="513" t="s">
        <v>9</v>
      </c>
      <c r="AH2" s="513"/>
      <c r="AI2" s="513"/>
      <c r="AJ2" s="513"/>
      <c r="AK2" s="513"/>
      <c r="AL2" s="513"/>
      <c r="AM2" s="513"/>
      <c r="AN2" s="513"/>
      <c r="AO2" s="513"/>
      <c r="AP2" s="513"/>
      <c r="AQ2" s="55"/>
    </row>
    <row r="3" spans="1:48" ht="136.5" customHeight="1">
      <c r="A3" s="621"/>
      <c r="B3" s="513"/>
      <c r="C3" s="516"/>
      <c r="D3" s="516" t="s">
        <v>10</v>
      </c>
      <c r="E3" s="513" t="s">
        <v>11</v>
      </c>
      <c r="F3" s="548" t="s">
        <v>12</v>
      </c>
      <c r="G3" s="516" t="s">
        <v>13</v>
      </c>
      <c r="H3" s="603" t="s">
        <v>127</v>
      </c>
      <c r="I3" s="516" t="s">
        <v>15</v>
      </c>
      <c r="J3" s="516" t="s">
        <v>16</v>
      </c>
      <c r="K3" s="516" t="s">
        <v>17</v>
      </c>
      <c r="L3" s="516" t="s">
        <v>18</v>
      </c>
      <c r="M3" s="513" t="s">
        <v>19</v>
      </c>
      <c r="N3" s="551" t="s">
        <v>20</v>
      </c>
      <c r="O3" s="551" t="s">
        <v>21</v>
      </c>
      <c r="P3" s="551" t="s">
        <v>22</v>
      </c>
      <c r="Q3" s="552" t="s">
        <v>23</v>
      </c>
      <c r="R3" s="520"/>
      <c r="S3" s="520"/>
      <c r="T3" s="520"/>
      <c r="U3" s="520"/>
      <c r="V3" s="513" t="s">
        <v>24</v>
      </c>
      <c r="W3" s="513"/>
      <c r="X3" s="513"/>
      <c r="Y3" s="513" t="s">
        <v>122</v>
      </c>
      <c r="Z3" s="513"/>
      <c r="AA3" s="513"/>
      <c r="AB3" s="513"/>
      <c r="AC3" s="513" t="s">
        <v>25</v>
      </c>
      <c r="AD3" s="513"/>
      <c r="AE3" s="513"/>
      <c r="AF3" s="513"/>
      <c r="AG3" s="530" t="s">
        <v>26</v>
      </c>
      <c r="AH3" s="530"/>
      <c r="AI3" s="530"/>
      <c r="AJ3" s="530"/>
      <c r="AK3" s="553" t="s">
        <v>27</v>
      </c>
      <c r="AL3" s="553"/>
      <c r="AM3" s="553"/>
      <c r="AN3" s="553"/>
      <c r="AO3" s="554" t="s">
        <v>23</v>
      </c>
      <c r="AP3" s="644" t="s">
        <v>28</v>
      </c>
      <c r="AQ3" s="167"/>
    </row>
    <row r="4" spans="1:48" ht="93.75" customHeight="1">
      <c r="A4" s="621"/>
      <c r="B4" s="513"/>
      <c r="C4" s="516"/>
      <c r="D4" s="516"/>
      <c r="E4" s="513"/>
      <c r="F4" s="548"/>
      <c r="G4" s="516"/>
      <c r="H4" s="603"/>
      <c r="I4" s="516"/>
      <c r="J4" s="516"/>
      <c r="K4" s="516"/>
      <c r="L4" s="516"/>
      <c r="M4" s="513"/>
      <c r="N4" s="551"/>
      <c r="O4" s="551"/>
      <c r="P4" s="551"/>
      <c r="Q4" s="552"/>
      <c r="R4" s="125" t="s">
        <v>29</v>
      </c>
      <c r="S4" s="125" t="s">
        <v>30</v>
      </c>
      <c r="T4" s="125" t="s">
        <v>31</v>
      </c>
      <c r="U4" s="125" t="s">
        <v>32</v>
      </c>
      <c r="V4" s="7" t="s">
        <v>33</v>
      </c>
      <c r="W4" s="7" t="s">
        <v>34</v>
      </c>
      <c r="X4" s="7" t="s">
        <v>35</v>
      </c>
      <c r="Y4" s="126" t="s">
        <v>36</v>
      </c>
      <c r="Z4" s="126" t="s">
        <v>37</v>
      </c>
      <c r="AA4" s="126" t="s">
        <v>38</v>
      </c>
      <c r="AB4" s="126" t="s">
        <v>19</v>
      </c>
      <c r="AC4" s="126" t="s">
        <v>36</v>
      </c>
      <c r="AD4" s="126" t="s">
        <v>37</v>
      </c>
      <c r="AE4" s="126" t="s">
        <v>38</v>
      </c>
      <c r="AF4" s="126" t="s">
        <v>19</v>
      </c>
      <c r="AG4" s="127" t="s">
        <v>36</v>
      </c>
      <c r="AH4" s="127" t="s">
        <v>37</v>
      </c>
      <c r="AI4" s="127" t="s">
        <v>38</v>
      </c>
      <c r="AJ4" s="128" t="s">
        <v>32</v>
      </c>
      <c r="AK4" s="129" t="s">
        <v>36</v>
      </c>
      <c r="AL4" s="129" t="s">
        <v>37</v>
      </c>
      <c r="AM4" s="129" t="s">
        <v>38</v>
      </c>
      <c r="AN4" s="130" t="s">
        <v>32</v>
      </c>
      <c r="AO4" s="554"/>
      <c r="AP4" s="644"/>
      <c r="AQ4" s="82"/>
    </row>
    <row r="5" spans="1:48" ht="43.5" customHeight="1">
      <c r="A5" s="621"/>
      <c r="B5" s="513"/>
      <c r="C5" s="55" t="s">
        <v>39</v>
      </c>
      <c r="D5" s="516"/>
      <c r="E5" s="55" t="s">
        <v>39</v>
      </c>
      <c r="F5" s="162"/>
      <c r="G5" s="162"/>
      <c r="H5" s="124"/>
      <c r="I5" s="7"/>
      <c r="J5" s="7"/>
      <c r="K5" s="8"/>
      <c r="L5" s="7"/>
      <c r="M5" s="7"/>
      <c r="N5" s="137" t="s">
        <v>40</v>
      </c>
      <c r="O5" s="137" t="s">
        <v>40</v>
      </c>
      <c r="P5" s="137" t="s">
        <v>40</v>
      </c>
      <c r="Q5" s="138" t="s">
        <v>40</v>
      </c>
      <c r="R5" s="139" t="s">
        <v>41</v>
      </c>
      <c r="S5" s="139" t="s">
        <v>41</v>
      </c>
      <c r="T5" s="139" t="s">
        <v>41</v>
      </c>
      <c r="U5" s="139" t="s">
        <v>41</v>
      </c>
      <c r="V5" s="7" t="s">
        <v>42</v>
      </c>
      <c r="W5" s="7" t="s">
        <v>39</v>
      </c>
      <c r="X5" s="7" t="s">
        <v>35</v>
      </c>
      <c r="Y5" s="7" t="s">
        <v>43</v>
      </c>
      <c r="Z5" s="7" t="s">
        <v>44</v>
      </c>
      <c r="AA5" s="7" t="s">
        <v>45</v>
      </c>
      <c r="AB5" s="7"/>
      <c r="AC5" s="7" t="s">
        <v>43</v>
      </c>
      <c r="AD5" s="7" t="s">
        <v>44</v>
      </c>
      <c r="AE5" s="7" t="s">
        <v>45</v>
      </c>
      <c r="AF5" s="7"/>
      <c r="AG5" s="151" t="s">
        <v>41</v>
      </c>
      <c r="AH5" s="151" t="s">
        <v>41</v>
      </c>
      <c r="AI5" s="151" t="s">
        <v>41</v>
      </c>
      <c r="AJ5" s="151" t="s">
        <v>41</v>
      </c>
      <c r="AK5" s="152" t="s">
        <v>41</v>
      </c>
      <c r="AL5" s="152" t="s">
        <v>41</v>
      </c>
      <c r="AM5" s="152" t="s">
        <v>41</v>
      </c>
      <c r="AN5" s="12" t="s">
        <v>40</v>
      </c>
      <c r="AO5" s="13" t="s">
        <v>40</v>
      </c>
      <c r="AP5" s="64" t="s">
        <v>40</v>
      </c>
      <c r="AQ5" s="7"/>
    </row>
    <row r="6" spans="1:48" s="47" customFormat="1" ht="19.5" customHeight="1" thickBot="1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158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137">
        <v>14</v>
      </c>
      <c r="O6" s="257">
        <v>15</v>
      </c>
      <c r="P6" s="257">
        <v>16</v>
      </c>
      <c r="Q6" s="258">
        <v>17</v>
      </c>
      <c r="R6" s="259">
        <v>18</v>
      </c>
      <c r="S6" s="259">
        <v>19</v>
      </c>
      <c r="T6" s="259">
        <v>20</v>
      </c>
      <c r="U6" s="259">
        <v>21</v>
      </c>
      <c r="V6" s="47">
        <v>22</v>
      </c>
      <c r="W6" s="47">
        <v>23</v>
      </c>
      <c r="X6" s="47">
        <v>24</v>
      </c>
      <c r="Y6" s="47">
        <v>25</v>
      </c>
      <c r="Z6" s="47">
        <v>26</v>
      </c>
      <c r="AA6" s="47">
        <v>27</v>
      </c>
      <c r="AB6" s="47">
        <v>28</v>
      </c>
      <c r="AC6" s="47">
        <v>29</v>
      </c>
      <c r="AD6" s="47">
        <v>30</v>
      </c>
      <c r="AE6" s="47">
        <v>31</v>
      </c>
      <c r="AF6" s="47">
        <v>32</v>
      </c>
      <c r="AG6" s="11">
        <v>33</v>
      </c>
      <c r="AH6" s="11">
        <v>34</v>
      </c>
      <c r="AI6" s="11">
        <v>35</v>
      </c>
      <c r="AJ6" s="11">
        <v>36</v>
      </c>
      <c r="AK6" s="12">
        <v>37</v>
      </c>
      <c r="AL6" s="12">
        <v>38</v>
      </c>
      <c r="AM6" s="12">
        <v>39</v>
      </c>
      <c r="AN6" s="12">
        <v>40</v>
      </c>
      <c r="AO6" s="260">
        <v>41</v>
      </c>
      <c r="AP6" s="261">
        <v>42</v>
      </c>
    </row>
    <row r="7" spans="1:48" s="52" customFormat="1" ht="33.75" customHeight="1" thickBot="1">
      <c r="A7" s="262">
        <v>1</v>
      </c>
      <c r="B7" s="645" t="s">
        <v>371</v>
      </c>
      <c r="C7" s="540">
        <v>16</v>
      </c>
      <c r="D7" s="263" t="s">
        <v>372</v>
      </c>
      <c r="E7" s="264">
        <v>1</v>
      </c>
      <c r="F7" s="264" t="s">
        <v>373</v>
      </c>
      <c r="G7" s="263" t="s">
        <v>374</v>
      </c>
      <c r="H7" s="265" t="s">
        <v>131</v>
      </c>
      <c r="I7" s="264" t="s">
        <v>375</v>
      </c>
      <c r="J7" s="263" t="s">
        <v>376</v>
      </c>
      <c r="K7" s="264" t="s">
        <v>375</v>
      </c>
      <c r="L7" s="264" t="s">
        <v>375</v>
      </c>
      <c r="M7" s="264" t="s">
        <v>375</v>
      </c>
      <c r="N7" s="137">
        <v>420000</v>
      </c>
      <c r="O7" s="137">
        <v>101000</v>
      </c>
      <c r="P7" s="137">
        <v>0</v>
      </c>
      <c r="Q7" s="266">
        <f>N7+O7+P7</f>
        <v>521000</v>
      </c>
      <c r="R7" s="267">
        <v>0</v>
      </c>
      <c r="S7" s="267">
        <v>10000</v>
      </c>
      <c r="T7" s="267">
        <v>0</v>
      </c>
      <c r="U7" s="267">
        <v>6000</v>
      </c>
      <c r="V7" s="645">
        <v>12888</v>
      </c>
      <c r="W7" s="264">
        <v>15</v>
      </c>
      <c r="X7" s="264">
        <f>W7/V7*100</f>
        <v>0.11638733705772812</v>
      </c>
      <c r="Y7" s="264">
        <v>0</v>
      </c>
      <c r="Z7" s="268">
        <v>250</v>
      </c>
      <c r="AA7" s="268">
        <v>86</v>
      </c>
      <c r="AB7" s="264">
        <v>0</v>
      </c>
      <c r="AC7" s="264">
        <v>0</v>
      </c>
      <c r="AD7" s="264">
        <v>0</v>
      </c>
      <c r="AE7" s="264">
        <v>0</v>
      </c>
      <c r="AF7" s="264">
        <v>0</v>
      </c>
      <c r="AG7" s="269">
        <v>0</v>
      </c>
      <c r="AH7" s="269">
        <v>0</v>
      </c>
      <c r="AI7" s="269">
        <v>0</v>
      </c>
      <c r="AJ7" s="270"/>
      <c r="AK7" s="271">
        <f>R7*Y7</f>
        <v>0</v>
      </c>
      <c r="AL7" s="271"/>
      <c r="AM7" s="271">
        <f t="shared" ref="AM7" si="0">T7*AA7</f>
        <v>0</v>
      </c>
      <c r="AN7" s="271">
        <v>80000</v>
      </c>
      <c r="AO7" s="272">
        <f>AK7+AL7+AM7+AN7</f>
        <v>80000</v>
      </c>
      <c r="AP7" s="273">
        <f>AO7-Q7</f>
        <v>-441000</v>
      </c>
      <c r="AQ7" s="2"/>
      <c r="AR7" s="5"/>
      <c r="AS7" s="2"/>
      <c r="AT7" s="5"/>
      <c r="AU7" s="2"/>
      <c r="AV7" s="113"/>
    </row>
    <row r="8" spans="1:48" s="52" customFormat="1" ht="43.5" thickBot="1">
      <c r="A8" s="262">
        <v>2</v>
      </c>
      <c r="B8" s="626"/>
      <c r="C8" s="542"/>
      <c r="D8" s="274" t="s">
        <v>377</v>
      </c>
      <c r="E8" s="275">
        <v>1</v>
      </c>
      <c r="F8" s="275" t="s">
        <v>378</v>
      </c>
      <c r="G8" s="274" t="s">
        <v>379</v>
      </c>
      <c r="H8" s="276" t="s">
        <v>131</v>
      </c>
      <c r="I8" s="275" t="s">
        <v>375</v>
      </c>
      <c r="J8" s="263" t="s">
        <v>376</v>
      </c>
      <c r="K8" s="275" t="s">
        <v>375</v>
      </c>
      <c r="L8" s="275" t="s">
        <v>375</v>
      </c>
      <c r="M8" s="275" t="s">
        <v>375</v>
      </c>
      <c r="N8" s="137">
        <v>600000</v>
      </c>
      <c r="O8" s="137">
        <v>414720</v>
      </c>
      <c r="P8" s="137">
        <v>70000</v>
      </c>
      <c r="Q8" s="258">
        <f>N8+O8+P8</f>
        <v>1084720</v>
      </c>
      <c r="R8" s="277">
        <v>0</v>
      </c>
      <c r="S8" s="277">
        <v>0</v>
      </c>
      <c r="T8" s="277">
        <v>0</v>
      </c>
      <c r="U8" s="278">
        <v>50</v>
      </c>
      <c r="V8" s="626"/>
      <c r="W8" s="275">
        <v>1280</v>
      </c>
      <c r="X8" s="275">
        <f>W8/V7*100</f>
        <v>9.931719428926133</v>
      </c>
      <c r="Y8" s="275">
        <v>0</v>
      </c>
      <c r="Z8" s="279">
        <v>0</v>
      </c>
      <c r="AA8" s="279">
        <v>0</v>
      </c>
      <c r="AB8" s="274">
        <v>0</v>
      </c>
      <c r="AC8" s="275">
        <v>0</v>
      </c>
      <c r="AD8" s="275">
        <v>0</v>
      </c>
      <c r="AE8" s="275">
        <v>0</v>
      </c>
      <c r="AF8" s="274">
        <v>3600</v>
      </c>
      <c r="AG8" s="280">
        <v>0</v>
      </c>
      <c r="AH8" s="280">
        <v>0</v>
      </c>
      <c r="AI8" s="280">
        <v>0</v>
      </c>
      <c r="AJ8" s="11">
        <v>399508</v>
      </c>
      <c r="AK8" s="281">
        <f t="shared" ref="AK8:AL8" si="1">R8*Y8</f>
        <v>0</v>
      </c>
      <c r="AL8" s="281">
        <f t="shared" si="1"/>
        <v>0</v>
      </c>
      <c r="AM8" s="281">
        <v>0</v>
      </c>
      <c r="AN8" s="281">
        <v>0</v>
      </c>
      <c r="AO8" s="260">
        <f t="shared" ref="AO8" si="2">AK8+AL8+AM8+AN8</f>
        <v>0</v>
      </c>
      <c r="AP8" s="273">
        <f>AO8-Q8</f>
        <v>-1084720</v>
      </c>
      <c r="AQ8" s="2"/>
      <c r="AR8" s="5"/>
      <c r="AS8" s="2"/>
      <c r="AT8" s="5"/>
      <c r="AU8" s="2"/>
      <c r="AV8" s="113"/>
    </row>
    <row r="9" spans="1:48" s="52" customFormat="1" ht="72" thickBot="1">
      <c r="A9" s="262">
        <v>3</v>
      </c>
      <c r="B9" s="626"/>
      <c r="C9" s="542"/>
      <c r="D9" s="274" t="s">
        <v>380</v>
      </c>
      <c r="E9" s="275">
        <v>1</v>
      </c>
      <c r="F9" s="275" t="s">
        <v>381</v>
      </c>
      <c r="G9" s="274" t="s">
        <v>382</v>
      </c>
      <c r="H9" s="276" t="s">
        <v>131</v>
      </c>
      <c r="I9" s="275" t="s">
        <v>375</v>
      </c>
      <c r="J9" s="263" t="s">
        <v>376</v>
      </c>
      <c r="K9" s="275" t="s">
        <v>375</v>
      </c>
      <c r="L9" s="275" t="s">
        <v>375</v>
      </c>
      <c r="M9" s="275" t="s">
        <v>375</v>
      </c>
      <c r="N9" s="137">
        <v>720000</v>
      </c>
      <c r="O9" s="137">
        <v>57000</v>
      </c>
      <c r="P9" s="137">
        <v>0</v>
      </c>
      <c r="Q9" s="258">
        <f>N9+O9+P9</f>
        <v>777000</v>
      </c>
      <c r="R9" s="277">
        <v>0</v>
      </c>
      <c r="S9" s="277">
        <v>0</v>
      </c>
      <c r="T9" s="277">
        <v>0</v>
      </c>
      <c r="U9" s="277">
        <v>0</v>
      </c>
      <c r="V9" s="626"/>
      <c r="W9" s="279">
        <v>30</v>
      </c>
      <c r="X9" s="275">
        <v>0.23277467399999999</v>
      </c>
      <c r="Y9" s="279">
        <v>0</v>
      </c>
      <c r="Z9" s="279">
        <v>0</v>
      </c>
      <c r="AA9" s="279">
        <v>700</v>
      </c>
      <c r="AB9" s="279">
        <v>0</v>
      </c>
      <c r="AC9" s="279">
        <v>0</v>
      </c>
      <c r="AD9" s="279">
        <v>0</v>
      </c>
      <c r="AE9" s="279">
        <v>0</v>
      </c>
      <c r="AF9" s="279">
        <v>0</v>
      </c>
      <c r="AG9" s="280">
        <v>0</v>
      </c>
      <c r="AH9" s="280">
        <v>0</v>
      </c>
      <c r="AI9" s="280">
        <v>0</v>
      </c>
      <c r="AJ9" s="11">
        <v>0</v>
      </c>
      <c r="AK9" s="281">
        <v>0</v>
      </c>
      <c r="AL9" s="281">
        <v>0</v>
      </c>
      <c r="AM9" s="281">
        <v>0</v>
      </c>
      <c r="AN9" s="281">
        <v>0</v>
      </c>
      <c r="AO9" s="260">
        <v>0</v>
      </c>
      <c r="AP9" s="273">
        <f>AO9-Q9</f>
        <v>-777000</v>
      </c>
      <c r="AQ9" s="2"/>
      <c r="AR9" s="5"/>
      <c r="AS9" s="2"/>
      <c r="AT9" s="5"/>
      <c r="AU9" s="2"/>
      <c r="AV9" s="113"/>
    </row>
    <row r="10" spans="1:48" s="293" customFormat="1" ht="34.5" customHeight="1" thickBot="1">
      <c r="A10" s="262">
        <v>4</v>
      </c>
      <c r="B10" s="626"/>
      <c r="C10" s="542"/>
      <c r="D10" s="282" t="s">
        <v>383</v>
      </c>
      <c r="E10" s="283">
        <v>1</v>
      </c>
      <c r="F10" s="283" t="s">
        <v>384</v>
      </c>
      <c r="G10" s="282" t="s">
        <v>385</v>
      </c>
      <c r="H10" s="284" t="s">
        <v>131</v>
      </c>
      <c r="I10" s="283" t="s">
        <v>375</v>
      </c>
      <c r="J10" s="263" t="s">
        <v>376</v>
      </c>
      <c r="K10" s="283" t="s">
        <v>375</v>
      </c>
      <c r="L10" s="283" t="s">
        <v>375</v>
      </c>
      <c r="M10" s="282" t="s">
        <v>386</v>
      </c>
      <c r="N10" s="137">
        <v>0</v>
      </c>
      <c r="O10" s="137">
        <v>0</v>
      </c>
      <c r="P10" s="137">
        <v>0</v>
      </c>
      <c r="Q10" s="285">
        <f t="shared" ref="Q10:Q13" si="3">N10+O10+P10</f>
        <v>0</v>
      </c>
      <c r="R10" s="286">
        <v>0</v>
      </c>
      <c r="S10" s="286">
        <v>0</v>
      </c>
      <c r="T10" s="286">
        <v>0</v>
      </c>
      <c r="U10" s="287">
        <v>0</v>
      </c>
      <c r="V10" s="626"/>
      <c r="W10" s="283">
        <v>0</v>
      </c>
      <c r="X10" s="283">
        <v>0</v>
      </c>
      <c r="Y10" s="283">
        <v>0</v>
      </c>
      <c r="Z10" s="288">
        <v>0</v>
      </c>
      <c r="AA10" s="288">
        <v>0</v>
      </c>
      <c r="AB10" s="283">
        <v>0</v>
      </c>
      <c r="AC10" s="283">
        <v>0</v>
      </c>
      <c r="AD10" s="283">
        <v>0</v>
      </c>
      <c r="AE10" s="283">
        <v>0</v>
      </c>
      <c r="AF10" s="283">
        <v>0</v>
      </c>
      <c r="AG10" s="289">
        <v>0</v>
      </c>
      <c r="AH10" s="289">
        <v>0</v>
      </c>
      <c r="AI10" s="289">
        <v>0</v>
      </c>
      <c r="AJ10" s="26">
        <v>0</v>
      </c>
      <c r="AK10" s="290">
        <f t="shared" ref="AK10:AM15" si="4">R10*Y10</f>
        <v>0</v>
      </c>
      <c r="AL10" s="290">
        <f t="shared" si="4"/>
        <v>0</v>
      </c>
      <c r="AM10" s="290"/>
      <c r="AN10" s="290">
        <f t="shared" ref="AN10" si="5">U10*AB10</f>
        <v>0</v>
      </c>
      <c r="AO10" s="291">
        <f t="shared" ref="AO10" si="6">AK10+AL10+AM10+AN10</f>
        <v>0</v>
      </c>
      <c r="AP10" s="292">
        <f>AO10-Q10</f>
        <v>0</v>
      </c>
      <c r="AQ10" s="1"/>
      <c r="AR10" s="1"/>
      <c r="AS10" s="1"/>
      <c r="AT10" s="1"/>
      <c r="AU10" s="1"/>
      <c r="AV10" s="1"/>
    </row>
    <row r="11" spans="1:48" s="293" customFormat="1" ht="40.5" customHeight="1" thickBot="1">
      <c r="A11" s="262">
        <v>5</v>
      </c>
      <c r="B11" s="626"/>
      <c r="C11" s="542"/>
      <c r="D11" s="282" t="s">
        <v>387</v>
      </c>
      <c r="E11" s="294">
        <v>1</v>
      </c>
      <c r="F11" s="294" t="s">
        <v>388</v>
      </c>
      <c r="G11" s="282" t="s">
        <v>389</v>
      </c>
      <c r="H11" s="284" t="s">
        <v>131</v>
      </c>
      <c r="I11" s="283" t="s">
        <v>375</v>
      </c>
      <c r="J11" s="263" t="s">
        <v>376</v>
      </c>
      <c r="K11" s="283" t="s">
        <v>375</v>
      </c>
      <c r="L11" s="283" t="s">
        <v>375</v>
      </c>
      <c r="M11" s="282" t="s">
        <v>386</v>
      </c>
      <c r="N11" s="137">
        <v>660000</v>
      </c>
      <c r="O11" s="137">
        <v>340704</v>
      </c>
      <c r="P11" s="137">
        <v>0</v>
      </c>
      <c r="Q11" s="295">
        <f t="shared" si="3"/>
        <v>1000704</v>
      </c>
      <c r="R11" s="296">
        <v>0</v>
      </c>
      <c r="S11" s="296">
        <v>0</v>
      </c>
      <c r="T11" s="296">
        <v>0</v>
      </c>
      <c r="U11" s="297">
        <v>100</v>
      </c>
      <c r="V11" s="626"/>
      <c r="W11" s="294">
        <v>2560</v>
      </c>
      <c r="X11" s="294">
        <v>19.863438856999998</v>
      </c>
      <c r="Y11" s="294">
        <v>0</v>
      </c>
      <c r="Z11" s="298">
        <v>0</v>
      </c>
      <c r="AA11" s="298">
        <v>0</v>
      </c>
      <c r="AB11" s="294">
        <v>0</v>
      </c>
      <c r="AC11" s="294">
        <v>0</v>
      </c>
      <c r="AD11" s="294">
        <v>0</v>
      </c>
      <c r="AE11" s="294">
        <v>1014</v>
      </c>
      <c r="AF11" s="294">
        <v>0</v>
      </c>
      <c r="AG11" s="299">
        <v>0</v>
      </c>
      <c r="AH11" s="299">
        <v>0</v>
      </c>
      <c r="AI11" s="299">
        <v>0</v>
      </c>
      <c r="AJ11" s="156">
        <v>799020</v>
      </c>
      <c r="AK11" s="300">
        <v>0</v>
      </c>
      <c r="AL11" s="300">
        <v>0</v>
      </c>
      <c r="AM11" s="300">
        <v>0</v>
      </c>
      <c r="AN11" s="300">
        <v>0</v>
      </c>
      <c r="AO11" s="301">
        <v>0</v>
      </c>
      <c r="AP11" s="292">
        <f t="shared" ref="AP11:AP15" si="7">AO11-Q11</f>
        <v>-1000704</v>
      </c>
      <c r="AQ11" s="1"/>
      <c r="AR11" s="1"/>
      <c r="AS11" s="1"/>
      <c r="AT11" s="1"/>
      <c r="AU11" s="1"/>
      <c r="AV11" s="1"/>
    </row>
    <row r="12" spans="1:48" s="52" customFormat="1" ht="38.25" customHeight="1" thickBot="1">
      <c r="A12" s="39">
        <v>6</v>
      </c>
      <c r="B12" s="626"/>
      <c r="C12" s="542"/>
      <c r="D12" s="302" t="s">
        <v>390</v>
      </c>
      <c r="E12" s="67">
        <v>1</v>
      </c>
      <c r="F12" s="303" t="s">
        <v>391</v>
      </c>
      <c r="G12" s="68" t="s">
        <v>392</v>
      </c>
      <c r="H12" s="153" t="s">
        <v>393</v>
      </c>
      <c r="I12" s="40" t="s">
        <v>375</v>
      </c>
      <c r="J12" s="263" t="s">
        <v>376</v>
      </c>
      <c r="K12" s="40" t="s">
        <v>375</v>
      </c>
      <c r="L12" s="40" t="s">
        <v>375</v>
      </c>
      <c r="M12" s="40" t="s">
        <v>375</v>
      </c>
      <c r="N12" s="137">
        <v>450000</v>
      </c>
      <c r="O12" s="137">
        <v>599330</v>
      </c>
      <c r="P12" s="137">
        <v>100000</v>
      </c>
      <c r="Q12" s="72">
        <f t="shared" si="3"/>
        <v>1149330</v>
      </c>
      <c r="R12" s="296">
        <v>0</v>
      </c>
      <c r="S12" s="296">
        <v>0</v>
      </c>
      <c r="T12" s="296">
        <v>0</v>
      </c>
      <c r="U12" s="70">
        <v>50</v>
      </c>
      <c r="V12" s="626"/>
      <c r="W12" s="294">
        <v>1920</v>
      </c>
      <c r="X12" s="294">
        <v>14.897579143</v>
      </c>
      <c r="Y12" s="294">
        <v>0</v>
      </c>
      <c r="Z12" s="298">
        <v>0</v>
      </c>
      <c r="AA12" s="298">
        <v>0</v>
      </c>
      <c r="AB12" s="294">
        <v>0</v>
      </c>
      <c r="AC12" s="294">
        <v>0</v>
      </c>
      <c r="AD12" s="294">
        <v>0</v>
      </c>
      <c r="AE12" s="294">
        <v>2580</v>
      </c>
      <c r="AF12" s="294">
        <v>0</v>
      </c>
      <c r="AG12" s="299">
        <v>0</v>
      </c>
      <c r="AH12" s="299">
        <v>0</v>
      </c>
      <c r="AI12" s="299">
        <v>0</v>
      </c>
      <c r="AJ12" s="156">
        <v>599262</v>
      </c>
      <c r="AK12" s="300">
        <v>0</v>
      </c>
      <c r="AL12" s="300">
        <v>0</v>
      </c>
      <c r="AM12" s="300">
        <v>0</v>
      </c>
      <c r="AN12" s="300">
        <v>0</v>
      </c>
      <c r="AO12" s="301">
        <v>0</v>
      </c>
      <c r="AP12" s="292">
        <f t="shared" si="7"/>
        <v>-1149330</v>
      </c>
      <c r="AQ12" s="2"/>
      <c r="AR12" s="5"/>
      <c r="AS12" s="2"/>
      <c r="AT12" s="5"/>
      <c r="AU12" s="2"/>
      <c r="AV12" s="113"/>
    </row>
    <row r="13" spans="1:48" s="52" customFormat="1" ht="28.5">
      <c r="A13" s="39">
        <v>7</v>
      </c>
      <c r="B13" s="626"/>
      <c r="C13" s="542"/>
      <c r="D13" s="302" t="s">
        <v>390</v>
      </c>
      <c r="E13" s="67">
        <v>1</v>
      </c>
      <c r="F13" s="304" t="s">
        <v>394</v>
      </c>
      <c r="G13" s="68" t="s">
        <v>395</v>
      </c>
      <c r="H13" s="153" t="s">
        <v>393</v>
      </c>
      <c r="I13" s="40" t="s">
        <v>375</v>
      </c>
      <c r="J13" s="263" t="s">
        <v>376</v>
      </c>
      <c r="K13" s="40" t="s">
        <v>375</v>
      </c>
      <c r="L13" s="275" t="s">
        <v>375</v>
      </c>
      <c r="M13" s="275" t="s">
        <v>375</v>
      </c>
      <c r="N13" s="137">
        <v>450000</v>
      </c>
      <c r="O13" s="137">
        <v>315810</v>
      </c>
      <c r="P13" s="137">
        <v>80000</v>
      </c>
      <c r="Q13" s="72">
        <f t="shared" si="3"/>
        <v>845810</v>
      </c>
      <c r="R13" s="296">
        <v>0</v>
      </c>
      <c r="S13" s="296">
        <v>0</v>
      </c>
      <c r="T13" s="296">
        <v>0</v>
      </c>
      <c r="U13" s="70">
        <v>100</v>
      </c>
      <c r="V13" s="626"/>
      <c r="W13" s="294">
        <v>640</v>
      </c>
      <c r="X13" s="294">
        <v>4.9658597139999996</v>
      </c>
      <c r="Y13" s="294">
        <v>0</v>
      </c>
      <c r="Z13" s="298">
        <v>0</v>
      </c>
      <c r="AA13" s="298">
        <v>0</v>
      </c>
      <c r="AB13" s="294">
        <v>0</v>
      </c>
      <c r="AC13" s="294">
        <v>0</v>
      </c>
      <c r="AD13" s="294">
        <v>0</v>
      </c>
      <c r="AE13" s="294">
        <v>1360</v>
      </c>
      <c r="AF13" s="294">
        <v>0</v>
      </c>
      <c r="AG13" s="299">
        <v>0</v>
      </c>
      <c r="AH13" s="299">
        <v>0</v>
      </c>
      <c r="AI13" s="299">
        <v>0</v>
      </c>
      <c r="AJ13" s="156">
        <v>199754</v>
      </c>
      <c r="AK13" s="300">
        <v>0</v>
      </c>
      <c r="AL13" s="300">
        <v>0</v>
      </c>
      <c r="AM13" s="300">
        <v>0</v>
      </c>
      <c r="AN13" s="300">
        <v>0</v>
      </c>
      <c r="AO13" s="301">
        <v>0</v>
      </c>
      <c r="AP13" s="292">
        <f t="shared" si="7"/>
        <v>-845810</v>
      </c>
      <c r="AQ13" s="2"/>
      <c r="AR13" s="5"/>
      <c r="AS13" s="2"/>
      <c r="AT13" s="5"/>
      <c r="AU13" s="2"/>
      <c r="AV13" s="113"/>
    </row>
    <row r="14" spans="1:48" s="52" customFormat="1" ht="28.5">
      <c r="A14" s="262">
        <v>8</v>
      </c>
      <c r="B14" s="626"/>
      <c r="C14" s="542"/>
      <c r="D14" s="274" t="s">
        <v>396</v>
      </c>
      <c r="E14" s="275">
        <v>1</v>
      </c>
      <c r="F14" s="275" t="s">
        <v>373</v>
      </c>
      <c r="G14" s="274" t="s">
        <v>397</v>
      </c>
      <c r="H14" s="276" t="s">
        <v>131</v>
      </c>
      <c r="I14" s="275" t="s">
        <v>375</v>
      </c>
      <c r="J14" s="274" t="s">
        <v>398</v>
      </c>
      <c r="K14" s="275" t="s">
        <v>375</v>
      </c>
      <c r="L14" s="275" t="s">
        <v>375</v>
      </c>
      <c r="M14" s="275" t="s">
        <v>375</v>
      </c>
      <c r="N14" s="137">
        <v>0</v>
      </c>
      <c r="O14" s="137">
        <v>0</v>
      </c>
      <c r="P14" s="137">
        <v>0</v>
      </c>
      <c r="Q14" s="258">
        <f>N14+O14+P14</f>
        <v>0</v>
      </c>
      <c r="R14" s="277">
        <v>0</v>
      </c>
      <c r="S14" s="277">
        <v>0</v>
      </c>
      <c r="T14" s="277">
        <v>0</v>
      </c>
      <c r="U14" s="277">
        <v>0</v>
      </c>
      <c r="V14" s="626"/>
      <c r="W14" s="275">
        <v>0</v>
      </c>
      <c r="X14" s="275">
        <v>0</v>
      </c>
      <c r="Y14" s="275">
        <v>0</v>
      </c>
      <c r="Z14" s="275">
        <v>0</v>
      </c>
      <c r="AA14" s="275">
        <v>0</v>
      </c>
      <c r="AB14" s="274">
        <v>0</v>
      </c>
      <c r="AC14" s="275">
        <v>0</v>
      </c>
      <c r="AD14" s="275">
        <v>0</v>
      </c>
      <c r="AE14" s="275">
        <v>0</v>
      </c>
      <c r="AF14" s="275">
        <v>0</v>
      </c>
      <c r="AG14" s="280">
        <v>0</v>
      </c>
      <c r="AH14" s="280">
        <v>0</v>
      </c>
      <c r="AI14" s="280">
        <v>0</v>
      </c>
      <c r="AJ14" s="11">
        <v>0</v>
      </c>
      <c r="AK14" s="281">
        <f t="shared" si="4"/>
        <v>0</v>
      </c>
      <c r="AL14" s="281">
        <f t="shared" si="4"/>
        <v>0</v>
      </c>
      <c r="AM14" s="281">
        <v>0</v>
      </c>
      <c r="AN14" s="281">
        <v>0</v>
      </c>
      <c r="AO14" s="260">
        <v>0</v>
      </c>
      <c r="AP14" s="292">
        <f t="shared" si="7"/>
        <v>0</v>
      </c>
      <c r="AQ14" s="1"/>
      <c r="AR14" s="1"/>
      <c r="AS14" s="1"/>
      <c r="AT14" s="1"/>
      <c r="AU14" s="1"/>
      <c r="AV14" s="1"/>
    </row>
    <row r="15" spans="1:48" s="293" customFormat="1" ht="42.75">
      <c r="A15" s="262">
        <v>9</v>
      </c>
      <c r="B15" s="626"/>
      <c r="C15" s="542"/>
      <c r="D15" s="274" t="s">
        <v>399</v>
      </c>
      <c r="E15" s="275">
        <v>1</v>
      </c>
      <c r="F15" s="275" t="s">
        <v>378</v>
      </c>
      <c r="G15" s="274" t="s">
        <v>400</v>
      </c>
      <c r="H15" s="276" t="s">
        <v>131</v>
      </c>
      <c r="I15" s="275" t="s">
        <v>375</v>
      </c>
      <c r="J15" s="274" t="s">
        <v>401</v>
      </c>
      <c r="K15" s="275" t="s">
        <v>375</v>
      </c>
      <c r="L15" s="275" t="s">
        <v>375</v>
      </c>
      <c r="M15" s="275" t="s">
        <v>375</v>
      </c>
      <c r="N15" s="137">
        <v>0</v>
      </c>
      <c r="O15" s="137">
        <v>0</v>
      </c>
      <c r="P15" s="137">
        <v>0</v>
      </c>
      <c r="Q15" s="258">
        <v>0</v>
      </c>
      <c r="R15" s="277">
        <v>0</v>
      </c>
      <c r="S15" s="277">
        <v>0</v>
      </c>
      <c r="T15" s="277">
        <v>0</v>
      </c>
      <c r="U15" s="277">
        <v>0</v>
      </c>
      <c r="V15" s="626"/>
      <c r="W15" s="275">
        <v>0</v>
      </c>
      <c r="X15" s="275">
        <v>0</v>
      </c>
      <c r="Y15" s="275">
        <v>0</v>
      </c>
      <c r="Z15" s="275">
        <v>0</v>
      </c>
      <c r="AA15" s="275">
        <v>0</v>
      </c>
      <c r="AB15" s="275">
        <v>0</v>
      </c>
      <c r="AC15" s="275">
        <v>0</v>
      </c>
      <c r="AD15" s="275">
        <v>0</v>
      </c>
      <c r="AE15" s="275">
        <v>0</v>
      </c>
      <c r="AF15" s="275">
        <v>0</v>
      </c>
      <c r="AG15" s="280">
        <v>0</v>
      </c>
      <c r="AH15" s="280">
        <v>0</v>
      </c>
      <c r="AI15" s="280">
        <v>0</v>
      </c>
      <c r="AJ15" s="11">
        <v>0</v>
      </c>
      <c r="AK15" s="281">
        <f t="shared" si="4"/>
        <v>0</v>
      </c>
      <c r="AL15" s="281">
        <f t="shared" si="4"/>
        <v>0</v>
      </c>
      <c r="AM15" s="281">
        <f t="shared" si="4"/>
        <v>0</v>
      </c>
      <c r="AN15" s="281">
        <v>0</v>
      </c>
      <c r="AO15" s="260">
        <v>0</v>
      </c>
      <c r="AP15" s="292">
        <f t="shared" si="7"/>
        <v>0</v>
      </c>
      <c r="AQ15" s="1"/>
      <c r="AR15" s="1"/>
      <c r="AS15" s="1"/>
      <c r="AT15" s="1"/>
      <c r="AU15" s="1"/>
      <c r="AV15" s="1"/>
    </row>
    <row r="16" spans="1:48" s="305" customFormat="1" ht="42.75">
      <c r="A16" s="262">
        <v>10</v>
      </c>
      <c r="B16" s="626"/>
      <c r="C16" s="542"/>
      <c r="D16" s="274" t="s">
        <v>402</v>
      </c>
      <c r="E16" s="275">
        <v>4</v>
      </c>
      <c r="F16" s="275" t="s">
        <v>403</v>
      </c>
      <c r="G16" s="274" t="s">
        <v>404</v>
      </c>
      <c r="H16" s="276" t="s">
        <v>131</v>
      </c>
      <c r="I16" s="275" t="s">
        <v>375</v>
      </c>
      <c r="J16" s="274" t="s">
        <v>401</v>
      </c>
      <c r="K16" s="275" t="s">
        <v>375</v>
      </c>
      <c r="L16" s="275" t="s">
        <v>375</v>
      </c>
      <c r="M16" s="275" t="s">
        <v>375</v>
      </c>
      <c r="N16" s="137">
        <v>1710000</v>
      </c>
      <c r="O16" s="137">
        <v>1810000</v>
      </c>
      <c r="P16" s="137">
        <v>200000</v>
      </c>
      <c r="Q16" s="258">
        <f>SUM(N16:P16)</f>
        <v>3720000</v>
      </c>
      <c r="R16" s="277">
        <v>0</v>
      </c>
      <c r="S16" s="277">
        <v>0</v>
      </c>
      <c r="T16" s="277">
        <v>0</v>
      </c>
      <c r="U16" s="277">
        <v>0</v>
      </c>
      <c r="V16" s="626"/>
      <c r="W16" s="275">
        <v>1000</v>
      </c>
      <c r="X16" s="275">
        <v>0.77591558000000005</v>
      </c>
      <c r="Y16" s="275">
        <v>0</v>
      </c>
      <c r="Z16" s="275">
        <v>0</v>
      </c>
      <c r="AA16" s="275">
        <v>500</v>
      </c>
      <c r="AB16" s="274">
        <v>0</v>
      </c>
      <c r="AC16" s="275">
        <v>0</v>
      </c>
      <c r="AD16" s="275">
        <v>0</v>
      </c>
      <c r="AE16" s="275">
        <v>0</v>
      </c>
      <c r="AF16" s="275">
        <v>0</v>
      </c>
      <c r="AG16" s="280">
        <v>0</v>
      </c>
      <c r="AH16" s="280">
        <v>0</v>
      </c>
      <c r="AI16" s="280">
        <v>0</v>
      </c>
      <c r="AJ16" s="11">
        <v>665800</v>
      </c>
      <c r="AK16" s="281">
        <v>0</v>
      </c>
      <c r="AL16" s="281">
        <v>0</v>
      </c>
      <c r="AM16" s="281">
        <v>0</v>
      </c>
      <c r="AN16" s="281">
        <v>0</v>
      </c>
      <c r="AO16" s="260">
        <v>665800</v>
      </c>
      <c r="AP16" s="292">
        <v>-2954200</v>
      </c>
      <c r="AQ16" s="163"/>
      <c r="AR16" s="163"/>
      <c r="AS16" s="163"/>
      <c r="AT16" s="163"/>
      <c r="AU16" s="163"/>
      <c r="AV16" s="163"/>
    </row>
    <row r="17" spans="1:48" s="293" customFormat="1" ht="42.75">
      <c r="A17" s="262">
        <v>11</v>
      </c>
      <c r="B17" s="626"/>
      <c r="C17" s="542"/>
      <c r="D17" s="274" t="s">
        <v>405</v>
      </c>
      <c r="E17" s="275">
        <v>1</v>
      </c>
      <c r="F17" s="306" t="s">
        <v>406</v>
      </c>
      <c r="G17" s="274" t="s">
        <v>407</v>
      </c>
      <c r="H17" s="276" t="s">
        <v>131</v>
      </c>
      <c r="I17" s="275" t="s">
        <v>375</v>
      </c>
      <c r="J17" s="274" t="s">
        <v>401</v>
      </c>
      <c r="K17" s="275" t="s">
        <v>375</v>
      </c>
      <c r="L17" s="275" t="s">
        <v>375</v>
      </c>
      <c r="M17" s="275" t="s">
        <v>375</v>
      </c>
      <c r="N17" s="137">
        <v>315000</v>
      </c>
      <c r="O17" s="137">
        <v>19000</v>
      </c>
      <c r="P17" s="137">
        <v>15000</v>
      </c>
      <c r="Q17" s="258">
        <f t="shared" ref="Q17:Q30" si="8">N17+O17+P17</f>
        <v>349000</v>
      </c>
      <c r="R17" s="277">
        <v>0</v>
      </c>
      <c r="S17" s="277">
        <v>0</v>
      </c>
      <c r="T17" s="277">
        <v>0</v>
      </c>
      <c r="U17" s="278">
        <v>0</v>
      </c>
      <c r="V17" s="626"/>
      <c r="W17" s="275">
        <v>0</v>
      </c>
      <c r="X17" s="275">
        <v>0</v>
      </c>
      <c r="Y17" s="275">
        <v>18</v>
      </c>
      <c r="Z17" s="275">
        <v>0</v>
      </c>
      <c r="AA17" s="275">
        <v>0</v>
      </c>
      <c r="AB17" s="275">
        <v>0</v>
      </c>
      <c r="AC17" s="275">
        <v>0</v>
      </c>
      <c r="AD17" s="275">
        <v>0</v>
      </c>
      <c r="AE17" s="275">
        <v>0</v>
      </c>
      <c r="AF17" s="275">
        <v>0</v>
      </c>
      <c r="AG17" s="280">
        <v>0</v>
      </c>
      <c r="AH17" s="280">
        <v>0</v>
      </c>
      <c r="AI17" s="280">
        <v>0</v>
      </c>
      <c r="AJ17" s="11">
        <v>0</v>
      </c>
      <c r="AK17" s="281">
        <f t="shared" ref="AK17" si="9">R17*Y17</f>
        <v>0</v>
      </c>
      <c r="AL17" s="281">
        <v>0</v>
      </c>
      <c r="AM17" s="281">
        <f t="shared" ref="AM17:AN18" si="10">T17*AA17</f>
        <v>0</v>
      </c>
      <c r="AN17" s="281">
        <f t="shared" si="10"/>
        <v>0</v>
      </c>
      <c r="AO17" s="260">
        <f t="shared" ref="AO17" si="11">AK17+AL17+AM17+AN17</f>
        <v>0</v>
      </c>
      <c r="AP17" s="292">
        <v>-349000</v>
      </c>
      <c r="AQ17" s="1"/>
      <c r="AR17" s="1"/>
      <c r="AS17" s="1"/>
      <c r="AT17" s="1"/>
      <c r="AU17" s="1"/>
      <c r="AV17" s="1"/>
    </row>
    <row r="18" spans="1:48" s="293" customFormat="1" ht="43.5" thickBot="1">
      <c r="A18" s="307">
        <v>12</v>
      </c>
      <c r="B18" s="626"/>
      <c r="C18" s="542"/>
      <c r="D18" s="274" t="s">
        <v>405</v>
      </c>
      <c r="E18" s="275">
        <v>2</v>
      </c>
      <c r="F18" s="306" t="s">
        <v>406</v>
      </c>
      <c r="G18" s="274" t="s">
        <v>408</v>
      </c>
      <c r="H18" s="276" t="s">
        <v>131</v>
      </c>
      <c r="I18" s="275" t="s">
        <v>375</v>
      </c>
      <c r="J18" s="274" t="s">
        <v>401</v>
      </c>
      <c r="K18" s="275" t="s">
        <v>375</v>
      </c>
      <c r="L18" s="275" t="s">
        <v>375</v>
      </c>
      <c r="M18" s="275" t="s">
        <v>375</v>
      </c>
      <c r="N18" s="308">
        <v>630000</v>
      </c>
      <c r="O18" s="308">
        <v>50000</v>
      </c>
      <c r="P18" s="308">
        <v>25000</v>
      </c>
      <c r="Q18" s="258">
        <f t="shared" si="8"/>
        <v>705000</v>
      </c>
      <c r="R18" s="277">
        <v>0</v>
      </c>
      <c r="S18" s="277">
        <v>0</v>
      </c>
      <c r="T18" s="277">
        <v>0</v>
      </c>
      <c r="U18" s="277">
        <v>0</v>
      </c>
      <c r="V18" s="627"/>
      <c r="W18" s="275">
        <v>0</v>
      </c>
      <c r="X18" s="275">
        <v>0</v>
      </c>
      <c r="Y18" s="309">
        <v>4</v>
      </c>
      <c r="Z18" s="275">
        <v>0</v>
      </c>
      <c r="AA18" s="275">
        <v>0</v>
      </c>
      <c r="AB18" s="275"/>
      <c r="AC18" s="275">
        <v>0</v>
      </c>
      <c r="AD18" s="275">
        <v>0</v>
      </c>
      <c r="AE18" s="275">
        <v>0</v>
      </c>
      <c r="AF18" s="275">
        <v>0</v>
      </c>
      <c r="AG18" s="280">
        <v>0</v>
      </c>
      <c r="AH18" s="280">
        <v>0</v>
      </c>
      <c r="AI18" s="280">
        <v>0</v>
      </c>
      <c r="AJ18" s="280">
        <v>0</v>
      </c>
      <c r="AK18" s="281">
        <f>R18*Y18</f>
        <v>0</v>
      </c>
      <c r="AL18" s="281">
        <f t="shared" ref="AL18:AN26" si="12">S18*Z18</f>
        <v>0</v>
      </c>
      <c r="AM18" s="281">
        <v>0</v>
      </c>
      <c r="AN18" s="281">
        <f t="shared" si="10"/>
        <v>0</v>
      </c>
      <c r="AO18" s="310">
        <f>AK18+AL18+AM18+AN18</f>
        <v>0</v>
      </c>
      <c r="AP18" s="311">
        <v>-705000</v>
      </c>
      <c r="AQ18" s="1"/>
      <c r="AR18" s="1"/>
      <c r="AS18" s="1"/>
      <c r="AT18" s="1"/>
      <c r="AU18" s="1"/>
      <c r="AV18" s="1"/>
    </row>
    <row r="19" spans="1:48" s="293" customFormat="1" ht="57">
      <c r="A19" s="39">
        <v>13</v>
      </c>
      <c r="B19" s="626"/>
      <c r="C19" s="542"/>
      <c r="D19" s="65" t="s">
        <v>409</v>
      </c>
      <c r="E19" s="53">
        <v>1</v>
      </c>
      <c r="F19" s="53" t="s">
        <v>410</v>
      </c>
      <c r="G19" s="65" t="s">
        <v>411</v>
      </c>
      <c r="H19" s="312" t="s">
        <v>412</v>
      </c>
      <c r="I19" s="313" t="s">
        <v>375</v>
      </c>
      <c r="J19" s="274" t="s">
        <v>401</v>
      </c>
      <c r="K19" s="313" t="s">
        <v>375</v>
      </c>
      <c r="L19" s="313" t="s">
        <v>375</v>
      </c>
      <c r="M19" s="313" t="s">
        <v>375</v>
      </c>
      <c r="N19" s="314">
        <v>0</v>
      </c>
      <c r="O19" s="308">
        <v>0</v>
      </c>
      <c r="P19" s="314">
        <v>0</v>
      </c>
      <c r="Q19" s="226">
        <f t="shared" si="8"/>
        <v>0</v>
      </c>
      <c r="R19" s="227">
        <v>0</v>
      </c>
      <c r="S19" s="227">
        <v>0</v>
      </c>
      <c r="T19" s="227">
        <v>0</v>
      </c>
      <c r="U19" s="227">
        <v>14000</v>
      </c>
      <c r="V19" s="540"/>
      <c r="W19" s="53">
        <v>0</v>
      </c>
      <c r="X19" s="275">
        <v>0</v>
      </c>
      <c r="Y19" s="313">
        <v>0</v>
      </c>
      <c r="Z19" s="313">
        <v>0</v>
      </c>
      <c r="AA19" s="313">
        <v>0</v>
      </c>
      <c r="AB19" s="313">
        <v>0</v>
      </c>
      <c r="AC19" s="313">
        <v>0</v>
      </c>
      <c r="AD19" s="313">
        <v>0</v>
      </c>
      <c r="AE19" s="313">
        <v>0</v>
      </c>
      <c r="AF19" s="313">
        <v>0</v>
      </c>
      <c r="AG19" s="45">
        <v>0</v>
      </c>
      <c r="AH19" s="45">
        <v>0</v>
      </c>
      <c r="AI19" s="45">
        <v>0</v>
      </c>
      <c r="AJ19" s="45">
        <v>0</v>
      </c>
      <c r="AK19" s="315">
        <f>R19*Y19</f>
        <v>0</v>
      </c>
      <c r="AL19" s="315">
        <f t="shared" si="12"/>
        <v>0</v>
      </c>
      <c r="AM19" s="315">
        <f t="shared" si="12"/>
        <v>0</v>
      </c>
      <c r="AN19" s="315">
        <f>U19*AB19</f>
        <v>0</v>
      </c>
      <c r="AO19" s="316">
        <f t="shared" ref="AO19:AO30" si="13">AK19+AL19+AM19+AN19</f>
        <v>0</v>
      </c>
      <c r="AP19" s="311">
        <v>-705000</v>
      </c>
      <c r="AQ19" s="1"/>
      <c r="AR19" s="1"/>
      <c r="AS19" s="1"/>
      <c r="AT19" s="1"/>
      <c r="AU19" s="1"/>
      <c r="AV19" s="1"/>
    </row>
    <row r="20" spans="1:48" s="293" customFormat="1" ht="57">
      <c r="A20" s="39">
        <v>14</v>
      </c>
      <c r="B20" s="626"/>
      <c r="C20" s="542"/>
      <c r="D20" s="274" t="s">
        <v>405</v>
      </c>
      <c r="E20" s="67">
        <v>1</v>
      </c>
      <c r="F20" s="67" t="s">
        <v>410</v>
      </c>
      <c r="G20" s="68" t="s">
        <v>413</v>
      </c>
      <c r="H20" s="153" t="s">
        <v>412</v>
      </c>
      <c r="I20" s="40" t="s">
        <v>375</v>
      </c>
      <c r="J20" s="274" t="s">
        <v>401</v>
      </c>
      <c r="K20" s="40" t="s">
        <v>375</v>
      </c>
      <c r="L20" s="40" t="s">
        <v>375</v>
      </c>
      <c r="M20" s="40" t="s">
        <v>414</v>
      </c>
      <c r="N20" s="314">
        <v>0</v>
      </c>
      <c r="O20" s="314">
        <v>0</v>
      </c>
      <c r="P20" s="314">
        <v>0</v>
      </c>
      <c r="Q20" s="72">
        <f t="shared" si="8"/>
        <v>0</v>
      </c>
      <c r="R20" s="70">
        <v>0</v>
      </c>
      <c r="S20" s="70">
        <v>0</v>
      </c>
      <c r="T20" s="70">
        <v>0</v>
      </c>
      <c r="U20" s="70">
        <v>8000</v>
      </c>
      <c r="V20" s="542"/>
      <c r="W20" s="67">
        <v>0</v>
      </c>
      <c r="X20" s="275">
        <v>0</v>
      </c>
      <c r="Y20" s="32">
        <v>0</v>
      </c>
      <c r="Z20" s="32">
        <v>0</v>
      </c>
      <c r="AA20" s="32">
        <v>0</v>
      </c>
      <c r="AB20" s="32">
        <v>5</v>
      </c>
      <c r="AC20" s="32">
        <v>0</v>
      </c>
      <c r="AD20" s="32">
        <v>0</v>
      </c>
      <c r="AE20" s="32">
        <v>0</v>
      </c>
      <c r="AF20" s="32">
        <v>5</v>
      </c>
      <c r="AG20" s="45">
        <v>0</v>
      </c>
      <c r="AH20" s="45">
        <v>0</v>
      </c>
      <c r="AI20" s="45">
        <v>0</v>
      </c>
      <c r="AJ20" s="45">
        <v>0</v>
      </c>
      <c r="AK20" s="46">
        <f>R20*Y20</f>
        <v>0</v>
      </c>
      <c r="AL20" s="46">
        <f t="shared" si="12"/>
        <v>0</v>
      </c>
      <c r="AM20" s="46">
        <f t="shared" si="12"/>
        <v>0</v>
      </c>
      <c r="AN20" s="46">
        <v>0</v>
      </c>
      <c r="AO20" s="13">
        <f t="shared" si="13"/>
        <v>0</v>
      </c>
      <c r="AP20" s="311">
        <v>-705000</v>
      </c>
      <c r="AQ20" s="1"/>
      <c r="AR20" s="1"/>
      <c r="AS20" s="1"/>
      <c r="AT20" s="1"/>
      <c r="AU20" s="1"/>
      <c r="AV20" s="1"/>
    </row>
    <row r="21" spans="1:48" s="293" customFormat="1" ht="57">
      <c r="A21" s="39">
        <v>15</v>
      </c>
      <c r="B21" s="626"/>
      <c r="C21" s="542"/>
      <c r="D21" s="274" t="s">
        <v>405</v>
      </c>
      <c r="E21" s="67">
        <v>1</v>
      </c>
      <c r="F21" s="67" t="s">
        <v>410</v>
      </c>
      <c r="G21" s="68" t="s">
        <v>415</v>
      </c>
      <c r="H21" s="153" t="s">
        <v>412</v>
      </c>
      <c r="I21" s="40" t="s">
        <v>375</v>
      </c>
      <c r="J21" s="274" t="s">
        <v>401</v>
      </c>
      <c r="K21" s="40" t="s">
        <v>375</v>
      </c>
      <c r="L21" s="40" t="s">
        <v>375</v>
      </c>
      <c r="M21" s="40" t="s">
        <v>375</v>
      </c>
      <c r="N21" s="314">
        <v>0</v>
      </c>
      <c r="O21" s="314">
        <v>0</v>
      </c>
      <c r="P21" s="314">
        <v>0</v>
      </c>
      <c r="Q21" s="72">
        <f t="shared" si="8"/>
        <v>0</v>
      </c>
      <c r="R21" s="70">
        <v>0</v>
      </c>
      <c r="S21" s="70">
        <v>0</v>
      </c>
      <c r="T21" s="70">
        <v>0</v>
      </c>
      <c r="U21" s="70">
        <v>8000</v>
      </c>
      <c r="V21" s="542"/>
      <c r="W21" s="40">
        <v>0</v>
      </c>
      <c r="X21" s="275">
        <v>0</v>
      </c>
      <c r="Y21" s="40">
        <v>0</v>
      </c>
      <c r="Z21" s="40">
        <v>0</v>
      </c>
      <c r="AA21" s="40">
        <v>0</v>
      </c>
      <c r="AB21" s="40">
        <v>20</v>
      </c>
      <c r="AC21" s="40">
        <v>0</v>
      </c>
      <c r="AD21" s="40">
        <v>0</v>
      </c>
      <c r="AE21" s="40">
        <v>0</v>
      </c>
      <c r="AF21" s="40">
        <v>20</v>
      </c>
      <c r="AG21" s="45">
        <v>0</v>
      </c>
      <c r="AH21" s="45">
        <v>0</v>
      </c>
      <c r="AI21" s="45">
        <v>0</v>
      </c>
      <c r="AJ21" s="45">
        <v>0</v>
      </c>
      <c r="AK21" s="46">
        <f t="shared" ref="AK21:AK23" si="14">R21*Y21</f>
        <v>0</v>
      </c>
      <c r="AL21" s="46">
        <f t="shared" si="12"/>
        <v>0</v>
      </c>
      <c r="AM21" s="46">
        <f t="shared" si="12"/>
        <v>0</v>
      </c>
      <c r="AN21" s="46">
        <v>0</v>
      </c>
      <c r="AO21" s="13">
        <f t="shared" si="13"/>
        <v>0</v>
      </c>
      <c r="AP21" s="311">
        <v>-705000</v>
      </c>
      <c r="AQ21" s="1"/>
      <c r="AR21" s="1"/>
      <c r="AS21" s="1"/>
      <c r="AT21" s="1"/>
      <c r="AU21" s="1"/>
      <c r="AV21" s="1"/>
    </row>
    <row r="22" spans="1:48" s="293" customFormat="1" ht="57">
      <c r="A22" s="39">
        <v>16</v>
      </c>
      <c r="B22" s="626"/>
      <c r="C22" s="542"/>
      <c r="D22" s="274" t="s">
        <v>405</v>
      </c>
      <c r="E22" s="67">
        <v>1</v>
      </c>
      <c r="F22" s="67" t="s">
        <v>410</v>
      </c>
      <c r="G22" s="68" t="s">
        <v>416</v>
      </c>
      <c r="H22" s="153" t="s">
        <v>412</v>
      </c>
      <c r="I22" s="40" t="s">
        <v>375</v>
      </c>
      <c r="J22" s="274" t="s">
        <v>401</v>
      </c>
      <c r="K22" s="40" t="s">
        <v>375</v>
      </c>
      <c r="L22" s="40" t="s">
        <v>375</v>
      </c>
      <c r="M22" s="40" t="s">
        <v>375</v>
      </c>
      <c r="N22" s="314">
        <v>0</v>
      </c>
      <c r="O22" s="314">
        <v>0</v>
      </c>
      <c r="P22" s="314">
        <v>0</v>
      </c>
      <c r="Q22" s="72">
        <f t="shared" si="8"/>
        <v>0</v>
      </c>
      <c r="R22" s="70">
        <v>0</v>
      </c>
      <c r="S22" s="70">
        <v>0</v>
      </c>
      <c r="T22" s="70">
        <v>0</v>
      </c>
      <c r="U22" s="70">
        <v>0</v>
      </c>
      <c r="V22" s="542"/>
      <c r="W22" s="40">
        <v>0</v>
      </c>
      <c r="X22" s="275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f t="shared" si="14"/>
        <v>0</v>
      </c>
      <c r="AL22" s="46">
        <f t="shared" si="12"/>
        <v>0</v>
      </c>
      <c r="AM22" s="46">
        <f t="shared" si="12"/>
        <v>0</v>
      </c>
      <c r="AN22" s="46">
        <f t="shared" si="12"/>
        <v>0</v>
      </c>
      <c r="AO22" s="13"/>
      <c r="AP22" s="311">
        <v>-705000</v>
      </c>
      <c r="AQ22" s="1"/>
      <c r="AR22" s="1"/>
      <c r="AS22" s="1"/>
      <c r="AT22" s="1"/>
      <c r="AU22" s="1"/>
      <c r="AV22" s="1"/>
    </row>
    <row r="23" spans="1:48" s="293" customFormat="1" ht="57">
      <c r="A23" s="39">
        <v>17</v>
      </c>
      <c r="B23" s="626"/>
      <c r="C23" s="542"/>
      <c r="D23" s="274" t="s">
        <v>405</v>
      </c>
      <c r="E23" s="67">
        <v>1</v>
      </c>
      <c r="F23" s="67" t="s">
        <v>410</v>
      </c>
      <c r="G23" s="68" t="s">
        <v>417</v>
      </c>
      <c r="H23" s="153" t="s">
        <v>412</v>
      </c>
      <c r="I23" s="40" t="s">
        <v>375</v>
      </c>
      <c r="J23" s="274" t="s">
        <v>401</v>
      </c>
      <c r="K23" s="40" t="s">
        <v>375</v>
      </c>
      <c r="L23" s="40" t="s">
        <v>375</v>
      </c>
      <c r="M23" s="40" t="s">
        <v>375</v>
      </c>
      <c r="N23" s="314">
        <v>0</v>
      </c>
      <c r="O23" s="314">
        <v>0</v>
      </c>
      <c r="P23" s="314">
        <v>0</v>
      </c>
      <c r="Q23" s="72">
        <f t="shared" si="8"/>
        <v>0</v>
      </c>
      <c r="R23" s="70">
        <v>0</v>
      </c>
      <c r="S23" s="70">
        <v>0</v>
      </c>
      <c r="T23" s="70">
        <v>0</v>
      </c>
      <c r="U23" s="70">
        <v>0</v>
      </c>
      <c r="V23" s="542"/>
      <c r="W23" s="40">
        <v>0</v>
      </c>
      <c r="X23" s="275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f t="shared" si="14"/>
        <v>0</v>
      </c>
      <c r="AL23" s="46">
        <f t="shared" si="12"/>
        <v>0</v>
      </c>
      <c r="AM23" s="46">
        <f t="shared" si="12"/>
        <v>0</v>
      </c>
      <c r="AN23" s="46">
        <f t="shared" si="12"/>
        <v>0</v>
      </c>
      <c r="AO23" s="13">
        <f t="shared" ref="AO23" si="15">AK23+AL23+AM23+AN23</f>
        <v>0</v>
      </c>
      <c r="AP23" s="311">
        <v>-705000</v>
      </c>
      <c r="AQ23" s="1"/>
      <c r="AR23" s="1"/>
      <c r="AS23" s="1"/>
      <c r="AT23" s="1"/>
      <c r="AU23" s="1"/>
      <c r="AV23" s="1"/>
    </row>
    <row r="24" spans="1:48" s="293" customFormat="1" ht="57">
      <c r="A24" s="39">
        <v>18</v>
      </c>
      <c r="B24" s="626"/>
      <c r="C24" s="542"/>
      <c r="D24" s="274" t="s">
        <v>405</v>
      </c>
      <c r="E24" s="67">
        <v>1</v>
      </c>
      <c r="F24" s="67" t="s">
        <v>410</v>
      </c>
      <c r="G24" s="68" t="s">
        <v>418</v>
      </c>
      <c r="H24" s="153" t="s">
        <v>412</v>
      </c>
      <c r="I24" s="40" t="s">
        <v>375</v>
      </c>
      <c r="J24" s="274" t="s">
        <v>401</v>
      </c>
      <c r="K24" s="40" t="s">
        <v>375</v>
      </c>
      <c r="L24" s="40" t="s">
        <v>375</v>
      </c>
      <c r="M24" s="40" t="s">
        <v>375</v>
      </c>
      <c r="N24" s="137">
        <v>315000</v>
      </c>
      <c r="O24" s="137">
        <v>16000</v>
      </c>
      <c r="P24" s="137">
        <v>15000</v>
      </c>
      <c r="Q24" s="258">
        <v>346000</v>
      </c>
      <c r="R24" s="70">
        <v>0</v>
      </c>
      <c r="S24" s="70">
        <v>0</v>
      </c>
      <c r="T24" s="70">
        <v>0</v>
      </c>
      <c r="U24" s="70">
        <v>4000</v>
      </c>
      <c r="V24" s="542"/>
      <c r="W24" s="67">
        <v>0</v>
      </c>
      <c r="X24" s="275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5">
        <v>0</v>
      </c>
      <c r="AH24" s="45">
        <v>0</v>
      </c>
      <c r="AI24" s="45">
        <v>0</v>
      </c>
      <c r="AJ24" s="45"/>
      <c r="AK24" s="73">
        <f>R24*Y24</f>
        <v>0</v>
      </c>
      <c r="AL24" s="46">
        <f t="shared" si="12"/>
        <v>0</v>
      </c>
      <c r="AM24" s="46">
        <f t="shared" si="12"/>
        <v>0</v>
      </c>
      <c r="AN24" s="46"/>
      <c r="AO24" s="13"/>
      <c r="AP24" s="62">
        <f>AO24-Q24</f>
        <v>-346000</v>
      </c>
      <c r="AQ24" s="1"/>
      <c r="AR24" s="1"/>
      <c r="AS24" s="1"/>
      <c r="AT24" s="1"/>
      <c r="AU24" s="1"/>
      <c r="AV24" s="1"/>
    </row>
    <row r="25" spans="1:48" s="293" customFormat="1" ht="57">
      <c r="A25" s="39">
        <v>19</v>
      </c>
      <c r="B25" s="626"/>
      <c r="C25" s="542"/>
      <c r="D25" s="274" t="s">
        <v>405</v>
      </c>
      <c r="E25" s="67">
        <v>1</v>
      </c>
      <c r="F25" s="67" t="s">
        <v>410</v>
      </c>
      <c r="G25" s="68" t="s">
        <v>419</v>
      </c>
      <c r="H25" s="153" t="s">
        <v>412</v>
      </c>
      <c r="I25" s="40" t="s">
        <v>375</v>
      </c>
      <c r="J25" s="274" t="s">
        <v>401</v>
      </c>
      <c r="K25" s="40" t="s">
        <v>375</v>
      </c>
      <c r="L25" s="40" t="s">
        <v>375</v>
      </c>
      <c r="M25" s="40" t="s">
        <v>375</v>
      </c>
      <c r="N25" s="137">
        <v>315000</v>
      </c>
      <c r="O25" s="137">
        <v>22000</v>
      </c>
      <c r="P25" s="137">
        <v>0</v>
      </c>
      <c r="Q25" s="258">
        <f t="shared" ref="Q25" si="16">N25+O25+P25</f>
        <v>337000</v>
      </c>
      <c r="R25" s="70">
        <v>0</v>
      </c>
      <c r="S25" s="70">
        <v>0</v>
      </c>
      <c r="T25" s="70">
        <v>0</v>
      </c>
      <c r="U25" s="70">
        <v>6000</v>
      </c>
      <c r="V25" s="542"/>
      <c r="W25" s="67">
        <v>0</v>
      </c>
      <c r="X25" s="275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5">
        <v>0</v>
      </c>
      <c r="AH25" s="45">
        <v>0</v>
      </c>
      <c r="AI25" s="45">
        <v>0</v>
      </c>
      <c r="AJ25" s="45">
        <v>0</v>
      </c>
      <c r="AK25" s="73">
        <f>R25*Y25</f>
        <v>0</v>
      </c>
      <c r="AL25" s="73">
        <v>0</v>
      </c>
      <c r="AM25" s="73">
        <v>0</v>
      </c>
      <c r="AN25" s="46">
        <v>0</v>
      </c>
      <c r="AO25" s="13">
        <v>0</v>
      </c>
      <c r="AP25" s="62">
        <f t="shared" ref="AP25:AP31" si="17">AO25-Q25</f>
        <v>-337000</v>
      </c>
      <c r="AQ25" s="1"/>
      <c r="AR25" s="1"/>
      <c r="AS25" s="1"/>
      <c r="AT25" s="1"/>
      <c r="AU25" s="1"/>
      <c r="AV25" s="1"/>
    </row>
    <row r="26" spans="1:48" s="293" customFormat="1" ht="57">
      <c r="A26" s="39">
        <v>20</v>
      </c>
      <c r="B26" s="626"/>
      <c r="C26" s="542"/>
      <c r="D26" s="68" t="s">
        <v>420</v>
      </c>
      <c r="E26" s="67">
        <v>1</v>
      </c>
      <c r="F26" s="67" t="s">
        <v>410</v>
      </c>
      <c r="G26" s="68" t="s">
        <v>421</v>
      </c>
      <c r="H26" s="153" t="s">
        <v>412</v>
      </c>
      <c r="I26" s="40" t="s">
        <v>375</v>
      </c>
      <c r="J26" s="274" t="s">
        <v>401</v>
      </c>
      <c r="K26" s="40" t="s">
        <v>375</v>
      </c>
      <c r="L26" s="40" t="s">
        <v>375</v>
      </c>
      <c r="M26" s="40" t="s">
        <v>375</v>
      </c>
      <c r="N26" s="314">
        <v>0</v>
      </c>
      <c r="O26" s="314">
        <v>0</v>
      </c>
      <c r="P26" s="314">
        <v>0</v>
      </c>
      <c r="Q26" s="72">
        <f t="shared" si="8"/>
        <v>0</v>
      </c>
      <c r="R26" s="70">
        <v>0</v>
      </c>
      <c r="S26" s="70">
        <v>0</v>
      </c>
      <c r="T26" s="70">
        <v>0</v>
      </c>
      <c r="U26" s="70">
        <v>0</v>
      </c>
      <c r="V26" s="542"/>
      <c r="W26" s="67">
        <v>0</v>
      </c>
      <c r="X26" s="275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5">
        <v>0</v>
      </c>
      <c r="AH26" s="45">
        <v>0</v>
      </c>
      <c r="AI26" s="45">
        <v>0</v>
      </c>
      <c r="AJ26" s="45">
        <v>0</v>
      </c>
      <c r="AK26" s="73">
        <v>0</v>
      </c>
      <c r="AL26" s="73">
        <v>0</v>
      </c>
      <c r="AM26" s="73">
        <v>0</v>
      </c>
      <c r="AN26" s="46">
        <f t="shared" si="12"/>
        <v>0</v>
      </c>
      <c r="AO26" s="13">
        <f t="shared" si="13"/>
        <v>0</v>
      </c>
      <c r="AP26" s="62">
        <f t="shared" si="17"/>
        <v>0</v>
      </c>
      <c r="AQ26" s="1"/>
      <c r="AR26" s="1"/>
      <c r="AS26" s="1"/>
      <c r="AT26" s="1"/>
      <c r="AU26" s="1"/>
      <c r="AV26" s="1"/>
    </row>
    <row r="27" spans="1:48" s="293" customFormat="1" ht="57">
      <c r="A27" s="39">
        <v>21</v>
      </c>
      <c r="B27" s="626"/>
      <c r="C27" s="542"/>
      <c r="D27" s="68" t="s">
        <v>422</v>
      </c>
      <c r="E27" s="67">
        <v>1</v>
      </c>
      <c r="F27" s="67" t="s">
        <v>410</v>
      </c>
      <c r="G27" s="7" t="s">
        <v>423</v>
      </c>
      <c r="H27" s="153" t="s">
        <v>412</v>
      </c>
      <c r="I27" s="40" t="s">
        <v>375</v>
      </c>
      <c r="J27" s="274" t="s">
        <v>401</v>
      </c>
      <c r="K27" s="40" t="s">
        <v>375</v>
      </c>
      <c r="L27" s="40" t="s">
        <v>375</v>
      </c>
      <c r="M27" s="40" t="s">
        <v>375</v>
      </c>
      <c r="N27" s="314">
        <v>0</v>
      </c>
      <c r="O27" s="314">
        <v>0</v>
      </c>
      <c r="P27" s="314">
        <v>0</v>
      </c>
      <c r="Q27" s="72">
        <v>0</v>
      </c>
      <c r="R27" s="70">
        <v>0</v>
      </c>
      <c r="S27" s="70">
        <v>0</v>
      </c>
      <c r="T27" s="70">
        <v>0</v>
      </c>
      <c r="U27" s="70">
        <v>60</v>
      </c>
      <c r="V27" s="542"/>
      <c r="W27" s="67">
        <v>0</v>
      </c>
      <c r="X27" s="275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5">
        <v>0</v>
      </c>
      <c r="AH27" s="45">
        <v>0</v>
      </c>
      <c r="AI27" s="45">
        <v>0</v>
      </c>
      <c r="AJ27" s="45">
        <v>0</v>
      </c>
      <c r="AK27" s="73">
        <f t="shared" ref="AK27:AK34" si="18">R27*Y27</f>
        <v>0</v>
      </c>
      <c r="AL27" s="73">
        <v>0</v>
      </c>
      <c r="AM27" s="73">
        <v>0</v>
      </c>
      <c r="AN27" s="46">
        <v>0</v>
      </c>
      <c r="AO27" s="13">
        <v>0</v>
      </c>
      <c r="AP27" s="62">
        <f t="shared" si="17"/>
        <v>0</v>
      </c>
      <c r="AQ27" s="1"/>
      <c r="AR27" s="1"/>
      <c r="AS27" s="1"/>
      <c r="AT27" s="1"/>
      <c r="AU27" s="1"/>
      <c r="AV27" s="1"/>
    </row>
    <row r="28" spans="1:48" s="293" customFormat="1" ht="57">
      <c r="A28" s="39">
        <v>22</v>
      </c>
      <c r="B28" s="626"/>
      <c r="C28" s="542"/>
      <c r="D28" s="68" t="s">
        <v>424</v>
      </c>
      <c r="E28" s="67">
        <v>1</v>
      </c>
      <c r="F28" s="67" t="s">
        <v>410</v>
      </c>
      <c r="G28" s="66" t="s">
        <v>425</v>
      </c>
      <c r="H28" s="153" t="s">
        <v>412</v>
      </c>
      <c r="I28" s="40" t="s">
        <v>375</v>
      </c>
      <c r="J28" s="274" t="s">
        <v>401</v>
      </c>
      <c r="K28" s="40" t="s">
        <v>375</v>
      </c>
      <c r="L28" s="40" t="s">
        <v>375</v>
      </c>
      <c r="M28" s="40" t="s">
        <v>375</v>
      </c>
      <c r="N28" s="137">
        <v>330000</v>
      </c>
      <c r="O28" s="137">
        <v>70000</v>
      </c>
      <c r="P28" s="137">
        <v>30000</v>
      </c>
      <c r="Q28" s="72">
        <f t="shared" si="8"/>
        <v>430000</v>
      </c>
      <c r="R28" s="70">
        <v>0</v>
      </c>
      <c r="S28" s="70">
        <v>0</v>
      </c>
      <c r="T28" s="70">
        <v>0</v>
      </c>
      <c r="U28" s="70">
        <v>0</v>
      </c>
      <c r="V28" s="542"/>
      <c r="W28" s="67">
        <v>0</v>
      </c>
      <c r="X28" s="275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5">
        <v>0</v>
      </c>
      <c r="AH28" s="45">
        <v>0</v>
      </c>
      <c r="AI28" s="45">
        <v>0</v>
      </c>
      <c r="AJ28" s="45">
        <v>0</v>
      </c>
      <c r="AK28" s="73">
        <f t="shared" si="18"/>
        <v>0</v>
      </c>
      <c r="AL28" s="73">
        <v>0</v>
      </c>
      <c r="AM28" s="73">
        <v>0</v>
      </c>
      <c r="AN28" s="46">
        <f t="shared" ref="AN28:AN30" si="19">U28*AB28</f>
        <v>0</v>
      </c>
      <c r="AO28" s="13">
        <f t="shared" si="13"/>
        <v>0</v>
      </c>
      <c r="AP28" s="62">
        <f t="shared" si="17"/>
        <v>-430000</v>
      </c>
      <c r="AQ28" s="1"/>
      <c r="AR28" s="1"/>
      <c r="AS28" s="1"/>
      <c r="AT28" s="1"/>
      <c r="AU28" s="1"/>
      <c r="AV28" s="1"/>
    </row>
    <row r="29" spans="1:48" s="293" customFormat="1" ht="57">
      <c r="A29" s="39">
        <v>23</v>
      </c>
      <c r="B29" s="626"/>
      <c r="C29" s="542"/>
      <c r="D29" s="68" t="s">
        <v>426</v>
      </c>
      <c r="E29" s="67">
        <v>1</v>
      </c>
      <c r="F29" s="67" t="s">
        <v>410</v>
      </c>
      <c r="G29" s="68" t="s">
        <v>427</v>
      </c>
      <c r="H29" s="153" t="s">
        <v>412</v>
      </c>
      <c r="I29" s="40" t="s">
        <v>375</v>
      </c>
      <c r="J29" s="274" t="s">
        <v>401</v>
      </c>
      <c r="K29" s="40" t="s">
        <v>375</v>
      </c>
      <c r="L29" s="40" t="s">
        <v>375</v>
      </c>
      <c r="M29" s="40" t="s">
        <v>375</v>
      </c>
      <c r="N29" s="314">
        <v>0</v>
      </c>
      <c r="O29" s="314">
        <v>0</v>
      </c>
      <c r="P29" s="314">
        <v>0</v>
      </c>
      <c r="Q29" s="72">
        <f t="shared" si="8"/>
        <v>0</v>
      </c>
      <c r="R29" s="70">
        <v>0</v>
      </c>
      <c r="S29" s="70">
        <v>0</v>
      </c>
      <c r="T29" s="70">
        <v>0</v>
      </c>
      <c r="U29" s="70">
        <v>4000</v>
      </c>
      <c r="V29" s="542"/>
      <c r="W29" s="67">
        <v>0</v>
      </c>
      <c r="X29" s="275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5">
        <v>0</v>
      </c>
      <c r="AH29" s="45">
        <v>0</v>
      </c>
      <c r="AI29" s="45">
        <v>0</v>
      </c>
      <c r="AJ29" s="45">
        <v>0</v>
      </c>
      <c r="AK29" s="73">
        <f t="shared" si="18"/>
        <v>0</v>
      </c>
      <c r="AL29" s="73">
        <v>0</v>
      </c>
      <c r="AM29" s="73">
        <v>0</v>
      </c>
      <c r="AN29" s="46">
        <f t="shared" si="19"/>
        <v>0</v>
      </c>
      <c r="AO29" s="13">
        <f t="shared" si="13"/>
        <v>0</v>
      </c>
      <c r="AP29" s="62">
        <f t="shared" si="17"/>
        <v>0</v>
      </c>
      <c r="AQ29" s="1"/>
      <c r="AR29" s="1"/>
      <c r="AS29" s="1"/>
      <c r="AT29" s="1"/>
      <c r="AU29" s="1"/>
      <c r="AV29" s="1"/>
    </row>
    <row r="30" spans="1:48" s="293" customFormat="1" ht="45.75" customHeight="1">
      <c r="A30" s="39">
        <v>24</v>
      </c>
      <c r="B30" s="626"/>
      <c r="C30" s="542"/>
      <c r="D30" s="68" t="s">
        <v>426</v>
      </c>
      <c r="E30" s="67">
        <v>1</v>
      </c>
      <c r="F30" s="67" t="s">
        <v>410</v>
      </c>
      <c r="G30" s="68" t="s">
        <v>427</v>
      </c>
      <c r="H30" s="153" t="s">
        <v>412</v>
      </c>
      <c r="I30" s="40" t="s">
        <v>375</v>
      </c>
      <c r="J30" s="274" t="s">
        <v>401</v>
      </c>
      <c r="K30" s="40" t="s">
        <v>375</v>
      </c>
      <c r="L30" s="40" t="s">
        <v>375</v>
      </c>
      <c r="M30" s="40" t="s">
        <v>375</v>
      </c>
      <c r="N30" s="314">
        <v>0</v>
      </c>
      <c r="O30" s="314">
        <v>0</v>
      </c>
      <c r="P30" s="314">
        <v>0</v>
      </c>
      <c r="Q30" s="72">
        <f t="shared" si="8"/>
        <v>0</v>
      </c>
      <c r="R30" s="70">
        <v>0</v>
      </c>
      <c r="S30" s="70">
        <v>0</v>
      </c>
      <c r="T30" s="70">
        <v>0</v>
      </c>
      <c r="U30" s="70">
        <v>4000</v>
      </c>
      <c r="V30" s="542"/>
      <c r="W30" s="67">
        <v>0</v>
      </c>
      <c r="X30" s="275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5">
        <v>0</v>
      </c>
      <c r="AH30" s="45">
        <v>0</v>
      </c>
      <c r="AI30" s="45">
        <v>0</v>
      </c>
      <c r="AJ30" s="45">
        <v>0</v>
      </c>
      <c r="AK30" s="73">
        <f t="shared" si="18"/>
        <v>0</v>
      </c>
      <c r="AL30" s="73">
        <v>0</v>
      </c>
      <c r="AM30" s="73">
        <v>0</v>
      </c>
      <c r="AN30" s="46">
        <f t="shared" si="19"/>
        <v>0</v>
      </c>
      <c r="AO30" s="13">
        <f t="shared" si="13"/>
        <v>0</v>
      </c>
      <c r="AP30" s="62">
        <f t="shared" si="17"/>
        <v>0</v>
      </c>
      <c r="AQ30" s="1"/>
      <c r="AR30" s="1"/>
      <c r="AS30" s="1"/>
      <c r="AT30" s="1"/>
      <c r="AU30" s="1"/>
      <c r="AV30" s="1"/>
    </row>
    <row r="31" spans="1:48" s="293" customFormat="1" ht="45" customHeight="1">
      <c r="A31" s="39">
        <v>25</v>
      </c>
      <c r="B31" s="626"/>
      <c r="C31" s="542"/>
      <c r="D31" s="68" t="s">
        <v>428</v>
      </c>
      <c r="E31" s="67">
        <v>1</v>
      </c>
      <c r="F31" s="67" t="s">
        <v>410</v>
      </c>
      <c r="G31" s="68" t="s">
        <v>429</v>
      </c>
      <c r="H31" s="153" t="s">
        <v>412</v>
      </c>
      <c r="I31" s="40" t="s">
        <v>375</v>
      </c>
      <c r="J31" s="274" t="s">
        <v>401</v>
      </c>
      <c r="K31" s="40" t="s">
        <v>375</v>
      </c>
      <c r="L31" s="40" t="s">
        <v>375</v>
      </c>
      <c r="M31" s="40" t="s">
        <v>375</v>
      </c>
      <c r="N31" s="137">
        <v>570000</v>
      </c>
      <c r="O31" s="137">
        <v>35000</v>
      </c>
      <c r="P31" s="137">
        <v>250000</v>
      </c>
      <c r="Q31" s="72">
        <v>855000</v>
      </c>
      <c r="R31" s="70">
        <v>0</v>
      </c>
      <c r="S31" s="70">
        <v>0</v>
      </c>
      <c r="T31" s="70">
        <v>0</v>
      </c>
      <c r="U31" s="70">
        <v>6000</v>
      </c>
      <c r="V31" s="542"/>
      <c r="W31" s="67">
        <v>1</v>
      </c>
      <c r="X31" s="275">
        <v>7.7591550000000002E-3</v>
      </c>
      <c r="Y31" s="40">
        <v>0</v>
      </c>
      <c r="Z31" s="40">
        <v>0</v>
      </c>
      <c r="AA31" s="40">
        <v>0</v>
      </c>
      <c r="AB31" s="67">
        <v>15</v>
      </c>
      <c r="AC31" s="40">
        <v>0</v>
      </c>
      <c r="AD31" s="40">
        <v>0</v>
      </c>
      <c r="AE31" s="40">
        <v>0</v>
      </c>
      <c r="AF31" s="67">
        <v>15</v>
      </c>
      <c r="AG31" s="45">
        <v>0</v>
      </c>
      <c r="AH31" s="45">
        <v>0</v>
      </c>
      <c r="AI31" s="45">
        <v>0</v>
      </c>
      <c r="AJ31" s="45">
        <v>290000</v>
      </c>
      <c r="AK31" s="73">
        <f t="shared" si="18"/>
        <v>0</v>
      </c>
      <c r="AL31" s="73">
        <v>0</v>
      </c>
      <c r="AM31" s="73">
        <v>0</v>
      </c>
      <c r="AN31" s="46">
        <v>0</v>
      </c>
      <c r="AO31" s="13">
        <v>290000</v>
      </c>
      <c r="AP31" s="62">
        <f t="shared" si="17"/>
        <v>-565000</v>
      </c>
      <c r="AQ31" s="1"/>
      <c r="AR31" s="1"/>
      <c r="AS31" s="1"/>
      <c r="AT31" s="1"/>
      <c r="AU31" s="1"/>
      <c r="AV31" s="1"/>
    </row>
    <row r="32" spans="1:48" s="293" customFormat="1" ht="49.5" customHeight="1">
      <c r="A32" s="39">
        <v>26</v>
      </c>
      <c r="B32" s="626"/>
      <c r="C32" s="542"/>
      <c r="D32" s="7" t="s">
        <v>430</v>
      </c>
      <c r="E32" s="40">
        <v>1</v>
      </c>
      <c r="F32" s="48" t="s">
        <v>172</v>
      </c>
      <c r="G32" s="7" t="s">
        <v>431</v>
      </c>
      <c r="H32" s="141" t="s">
        <v>432</v>
      </c>
      <c r="I32" s="40" t="s">
        <v>375</v>
      </c>
      <c r="J32" s="274" t="s">
        <v>401</v>
      </c>
      <c r="K32" s="40" t="s">
        <v>375</v>
      </c>
      <c r="L32" s="40" t="s">
        <v>375</v>
      </c>
      <c r="M32" s="40" t="s">
        <v>375</v>
      </c>
      <c r="N32" s="137">
        <v>0</v>
      </c>
      <c r="O32" s="137">
        <v>260000</v>
      </c>
      <c r="P32" s="137">
        <v>116000</v>
      </c>
      <c r="Q32" s="72">
        <v>376000</v>
      </c>
      <c r="R32" s="70">
        <v>0</v>
      </c>
      <c r="S32" s="70">
        <v>0</v>
      </c>
      <c r="T32" s="70">
        <v>0</v>
      </c>
      <c r="U32" s="70">
        <v>0</v>
      </c>
      <c r="V32" s="542"/>
      <c r="W32" s="67">
        <v>0</v>
      </c>
      <c r="X32" s="275">
        <v>0</v>
      </c>
      <c r="Y32" s="40">
        <v>0</v>
      </c>
      <c r="Z32" s="40">
        <v>0</v>
      </c>
      <c r="AA32" s="40">
        <v>0</v>
      </c>
      <c r="AB32" s="67">
        <v>0</v>
      </c>
      <c r="AC32" s="40">
        <v>0</v>
      </c>
      <c r="AD32" s="40">
        <v>0</v>
      </c>
      <c r="AE32" s="40">
        <v>0</v>
      </c>
      <c r="AF32" s="67">
        <v>0</v>
      </c>
      <c r="AG32" s="45">
        <v>0</v>
      </c>
      <c r="AH32" s="45">
        <v>0</v>
      </c>
      <c r="AI32" s="45">
        <v>0</v>
      </c>
      <c r="AJ32" s="45">
        <v>0</v>
      </c>
      <c r="AK32" s="73">
        <f t="shared" si="18"/>
        <v>0</v>
      </c>
      <c r="AL32" s="73">
        <v>0</v>
      </c>
      <c r="AM32" s="73"/>
      <c r="AN32" s="73">
        <v>0</v>
      </c>
      <c r="AO32" s="74">
        <v>0</v>
      </c>
      <c r="AP32" s="62">
        <v>-376000</v>
      </c>
      <c r="AQ32" s="1"/>
      <c r="AR32" s="1"/>
      <c r="AS32" s="1"/>
      <c r="AT32" s="1"/>
      <c r="AU32" s="1"/>
      <c r="AV32" s="1"/>
    </row>
    <row r="33" spans="1:48" s="293" customFormat="1" ht="49.5" customHeight="1">
      <c r="A33" s="39">
        <v>27</v>
      </c>
      <c r="B33" s="626"/>
      <c r="C33" s="542"/>
      <c r="D33" s="68" t="s">
        <v>433</v>
      </c>
      <c r="E33" s="67">
        <v>1</v>
      </c>
      <c r="F33" s="67" t="s">
        <v>434</v>
      </c>
      <c r="G33" s="68" t="s">
        <v>435</v>
      </c>
      <c r="H33" s="141" t="s">
        <v>432</v>
      </c>
      <c r="I33" s="32" t="s">
        <v>375</v>
      </c>
      <c r="J33" s="274" t="s">
        <v>401</v>
      </c>
      <c r="K33" s="40" t="s">
        <v>375</v>
      </c>
      <c r="L33" s="40" t="s">
        <v>375</v>
      </c>
      <c r="M33" s="40" t="s">
        <v>375</v>
      </c>
      <c r="N33" s="137">
        <v>330000</v>
      </c>
      <c r="O33" s="137">
        <v>125000</v>
      </c>
      <c r="P33" s="137">
        <v>17000</v>
      </c>
      <c r="Q33" s="72">
        <v>472000</v>
      </c>
      <c r="R33" s="70">
        <v>0</v>
      </c>
      <c r="S33" s="70">
        <v>0</v>
      </c>
      <c r="T33" s="70">
        <v>0</v>
      </c>
      <c r="U33" s="70">
        <v>0</v>
      </c>
      <c r="V33" s="542"/>
      <c r="W33" s="67">
        <v>0</v>
      </c>
      <c r="X33" s="275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40">
        <v>0</v>
      </c>
      <c r="AF33" s="67">
        <v>0</v>
      </c>
      <c r="AG33" s="45">
        <v>0</v>
      </c>
      <c r="AH33" s="45">
        <v>0</v>
      </c>
      <c r="AI33" s="45">
        <v>0</v>
      </c>
      <c r="AJ33" s="45">
        <v>0</v>
      </c>
      <c r="AK33" s="73">
        <v>0</v>
      </c>
      <c r="AL33" s="73">
        <v>0</v>
      </c>
      <c r="AM33" s="73">
        <v>0</v>
      </c>
      <c r="AN33" s="73">
        <v>0</v>
      </c>
      <c r="AO33" s="74">
        <v>0</v>
      </c>
      <c r="AP33" s="62">
        <v>-472000</v>
      </c>
      <c r="AQ33" s="1"/>
      <c r="AR33" s="1"/>
      <c r="AS33" s="1"/>
      <c r="AT33" s="1"/>
      <c r="AU33" s="1"/>
      <c r="AV33" s="1"/>
    </row>
    <row r="34" spans="1:48" s="52" customFormat="1" ht="68.25" customHeight="1" thickBot="1">
      <c r="A34" s="39">
        <v>28</v>
      </c>
      <c r="B34" s="627"/>
      <c r="C34" s="541"/>
      <c r="D34" s="19" t="s">
        <v>436</v>
      </c>
      <c r="E34" s="317">
        <v>1</v>
      </c>
      <c r="F34" s="19" t="s">
        <v>437</v>
      </c>
      <c r="G34" s="19" t="s">
        <v>423</v>
      </c>
      <c r="H34" s="318" t="s">
        <v>393</v>
      </c>
      <c r="I34" s="317" t="s">
        <v>375</v>
      </c>
      <c r="J34" s="274" t="s">
        <v>401</v>
      </c>
      <c r="K34" s="317" t="s">
        <v>375</v>
      </c>
      <c r="L34" s="317" t="s">
        <v>375</v>
      </c>
      <c r="M34" s="317" t="s">
        <v>375</v>
      </c>
      <c r="N34" s="314">
        <v>0</v>
      </c>
      <c r="O34" s="314">
        <v>0</v>
      </c>
      <c r="P34" s="314">
        <v>0</v>
      </c>
      <c r="Q34" s="319">
        <f t="shared" ref="Q34" si="20">N34+O34+P34</f>
        <v>0</v>
      </c>
      <c r="R34" s="320">
        <v>0</v>
      </c>
      <c r="S34" s="320">
        <v>0</v>
      </c>
      <c r="T34" s="320">
        <v>0</v>
      </c>
      <c r="U34" s="320">
        <v>60</v>
      </c>
      <c r="V34" s="541"/>
      <c r="W34" s="317">
        <v>0</v>
      </c>
      <c r="X34" s="275">
        <v>0.46554934799999997</v>
      </c>
      <c r="Y34" s="40">
        <v>0</v>
      </c>
      <c r="Z34" s="40">
        <v>0</v>
      </c>
      <c r="AA34" s="40">
        <v>0</v>
      </c>
      <c r="AB34" s="19">
        <v>0</v>
      </c>
      <c r="AC34" s="40">
        <v>0</v>
      </c>
      <c r="AD34" s="40">
        <v>0</v>
      </c>
      <c r="AE34" s="40">
        <v>0</v>
      </c>
      <c r="AF34" s="19">
        <v>0</v>
      </c>
      <c r="AG34" s="45">
        <v>0</v>
      </c>
      <c r="AH34" s="45">
        <v>0</v>
      </c>
      <c r="AI34" s="45">
        <v>0</v>
      </c>
      <c r="AJ34" s="45">
        <v>0</v>
      </c>
      <c r="AK34" s="321">
        <f t="shared" si="18"/>
        <v>0</v>
      </c>
      <c r="AL34" s="321">
        <v>0</v>
      </c>
      <c r="AM34" s="321">
        <v>0</v>
      </c>
      <c r="AN34" s="321">
        <v>0</v>
      </c>
      <c r="AO34" s="28">
        <f t="shared" ref="AO34" si="21">AK34+AL34+AM34+AN34</f>
        <v>0</v>
      </c>
      <c r="AP34" s="62">
        <f>AO34-Q34</f>
        <v>0</v>
      </c>
      <c r="AQ34" s="1"/>
      <c r="AR34" s="1"/>
      <c r="AS34" s="1"/>
      <c r="AT34" s="1"/>
      <c r="AU34" s="1"/>
      <c r="AV34" s="1"/>
    </row>
    <row r="35" spans="1:48" s="52" customFormat="1" ht="59.45" customHeight="1">
      <c r="A35" s="99">
        <v>29</v>
      </c>
      <c r="B35" s="621" t="s">
        <v>438</v>
      </c>
      <c r="C35" s="621">
        <v>3</v>
      </c>
      <c r="D35" s="7" t="s">
        <v>405</v>
      </c>
      <c r="E35" s="40">
        <v>1</v>
      </c>
      <c r="F35" s="40" t="s">
        <v>439</v>
      </c>
      <c r="G35" s="7" t="s">
        <v>440</v>
      </c>
      <c r="H35" s="41" t="s">
        <v>441</v>
      </c>
      <c r="I35" s="40" t="s">
        <v>375</v>
      </c>
      <c r="J35" s="40" t="s">
        <v>375</v>
      </c>
      <c r="K35" s="40" t="s">
        <v>375</v>
      </c>
      <c r="L35" s="7" t="s">
        <v>442</v>
      </c>
      <c r="M35" s="40" t="s">
        <v>375</v>
      </c>
      <c r="N35" s="137">
        <v>0</v>
      </c>
      <c r="O35" s="137">
        <v>0</v>
      </c>
      <c r="P35" s="137">
        <v>0</v>
      </c>
      <c r="Q35" s="43">
        <f>N35+O35+P35</f>
        <v>0</v>
      </c>
      <c r="R35" s="44">
        <v>0</v>
      </c>
      <c r="S35" s="44">
        <v>0</v>
      </c>
      <c r="T35" s="44">
        <v>0</v>
      </c>
      <c r="U35" s="44">
        <v>0</v>
      </c>
      <c r="V35" s="621">
        <v>8055</v>
      </c>
      <c r="W35" s="40">
        <v>0</v>
      </c>
      <c r="X35" s="40">
        <f>W35/V35*100</f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11">
        <v>0</v>
      </c>
      <c r="AH35" s="11">
        <v>0</v>
      </c>
      <c r="AI35" s="11">
        <v>0</v>
      </c>
      <c r="AJ35" s="11">
        <v>0</v>
      </c>
      <c r="AK35" s="46">
        <f>R35*Y35</f>
        <v>0</v>
      </c>
      <c r="AL35" s="46">
        <f t="shared" ref="AL35:AL36" si="22">S35*Z35</f>
        <v>0</v>
      </c>
      <c r="AM35" s="46">
        <v>0</v>
      </c>
      <c r="AN35" s="46">
        <v>0</v>
      </c>
      <c r="AO35" s="13">
        <f t="shared" ref="AO35:AO36" si="23">AM35+AN35</f>
        <v>0</v>
      </c>
      <c r="AP35" s="64">
        <f>AO35-Q35</f>
        <v>0</v>
      </c>
      <c r="AQ35" s="1"/>
      <c r="AR35" s="1"/>
      <c r="AS35" s="1"/>
      <c r="AT35" s="1"/>
      <c r="AU35" s="1"/>
      <c r="AV35" s="1"/>
    </row>
    <row r="36" spans="1:48" s="52" customFormat="1" ht="59.45" customHeight="1">
      <c r="A36" s="322">
        <v>30</v>
      </c>
      <c r="B36" s="621"/>
      <c r="C36" s="621"/>
      <c r="D36" s="7" t="s">
        <v>405</v>
      </c>
      <c r="E36" s="40">
        <v>1</v>
      </c>
      <c r="F36" s="40" t="s">
        <v>443</v>
      </c>
      <c r="G36" s="7" t="s">
        <v>444</v>
      </c>
      <c r="H36" s="41" t="s">
        <v>441</v>
      </c>
      <c r="I36" s="40" t="s">
        <v>375</v>
      </c>
      <c r="J36" s="40" t="s">
        <v>375</v>
      </c>
      <c r="K36" s="40" t="s">
        <v>375</v>
      </c>
      <c r="L36" s="7" t="s">
        <v>442</v>
      </c>
      <c r="M36" s="40" t="s">
        <v>375</v>
      </c>
      <c r="N36" s="137">
        <v>0</v>
      </c>
      <c r="O36" s="137">
        <v>0</v>
      </c>
      <c r="P36" s="137">
        <v>0</v>
      </c>
      <c r="Q36" s="43">
        <f>N36+O36+P36</f>
        <v>0</v>
      </c>
      <c r="R36" s="44">
        <v>0</v>
      </c>
      <c r="S36" s="44">
        <v>0</v>
      </c>
      <c r="T36" s="44">
        <v>0</v>
      </c>
      <c r="U36" s="44">
        <v>13000</v>
      </c>
      <c r="V36" s="621"/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11">
        <v>0</v>
      </c>
      <c r="AH36" s="11">
        <v>0</v>
      </c>
      <c r="AI36" s="11">
        <v>0</v>
      </c>
      <c r="AJ36" s="11">
        <v>0</v>
      </c>
      <c r="AK36" s="46">
        <f t="shared" ref="AK36" si="24">R36*Y36</f>
        <v>0</v>
      </c>
      <c r="AL36" s="46">
        <f t="shared" si="22"/>
        <v>0</v>
      </c>
      <c r="AM36" s="46">
        <v>0</v>
      </c>
      <c r="AN36" s="46">
        <v>0</v>
      </c>
      <c r="AO36" s="13">
        <f t="shared" si="23"/>
        <v>0</v>
      </c>
      <c r="AP36" s="64">
        <f t="shared" ref="AP36:AP44" si="25">AO36-Q36</f>
        <v>0</v>
      </c>
      <c r="AQ36" s="1"/>
      <c r="AR36" s="1"/>
      <c r="AS36" s="1"/>
      <c r="AT36" s="1"/>
      <c r="AU36" s="1"/>
      <c r="AV36" s="1"/>
    </row>
    <row r="37" spans="1:48" s="52" customFormat="1" ht="59.45" customHeight="1">
      <c r="A37" s="322">
        <v>31</v>
      </c>
      <c r="B37" s="621"/>
      <c r="C37" s="621"/>
      <c r="D37" s="7" t="s">
        <v>445</v>
      </c>
      <c r="E37" s="40">
        <v>1</v>
      </c>
      <c r="F37" s="40" t="s">
        <v>439</v>
      </c>
      <c r="G37" s="7" t="s">
        <v>446</v>
      </c>
      <c r="H37" s="41" t="s">
        <v>441</v>
      </c>
      <c r="I37" s="40" t="s">
        <v>375</v>
      </c>
      <c r="J37" s="40" t="s">
        <v>375</v>
      </c>
      <c r="K37" s="40" t="s">
        <v>375</v>
      </c>
      <c r="L37" s="7" t="s">
        <v>442</v>
      </c>
      <c r="M37" s="40" t="s">
        <v>375</v>
      </c>
      <c r="N37" s="137">
        <v>434423</v>
      </c>
      <c r="O37" s="137">
        <v>214500</v>
      </c>
      <c r="P37" s="137">
        <v>8925</v>
      </c>
      <c r="Q37" s="43">
        <f>N37+O37+P37</f>
        <v>657848</v>
      </c>
      <c r="R37" s="44">
        <v>0</v>
      </c>
      <c r="S37" s="44">
        <v>0</v>
      </c>
      <c r="T37" s="44">
        <v>770</v>
      </c>
      <c r="U37" s="44">
        <v>100</v>
      </c>
      <c r="V37" s="621"/>
      <c r="W37" s="40">
        <v>1550</v>
      </c>
      <c r="X37" s="40">
        <f>W37/V35*100</f>
        <v>19.242706393544381</v>
      </c>
      <c r="Y37" s="40">
        <v>0</v>
      </c>
      <c r="Z37" s="40">
        <v>0</v>
      </c>
      <c r="AA37" s="40">
        <v>840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11">
        <v>0</v>
      </c>
      <c r="AH37" s="11">
        <v>0</v>
      </c>
      <c r="AI37" s="11">
        <v>0</v>
      </c>
      <c r="AJ37" s="11">
        <v>0</v>
      </c>
      <c r="AK37" s="46">
        <f>R37*Y37</f>
        <v>0</v>
      </c>
      <c r="AL37" s="46">
        <f>S37*Z37</f>
        <v>0</v>
      </c>
      <c r="AM37" s="46">
        <v>11550</v>
      </c>
      <c r="AN37" s="46">
        <v>0</v>
      </c>
      <c r="AO37" s="13">
        <f>AM37+AN37</f>
        <v>11550</v>
      </c>
      <c r="AP37" s="64">
        <f t="shared" si="25"/>
        <v>-646298</v>
      </c>
      <c r="AQ37" s="1"/>
      <c r="AR37" s="1"/>
      <c r="AS37" s="1"/>
      <c r="AT37" s="1"/>
      <c r="AU37" s="1"/>
      <c r="AV37" s="1"/>
    </row>
    <row r="38" spans="1:48" s="52" customFormat="1" ht="59.45" customHeight="1">
      <c r="A38" s="322">
        <v>32</v>
      </c>
      <c r="B38" s="621"/>
      <c r="C38" s="621"/>
      <c r="D38" s="7" t="s">
        <v>447</v>
      </c>
      <c r="E38" s="40">
        <v>1</v>
      </c>
      <c r="F38" s="40" t="s">
        <v>448</v>
      </c>
      <c r="G38" s="7" t="s">
        <v>449</v>
      </c>
      <c r="H38" s="41" t="s">
        <v>441</v>
      </c>
      <c r="I38" s="40" t="s">
        <v>375</v>
      </c>
      <c r="J38" s="40" t="s">
        <v>375</v>
      </c>
      <c r="K38" s="40" t="s">
        <v>375</v>
      </c>
      <c r="L38" s="7" t="s">
        <v>442</v>
      </c>
      <c r="M38" s="40" t="s">
        <v>375</v>
      </c>
      <c r="N38" s="137">
        <v>525700</v>
      </c>
      <c r="O38" s="137">
        <v>763000</v>
      </c>
      <c r="P38" s="137">
        <v>8925</v>
      </c>
      <c r="Q38" s="43">
        <f t="shared" ref="Q38:Q44" si="26">N38+O38+P38</f>
        <v>1297625</v>
      </c>
      <c r="R38" s="44">
        <v>0</v>
      </c>
      <c r="S38" s="44">
        <v>0</v>
      </c>
      <c r="T38" s="44">
        <v>0</v>
      </c>
      <c r="U38" s="44">
        <v>100</v>
      </c>
      <c r="V38" s="621"/>
      <c r="W38" s="40">
        <v>2100</v>
      </c>
      <c r="X38" s="40">
        <f>W38/V35*100</f>
        <v>26.070763500931101</v>
      </c>
      <c r="Y38" s="40">
        <v>0</v>
      </c>
      <c r="Z38" s="40">
        <f>SUM(Z35:Z37)</f>
        <v>0</v>
      </c>
      <c r="AA38" s="40">
        <v>3500</v>
      </c>
      <c r="AB38" s="40">
        <v>0</v>
      </c>
      <c r="AC38" s="40">
        <v>0</v>
      </c>
      <c r="AD38" s="40">
        <v>0</v>
      </c>
      <c r="AE38" s="40">
        <v>0</v>
      </c>
      <c r="AF38" s="40">
        <v>3100</v>
      </c>
      <c r="AG38" s="11">
        <v>0</v>
      </c>
      <c r="AH38" s="11">
        <v>0</v>
      </c>
      <c r="AI38" s="11">
        <v>0</v>
      </c>
      <c r="AJ38" s="11">
        <v>0</v>
      </c>
      <c r="AK38" s="46">
        <f t="shared" ref="AK38:AN53" si="27">R38*Y38</f>
        <v>0</v>
      </c>
      <c r="AL38" s="46">
        <f t="shared" si="27"/>
        <v>0</v>
      </c>
      <c r="AM38" s="46">
        <v>0</v>
      </c>
      <c r="AN38" s="46">
        <v>2200000</v>
      </c>
      <c r="AO38" s="13">
        <f t="shared" ref="AO38:AO44" si="28">AM38+AN38</f>
        <v>2200000</v>
      </c>
      <c r="AP38" s="64">
        <f t="shared" si="25"/>
        <v>902375</v>
      </c>
      <c r="AQ38" s="1"/>
      <c r="AR38" s="1"/>
      <c r="AS38" s="1"/>
      <c r="AT38" s="1"/>
      <c r="AU38" s="1"/>
      <c r="AV38" s="1"/>
    </row>
    <row r="39" spans="1:48" s="52" customFormat="1" ht="59.45" customHeight="1">
      <c r="A39" s="322">
        <v>33</v>
      </c>
      <c r="B39" s="621"/>
      <c r="C39" s="621"/>
      <c r="D39" s="7" t="s">
        <v>450</v>
      </c>
      <c r="E39" s="40">
        <v>1</v>
      </c>
      <c r="F39" s="40" t="s">
        <v>451</v>
      </c>
      <c r="G39" s="40" t="s">
        <v>452</v>
      </c>
      <c r="H39" s="41" t="s">
        <v>441</v>
      </c>
      <c r="I39" s="40" t="s">
        <v>375</v>
      </c>
      <c r="J39" s="40" t="s">
        <v>375</v>
      </c>
      <c r="K39" s="40" t="s">
        <v>375</v>
      </c>
      <c r="L39" s="7" t="s">
        <v>442</v>
      </c>
      <c r="M39" s="40" t="s">
        <v>375</v>
      </c>
      <c r="N39" s="137">
        <v>510577</v>
      </c>
      <c r="O39" s="137">
        <v>452000</v>
      </c>
      <c r="P39" s="137">
        <v>9100</v>
      </c>
      <c r="Q39" s="43">
        <f t="shared" si="26"/>
        <v>971677</v>
      </c>
      <c r="R39" s="44">
        <v>0</v>
      </c>
      <c r="S39" s="44">
        <v>0</v>
      </c>
      <c r="T39" s="44">
        <v>0</v>
      </c>
      <c r="U39" s="44">
        <v>100</v>
      </c>
      <c r="V39" s="621"/>
      <c r="W39" s="40">
        <v>3260</v>
      </c>
      <c r="X39" s="40">
        <f>W39/V35*100</f>
        <v>40.471756672873994</v>
      </c>
      <c r="Y39" s="40">
        <v>0</v>
      </c>
      <c r="Z39" s="40" t="s">
        <v>453</v>
      </c>
      <c r="AA39" s="40">
        <v>1000</v>
      </c>
      <c r="AB39" s="40">
        <v>0</v>
      </c>
      <c r="AC39" s="40">
        <v>0</v>
      </c>
      <c r="AD39" s="40">
        <v>0</v>
      </c>
      <c r="AE39" s="40">
        <v>0</v>
      </c>
      <c r="AF39" s="40">
        <v>3220</v>
      </c>
      <c r="AG39" s="11">
        <v>0</v>
      </c>
      <c r="AH39" s="11">
        <v>0</v>
      </c>
      <c r="AI39" s="11">
        <v>0</v>
      </c>
      <c r="AJ39" s="11">
        <v>0</v>
      </c>
      <c r="AK39" s="46">
        <f t="shared" si="27"/>
        <v>0</v>
      </c>
      <c r="AL39" s="46">
        <v>0</v>
      </c>
      <c r="AM39" s="46">
        <v>0</v>
      </c>
      <c r="AN39" s="46">
        <v>1000000</v>
      </c>
      <c r="AO39" s="13">
        <f t="shared" si="28"/>
        <v>1000000</v>
      </c>
      <c r="AP39" s="64">
        <f t="shared" si="25"/>
        <v>28323</v>
      </c>
      <c r="AQ39" s="1"/>
      <c r="AR39" s="1"/>
      <c r="AS39" s="1"/>
      <c r="AT39" s="1"/>
      <c r="AU39" s="1"/>
      <c r="AV39" s="1"/>
    </row>
    <row r="40" spans="1:48" s="52" customFormat="1" ht="59.45" customHeight="1">
      <c r="A40" s="322">
        <v>34</v>
      </c>
      <c r="B40" s="621"/>
      <c r="C40" s="621"/>
      <c r="D40" s="7" t="s">
        <v>454</v>
      </c>
      <c r="E40" s="40">
        <v>1</v>
      </c>
      <c r="F40" s="40" t="s">
        <v>448</v>
      </c>
      <c r="G40" s="7" t="s">
        <v>455</v>
      </c>
      <c r="H40" s="41" t="s">
        <v>441</v>
      </c>
      <c r="I40" s="40" t="s">
        <v>375</v>
      </c>
      <c r="J40" s="40" t="s">
        <v>375</v>
      </c>
      <c r="K40" s="40" t="s">
        <v>375</v>
      </c>
      <c r="L40" s="7" t="s">
        <v>442</v>
      </c>
      <c r="M40" s="40" t="s">
        <v>375</v>
      </c>
      <c r="N40" s="137">
        <v>434423</v>
      </c>
      <c r="O40" s="137">
        <v>251500</v>
      </c>
      <c r="P40" s="137">
        <v>0</v>
      </c>
      <c r="Q40" s="43">
        <f t="shared" si="26"/>
        <v>685923</v>
      </c>
      <c r="R40" s="44">
        <v>0</v>
      </c>
      <c r="S40" s="44">
        <v>13000</v>
      </c>
      <c r="T40" s="44">
        <v>0</v>
      </c>
      <c r="U40" s="44">
        <v>14000</v>
      </c>
      <c r="V40" s="621"/>
      <c r="W40" s="40">
        <v>3240</v>
      </c>
      <c r="X40" s="40">
        <f>W40/V35*100</f>
        <v>40.22346368715084</v>
      </c>
      <c r="Y40" s="40">
        <v>0</v>
      </c>
      <c r="Z40" s="40">
        <v>0</v>
      </c>
      <c r="AA40" s="40">
        <v>110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11">
        <v>0</v>
      </c>
      <c r="AH40" s="11">
        <v>0</v>
      </c>
      <c r="AI40" s="11">
        <v>0</v>
      </c>
      <c r="AJ40" s="11">
        <v>0</v>
      </c>
      <c r="AK40" s="46">
        <f t="shared" si="27"/>
        <v>0</v>
      </c>
      <c r="AL40" s="46">
        <f t="shared" si="27"/>
        <v>0</v>
      </c>
      <c r="AM40" s="46">
        <v>0</v>
      </c>
      <c r="AN40" s="46">
        <v>917137</v>
      </c>
      <c r="AO40" s="13">
        <f>AG40+AH40+AI40+AJ40+AK40+AL40+AM40+AN40</f>
        <v>917137</v>
      </c>
      <c r="AP40" s="64">
        <f t="shared" si="25"/>
        <v>231214</v>
      </c>
      <c r="AQ40" s="1"/>
      <c r="AR40" s="1"/>
      <c r="AS40" s="1"/>
      <c r="AT40" s="1"/>
      <c r="AU40" s="1"/>
      <c r="AV40" s="1"/>
    </row>
    <row r="41" spans="1:48" s="52" customFormat="1" ht="59.45" customHeight="1">
      <c r="A41" s="322">
        <v>35</v>
      </c>
      <c r="B41" s="621"/>
      <c r="C41" s="621"/>
      <c r="D41" s="7" t="s">
        <v>456</v>
      </c>
      <c r="E41" s="40">
        <v>1</v>
      </c>
      <c r="F41" s="40" t="s">
        <v>457</v>
      </c>
      <c r="G41" s="40" t="s">
        <v>458</v>
      </c>
      <c r="H41" s="41" t="s">
        <v>441</v>
      </c>
      <c r="I41" s="40" t="s">
        <v>375</v>
      </c>
      <c r="J41" s="40" t="s">
        <v>375</v>
      </c>
      <c r="K41" s="40" t="s">
        <v>375</v>
      </c>
      <c r="L41" s="7" t="s">
        <v>442</v>
      </c>
      <c r="M41" s="40" t="s">
        <v>375</v>
      </c>
      <c r="N41" s="137">
        <v>346662</v>
      </c>
      <c r="O41" s="137">
        <v>717000</v>
      </c>
      <c r="P41" s="137">
        <v>0</v>
      </c>
      <c r="Q41" s="43">
        <f t="shared" si="26"/>
        <v>1063662</v>
      </c>
      <c r="R41" s="44">
        <v>0</v>
      </c>
      <c r="S41" s="44">
        <v>0</v>
      </c>
      <c r="T41" s="44">
        <v>0</v>
      </c>
      <c r="U41" s="44">
        <v>15000</v>
      </c>
      <c r="V41" s="621"/>
      <c r="W41" s="40">
        <v>1640</v>
      </c>
      <c r="X41" s="40">
        <f>W41/V35*100</f>
        <v>20.360024829298574</v>
      </c>
      <c r="Y41" s="40">
        <v>0</v>
      </c>
      <c r="Z41" s="40">
        <v>0</v>
      </c>
      <c r="AA41" s="40">
        <v>655</v>
      </c>
      <c r="AB41" s="323">
        <v>0</v>
      </c>
      <c r="AC41" s="40">
        <v>0</v>
      </c>
      <c r="AD41" s="40">
        <v>0</v>
      </c>
      <c r="AE41" s="40">
        <v>0</v>
      </c>
      <c r="AF41" s="40">
        <v>0</v>
      </c>
      <c r="AG41" s="11">
        <v>0</v>
      </c>
      <c r="AH41" s="11">
        <v>0</v>
      </c>
      <c r="AI41" s="11">
        <v>0</v>
      </c>
      <c r="AJ41" s="11">
        <v>0</v>
      </c>
      <c r="AK41" s="46">
        <f t="shared" si="27"/>
        <v>0</v>
      </c>
      <c r="AL41" s="46">
        <f t="shared" si="27"/>
        <v>0</v>
      </c>
      <c r="AM41" s="46">
        <v>534000</v>
      </c>
      <c r="AN41" s="46">
        <v>0</v>
      </c>
      <c r="AO41" s="13">
        <f>AK41+AL41+AM41+AN41</f>
        <v>534000</v>
      </c>
      <c r="AP41" s="64">
        <f>Q41-AO41</f>
        <v>529662</v>
      </c>
      <c r="AQ41" s="1"/>
      <c r="AR41" s="1"/>
      <c r="AS41" s="1"/>
      <c r="AT41" s="1"/>
      <c r="AU41" s="1"/>
      <c r="AV41" s="1"/>
    </row>
    <row r="42" spans="1:48" s="52" customFormat="1" ht="59.45" customHeight="1">
      <c r="A42" s="322">
        <v>36</v>
      </c>
      <c r="B42" s="621"/>
      <c r="C42" s="621"/>
      <c r="D42" s="7" t="s">
        <v>130</v>
      </c>
      <c r="E42" s="40">
        <v>1</v>
      </c>
      <c r="F42" s="40" t="s">
        <v>459</v>
      </c>
      <c r="G42" s="40">
        <v>1007</v>
      </c>
      <c r="H42" s="41" t="s">
        <v>441</v>
      </c>
      <c r="I42" s="40" t="s">
        <v>375</v>
      </c>
      <c r="J42" s="40" t="s">
        <v>375</v>
      </c>
      <c r="K42" s="40" t="s">
        <v>375</v>
      </c>
      <c r="L42" s="7" t="s">
        <v>442</v>
      </c>
      <c r="M42" s="40" t="s">
        <v>375</v>
      </c>
      <c r="N42" s="137">
        <v>0</v>
      </c>
      <c r="O42" s="137">
        <v>0</v>
      </c>
      <c r="P42" s="137">
        <v>0</v>
      </c>
      <c r="Q42" s="43">
        <f t="shared" si="26"/>
        <v>0</v>
      </c>
      <c r="R42" s="44">
        <v>0</v>
      </c>
      <c r="S42" s="44">
        <v>0</v>
      </c>
      <c r="T42" s="44">
        <v>0</v>
      </c>
      <c r="U42" s="44">
        <v>39040</v>
      </c>
      <c r="V42" s="621"/>
      <c r="W42" s="40">
        <v>0</v>
      </c>
      <c r="X42" s="40">
        <f>W42/V35*100</f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11">
        <v>0</v>
      </c>
      <c r="AH42" s="11">
        <v>0</v>
      </c>
      <c r="AI42" s="11">
        <v>0</v>
      </c>
      <c r="AJ42" s="11">
        <v>0</v>
      </c>
      <c r="AK42" s="46">
        <f t="shared" si="27"/>
        <v>0</v>
      </c>
      <c r="AL42" s="46">
        <f t="shared" si="27"/>
        <v>0</v>
      </c>
      <c r="AM42" s="46">
        <v>0</v>
      </c>
      <c r="AN42" s="324">
        <v>0</v>
      </c>
      <c r="AO42" s="13">
        <f t="shared" si="28"/>
        <v>0</v>
      </c>
      <c r="AP42" s="64">
        <f t="shared" si="25"/>
        <v>0</v>
      </c>
      <c r="AQ42" s="1"/>
      <c r="AR42" s="1"/>
      <c r="AS42" s="1"/>
      <c r="AT42" s="1"/>
      <c r="AU42" s="1"/>
      <c r="AV42" s="1"/>
    </row>
    <row r="43" spans="1:48" s="52" customFormat="1" ht="59.45" customHeight="1">
      <c r="A43" s="322">
        <v>37</v>
      </c>
      <c r="B43" s="621"/>
      <c r="C43" s="621"/>
      <c r="D43" s="7" t="s">
        <v>333</v>
      </c>
      <c r="E43" s="40">
        <v>1</v>
      </c>
      <c r="F43" s="40" t="s">
        <v>460</v>
      </c>
      <c r="G43" s="40" t="s">
        <v>461</v>
      </c>
      <c r="H43" s="41" t="s">
        <v>441</v>
      </c>
      <c r="I43" s="40" t="s">
        <v>375</v>
      </c>
      <c r="J43" s="40" t="s">
        <v>375</v>
      </c>
      <c r="K43" s="40" t="s">
        <v>375</v>
      </c>
      <c r="L43" s="7" t="s">
        <v>442</v>
      </c>
      <c r="M43" s="40" t="s">
        <v>375</v>
      </c>
      <c r="N43" s="137">
        <v>0</v>
      </c>
      <c r="O43" s="137">
        <v>0</v>
      </c>
      <c r="P43" s="137">
        <v>0</v>
      </c>
      <c r="Q43" s="43">
        <f t="shared" si="26"/>
        <v>0</v>
      </c>
      <c r="R43" s="44">
        <v>0</v>
      </c>
      <c r="S43" s="44">
        <v>0</v>
      </c>
      <c r="T43" s="44">
        <v>0</v>
      </c>
      <c r="U43" s="44">
        <v>0</v>
      </c>
      <c r="V43" s="621"/>
      <c r="W43" s="40">
        <v>0</v>
      </c>
      <c r="X43" s="40">
        <f>W43/V35*100</f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11">
        <v>0</v>
      </c>
      <c r="AH43" s="11">
        <v>0</v>
      </c>
      <c r="AI43" s="11">
        <v>0</v>
      </c>
      <c r="AJ43" s="11">
        <v>0</v>
      </c>
      <c r="AK43" s="46">
        <f t="shared" si="27"/>
        <v>0</v>
      </c>
      <c r="AL43" s="46">
        <f t="shared" si="27"/>
        <v>0</v>
      </c>
      <c r="AM43" s="46">
        <v>0</v>
      </c>
      <c r="AN43" s="324">
        <v>0</v>
      </c>
      <c r="AO43" s="13">
        <f t="shared" si="28"/>
        <v>0</v>
      </c>
      <c r="AP43" s="64">
        <f t="shared" si="25"/>
        <v>0</v>
      </c>
      <c r="AQ43" s="1"/>
      <c r="AR43" s="1"/>
      <c r="AS43" s="1"/>
      <c r="AT43" s="1"/>
      <c r="AU43" s="1"/>
      <c r="AV43" s="1"/>
    </row>
    <row r="44" spans="1:48" s="52" customFormat="1" ht="59.45" customHeight="1">
      <c r="A44" s="170">
        <v>38</v>
      </c>
      <c r="B44" s="621"/>
      <c r="C44" s="621"/>
      <c r="D44" s="7" t="s">
        <v>462</v>
      </c>
      <c r="E44" s="40">
        <v>1</v>
      </c>
      <c r="F44" s="40" t="s">
        <v>463</v>
      </c>
      <c r="G44" s="7" t="s">
        <v>464</v>
      </c>
      <c r="H44" s="41" t="s">
        <v>441</v>
      </c>
      <c r="I44" s="40" t="s">
        <v>375</v>
      </c>
      <c r="J44" s="40" t="s">
        <v>375</v>
      </c>
      <c r="K44" s="40" t="s">
        <v>375</v>
      </c>
      <c r="L44" s="7" t="s">
        <v>442</v>
      </c>
      <c r="M44" s="40" t="s">
        <v>375</v>
      </c>
      <c r="N44" s="137">
        <v>414615</v>
      </c>
      <c r="O44" s="137">
        <v>153000</v>
      </c>
      <c r="P44" s="137">
        <v>0</v>
      </c>
      <c r="Q44" s="43">
        <f t="shared" si="26"/>
        <v>567615</v>
      </c>
      <c r="R44" s="44">
        <v>13000</v>
      </c>
      <c r="S44" s="44">
        <v>1200</v>
      </c>
      <c r="T44" s="44">
        <v>0</v>
      </c>
      <c r="U44" s="44">
        <v>13000</v>
      </c>
      <c r="V44" s="621"/>
      <c r="W44" s="40">
        <v>0</v>
      </c>
      <c r="X44" s="40">
        <f>W44/V35*100</f>
        <v>0</v>
      </c>
      <c r="Y44" s="40">
        <v>0</v>
      </c>
      <c r="Z44" s="40">
        <v>0</v>
      </c>
      <c r="AA44" s="40">
        <v>2800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11">
        <v>0</v>
      </c>
      <c r="AH44" s="11">
        <v>0</v>
      </c>
      <c r="AI44" s="11">
        <v>0</v>
      </c>
      <c r="AJ44" s="11">
        <v>0</v>
      </c>
      <c r="AK44" s="46">
        <f t="shared" si="27"/>
        <v>0</v>
      </c>
      <c r="AL44" s="46">
        <f t="shared" si="27"/>
        <v>0</v>
      </c>
      <c r="AM44" s="46">
        <v>0</v>
      </c>
      <c r="AN44" s="324">
        <v>0</v>
      </c>
      <c r="AO44" s="13">
        <f t="shared" si="28"/>
        <v>0</v>
      </c>
      <c r="AP44" s="64">
        <f t="shared" si="25"/>
        <v>-567615</v>
      </c>
      <c r="AQ44" s="1"/>
      <c r="AR44" s="1"/>
      <c r="AS44" s="1"/>
      <c r="AT44" s="1"/>
      <c r="AU44" s="1"/>
      <c r="AV44" s="1"/>
    </row>
    <row r="45" spans="1:48" s="52" customFormat="1" ht="104.25" customHeight="1" thickBot="1">
      <c r="A45" s="40">
        <v>39</v>
      </c>
      <c r="B45" s="625" t="s">
        <v>465</v>
      </c>
      <c r="C45" s="597">
        <v>9</v>
      </c>
      <c r="D45" s="7" t="s">
        <v>405</v>
      </c>
      <c r="E45" s="40">
        <v>1</v>
      </c>
      <c r="F45" s="75" t="s">
        <v>466</v>
      </c>
      <c r="G45" s="7" t="s">
        <v>467</v>
      </c>
      <c r="H45" s="141" t="s">
        <v>468</v>
      </c>
      <c r="I45" s="40" t="s">
        <v>375</v>
      </c>
      <c r="J45" s="40" t="s">
        <v>375</v>
      </c>
      <c r="K45" s="40" t="s">
        <v>375</v>
      </c>
      <c r="L45" s="7" t="s">
        <v>469</v>
      </c>
      <c r="M45" s="40" t="s">
        <v>375</v>
      </c>
      <c r="N45" s="137">
        <v>369000</v>
      </c>
      <c r="O45" s="137">
        <v>156480</v>
      </c>
      <c r="P45" s="137">
        <v>9600</v>
      </c>
      <c r="Q45" s="43">
        <f>N45+O45+P45</f>
        <v>535080</v>
      </c>
      <c r="R45" s="44">
        <v>0</v>
      </c>
      <c r="S45" s="44">
        <v>0</v>
      </c>
      <c r="T45" s="44">
        <v>0</v>
      </c>
      <c r="U45" s="44">
        <v>5000</v>
      </c>
      <c r="V45" s="625">
        <v>11532</v>
      </c>
      <c r="W45" s="67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0</v>
      </c>
      <c r="AC45" s="67">
        <v>0</v>
      </c>
      <c r="AD45" s="67">
        <v>0</v>
      </c>
      <c r="AE45" s="67">
        <v>0</v>
      </c>
      <c r="AF45" s="67">
        <v>0</v>
      </c>
      <c r="AG45" s="26">
        <v>0</v>
      </c>
      <c r="AH45" s="26">
        <v>0</v>
      </c>
      <c r="AI45" s="26">
        <v>0</v>
      </c>
      <c r="AJ45" s="26">
        <v>0</v>
      </c>
      <c r="AK45" s="281">
        <v>0</v>
      </c>
      <c r="AL45" s="281">
        <f t="shared" si="27"/>
        <v>0</v>
      </c>
      <c r="AM45" s="281">
        <v>0</v>
      </c>
      <c r="AN45" s="281">
        <v>0</v>
      </c>
      <c r="AO45" s="260">
        <v>0</v>
      </c>
      <c r="AP45" s="261">
        <f>AO45-Q45</f>
        <v>-535080</v>
      </c>
      <c r="AQ45" s="1"/>
      <c r="AR45" s="1"/>
      <c r="AS45" s="1"/>
      <c r="AT45" s="1"/>
      <c r="AU45" s="1"/>
      <c r="AV45" s="1"/>
    </row>
    <row r="46" spans="1:48" s="52" customFormat="1" ht="105" customHeight="1" thickBot="1">
      <c r="A46" s="40">
        <v>40</v>
      </c>
      <c r="B46" s="626"/>
      <c r="C46" s="542"/>
      <c r="D46" s="7" t="s">
        <v>405</v>
      </c>
      <c r="E46" s="40">
        <v>1</v>
      </c>
      <c r="F46" s="75" t="s">
        <v>470</v>
      </c>
      <c r="G46" s="7" t="s">
        <v>471</v>
      </c>
      <c r="H46" s="141" t="s">
        <v>468</v>
      </c>
      <c r="I46" s="40" t="s">
        <v>375</v>
      </c>
      <c r="J46" s="40" t="s">
        <v>375</v>
      </c>
      <c r="K46" s="40" t="s">
        <v>375</v>
      </c>
      <c r="L46" s="7" t="s">
        <v>472</v>
      </c>
      <c r="M46" s="40" t="s">
        <v>375</v>
      </c>
      <c r="N46" s="137">
        <v>0</v>
      </c>
      <c r="O46" s="137">
        <v>48900</v>
      </c>
      <c r="P46" s="137">
        <v>27500</v>
      </c>
      <c r="Q46" s="43">
        <f t="shared" ref="Q46:Q53" si="29">N46+O46+P46</f>
        <v>76400</v>
      </c>
      <c r="R46" s="44">
        <v>30000</v>
      </c>
      <c r="S46" s="44">
        <v>0</v>
      </c>
      <c r="T46" s="44">
        <v>0</v>
      </c>
      <c r="U46" s="44">
        <v>0</v>
      </c>
      <c r="V46" s="626"/>
      <c r="W46" s="67">
        <v>0</v>
      </c>
      <c r="X46" s="67">
        <f>W46/V45*100</f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0</v>
      </c>
      <c r="AF46" s="67">
        <v>0</v>
      </c>
      <c r="AG46" s="26">
        <v>0</v>
      </c>
      <c r="AH46" s="26">
        <v>0</v>
      </c>
      <c r="AI46" s="26">
        <v>0</v>
      </c>
      <c r="AJ46" s="26">
        <v>0</v>
      </c>
      <c r="AK46" s="281">
        <v>0</v>
      </c>
      <c r="AL46" s="281">
        <f>S46*Z46</f>
        <v>0</v>
      </c>
      <c r="AM46" s="281">
        <f>T46*AA46</f>
        <v>0</v>
      </c>
      <c r="AN46" s="281">
        <v>0</v>
      </c>
      <c r="AO46" s="260">
        <f>AK46+AL46+AM46+AN46</f>
        <v>0</v>
      </c>
      <c r="AP46" s="261">
        <f t="shared" ref="AP46:AP49" si="30">AO46-Q46</f>
        <v>-76400</v>
      </c>
      <c r="AQ46" s="1"/>
      <c r="AR46" s="1"/>
      <c r="AS46" s="1"/>
      <c r="AT46" s="1"/>
      <c r="AU46" s="1"/>
      <c r="AV46" s="1"/>
    </row>
    <row r="47" spans="1:48" s="52" customFormat="1" ht="78" customHeight="1" thickBot="1">
      <c r="A47" s="40">
        <v>41</v>
      </c>
      <c r="B47" s="626"/>
      <c r="C47" s="542"/>
      <c r="D47" s="7" t="s">
        <v>51</v>
      </c>
      <c r="E47" s="40">
        <v>1</v>
      </c>
      <c r="F47" s="7" t="s">
        <v>473</v>
      </c>
      <c r="G47" s="7" t="s">
        <v>474</v>
      </c>
      <c r="H47" s="141" t="s">
        <v>475</v>
      </c>
      <c r="I47" s="40" t="s">
        <v>375</v>
      </c>
      <c r="J47" s="40" t="s">
        <v>375</v>
      </c>
      <c r="K47" s="40" t="s">
        <v>375</v>
      </c>
      <c r="L47" s="7" t="s">
        <v>476</v>
      </c>
      <c r="M47" s="40" t="s">
        <v>375</v>
      </c>
      <c r="N47" s="137">
        <v>0</v>
      </c>
      <c r="O47" s="137">
        <v>0</v>
      </c>
      <c r="P47" s="137">
        <v>0</v>
      </c>
      <c r="Q47" s="43">
        <f t="shared" si="29"/>
        <v>0</v>
      </c>
      <c r="R47" s="44">
        <v>0</v>
      </c>
      <c r="S47" s="44">
        <v>0</v>
      </c>
      <c r="T47" s="44">
        <v>0</v>
      </c>
      <c r="U47" s="44">
        <v>13000</v>
      </c>
      <c r="V47" s="626"/>
      <c r="W47" s="67">
        <v>0</v>
      </c>
      <c r="X47" s="67">
        <f>W47/V45*100</f>
        <v>0</v>
      </c>
      <c r="Y47" s="67">
        <v>0</v>
      </c>
      <c r="Z47" s="67">
        <v>0</v>
      </c>
      <c r="AA47" s="67">
        <v>0</v>
      </c>
      <c r="AB47" s="67">
        <v>0</v>
      </c>
      <c r="AC47" s="67">
        <v>0</v>
      </c>
      <c r="AD47" s="67">
        <v>0</v>
      </c>
      <c r="AE47" s="67">
        <v>0</v>
      </c>
      <c r="AF47" s="67">
        <v>0</v>
      </c>
      <c r="AG47" s="26">
        <v>0</v>
      </c>
      <c r="AH47" s="26">
        <v>0</v>
      </c>
      <c r="AI47" s="26">
        <v>0</v>
      </c>
      <c r="AJ47" s="26">
        <v>0</v>
      </c>
      <c r="AK47" s="281">
        <f t="shared" ref="AK47:AM56" si="31">R47*Y47</f>
        <v>0</v>
      </c>
      <c r="AL47" s="281">
        <f t="shared" si="27"/>
        <v>0</v>
      </c>
      <c r="AM47" s="281">
        <v>0</v>
      </c>
      <c r="AN47" s="281">
        <v>0</v>
      </c>
      <c r="AO47" s="260">
        <v>0</v>
      </c>
      <c r="AP47" s="261">
        <f t="shared" si="30"/>
        <v>0</v>
      </c>
      <c r="AQ47" s="1"/>
      <c r="AR47" s="1"/>
      <c r="AS47" s="1"/>
      <c r="AT47" s="1"/>
      <c r="AU47" s="1"/>
      <c r="AV47" s="1"/>
    </row>
    <row r="48" spans="1:48" s="52" customFormat="1" ht="84" customHeight="1" thickBot="1">
      <c r="A48" s="40">
        <v>42</v>
      </c>
      <c r="B48" s="626"/>
      <c r="C48" s="542"/>
      <c r="D48" s="7" t="s">
        <v>62</v>
      </c>
      <c r="E48" s="40">
        <v>1</v>
      </c>
      <c r="F48" s="75" t="s">
        <v>477</v>
      </c>
      <c r="G48" s="7" t="s">
        <v>478</v>
      </c>
      <c r="H48" s="141" t="s">
        <v>475</v>
      </c>
      <c r="I48" s="40" t="s">
        <v>375</v>
      </c>
      <c r="J48" s="40" t="s">
        <v>375</v>
      </c>
      <c r="K48" s="40" t="s">
        <v>375</v>
      </c>
      <c r="L48" s="7" t="s">
        <v>479</v>
      </c>
      <c r="M48" s="40" t="s">
        <v>375</v>
      </c>
      <c r="N48" s="137">
        <v>726958</v>
      </c>
      <c r="O48" s="137">
        <v>400980</v>
      </c>
      <c r="P48" s="137">
        <v>402000</v>
      </c>
      <c r="Q48" s="43">
        <f>N48+O48+P48</f>
        <v>1529938</v>
      </c>
      <c r="R48" s="44">
        <v>0</v>
      </c>
      <c r="S48" s="44">
        <v>0</v>
      </c>
      <c r="T48" s="44">
        <v>0</v>
      </c>
      <c r="U48" s="44">
        <v>200</v>
      </c>
      <c r="V48" s="626"/>
      <c r="W48" s="67">
        <v>0</v>
      </c>
      <c r="X48" s="67">
        <f>W48/V45*100</f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26">
        <v>0</v>
      </c>
      <c r="AH48" s="26">
        <v>0</v>
      </c>
      <c r="AI48" s="26">
        <v>0</v>
      </c>
      <c r="AJ48" s="26">
        <v>0</v>
      </c>
      <c r="AK48" s="281">
        <f t="shared" si="31"/>
        <v>0</v>
      </c>
      <c r="AL48" s="281">
        <f t="shared" si="27"/>
        <v>0</v>
      </c>
      <c r="AM48" s="281">
        <f t="shared" si="27"/>
        <v>0</v>
      </c>
      <c r="AN48" s="281">
        <v>0</v>
      </c>
      <c r="AO48" s="260">
        <v>0</v>
      </c>
      <c r="AP48" s="261">
        <f>AO48-Q48</f>
        <v>-1529938</v>
      </c>
      <c r="AQ48" s="1"/>
      <c r="AR48" s="1"/>
      <c r="AS48" s="1"/>
      <c r="AT48" s="1"/>
      <c r="AU48" s="1"/>
      <c r="AV48" s="1"/>
    </row>
    <row r="49" spans="1:94" s="52" customFormat="1" ht="64.5" customHeight="1" thickBot="1">
      <c r="A49" s="40">
        <v>43</v>
      </c>
      <c r="B49" s="626"/>
      <c r="C49" s="542"/>
      <c r="D49" s="7" t="s">
        <v>480</v>
      </c>
      <c r="E49" s="40">
        <v>1</v>
      </c>
      <c r="F49" s="75" t="s">
        <v>481</v>
      </c>
      <c r="G49" s="7" t="s">
        <v>482</v>
      </c>
      <c r="H49" s="141" t="s">
        <v>475</v>
      </c>
      <c r="I49" s="40" t="s">
        <v>375</v>
      </c>
      <c r="J49" s="40" t="s">
        <v>375</v>
      </c>
      <c r="K49" s="40" t="s">
        <v>375</v>
      </c>
      <c r="L49" s="7" t="s">
        <v>483</v>
      </c>
      <c r="M49" s="40" t="s">
        <v>375</v>
      </c>
      <c r="N49" s="137">
        <v>923916</v>
      </c>
      <c r="O49" s="137">
        <v>176350</v>
      </c>
      <c r="P49" s="137">
        <v>110900</v>
      </c>
      <c r="Q49" s="43">
        <f t="shared" si="29"/>
        <v>1211166</v>
      </c>
      <c r="R49" s="44">
        <v>0</v>
      </c>
      <c r="S49" s="44">
        <v>0</v>
      </c>
      <c r="T49" s="44">
        <v>0</v>
      </c>
      <c r="U49" s="44">
        <v>0</v>
      </c>
      <c r="V49" s="626"/>
      <c r="W49" s="67">
        <v>0</v>
      </c>
      <c r="X49" s="67">
        <f>W49/V45*100</f>
        <v>0</v>
      </c>
      <c r="Y49" s="67">
        <v>0</v>
      </c>
      <c r="Z49" s="67">
        <v>0</v>
      </c>
      <c r="AA49" s="67">
        <v>0</v>
      </c>
      <c r="AB49" s="67">
        <v>0</v>
      </c>
      <c r="AC49" s="67">
        <v>0</v>
      </c>
      <c r="AD49" s="67">
        <v>0</v>
      </c>
      <c r="AE49" s="67">
        <v>0</v>
      </c>
      <c r="AF49" s="67">
        <v>0</v>
      </c>
      <c r="AG49" s="26">
        <v>0</v>
      </c>
      <c r="AH49" s="26">
        <v>0</v>
      </c>
      <c r="AI49" s="26">
        <v>0</v>
      </c>
      <c r="AJ49" s="26">
        <v>0</v>
      </c>
      <c r="AK49" s="281">
        <f t="shared" si="31"/>
        <v>0</v>
      </c>
      <c r="AL49" s="281">
        <f t="shared" si="27"/>
        <v>0</v>
      </c>
      <c r="AM49" s="281">
        <f t="shared" si="27"/>
        <v>0</v>
      </c>
      <c r="AN49" s="281">
        <f t="shared" si="27"/>
        <v>0</v>
      </c>
      <c r="AO49" s="260">
        <f t="shared" ref="AO49" si="32">AK49+AL49+AM49+AN49</f>
        <v>0</v>
      </c>
      <c r="AP49" s="261">
        <f t="shared" si="30"/>
        <v>-1211166</v>
      </c>
      <c r="AQ49" s="1"/>
      <c r="AR49" s="1"/>
      <c r="AS49" s="1"/>
      <c r="AT49" s="1"/>
      <c r="AU49" s="1"/>
      <c r="AV49" s="1"/>
    </row>
    <row r="50" spans="1:94" s="52" customFormat="1" ht="65.25" customHeight="1" thickBot="1">
      <c r="A50" s="67">
        <v>44</v>
      </c>
      <c r="B50" s="626"/>
      <c r="C50" s="542"/>
      <c r="D50" s="7" t="s">
        <v>200</v>
      </c>
      <c r="E50" s="40">
        <v>1</v>
      </c>
      <c r="F50" s="75" t="s">
        <v>484</v>
      </c>
      <c r="G50" s="7" t="s">
        <v>140</v>
      </c>
      <c r="H50" s="141" t="s">
        <v>475</v>
      </c>
      <c r="I50" s="40" t="s">
        <v>375</v>
      </c>
      <c r="J50" s="40" t="s">
        <v>375</v>
      </c>
      <c r="K50" s="40" t="s">
        <v>375</v>
      </c>
      <c r="L50" s="7" t="s">
        <v>485</v>
      </c>
      <c r="M50" s="40" t="s">
        <v>375</v>
      </c>
      <c r="N50" s="137">
        <v>1039588</v>
      </c>
      <c r="O50" s="137">
        <v>860640</v>
      </c>
      <c r="P50" s="137">
        <v>129000</v>
      </c>
      <c r="Q50" s="43">
        <f t="shared" si="29"/>
        <v>2029228</v>
      </c>
      <c r="R50" s="44">
        <v>0</v>
      </c>
      <c r="S50" s="44">
        <v>0</v>
      </c>
      <c r="T50" s="44">
        <v>0</v>
      </c>
      <c r="U50" s="44">
        <v>13000</v>
      </c>
      <c r="V50" s="626"/>
      <c r="W50" s="67">
        <v>1</v>
      </c>
      <c r="X50" s="67">
        <f>W50/V45*100</f>
        <v>8.6715227193895246E-3</v>
      </c>
      <c r="Y50" s="67">
        <v>0</v>
      </c>
      <c r="Z50" s="67">
        <v>110</v>
      </c>
      <c r="AA50" s="67">
        <v>0</v>
      </c>
      <c r="AB50" s="67">
        <v>0</v>
      </c>
      <c r="AC50" s="67">
        <v>0</v>
      </c>
      <c r="AD50" s="67">
        <v>0</v>
      </c>
      <c r="AE50" s="67">
        <v>0</v>
      </c>
      <c r="AF50" s="67">
        <v>0</v>
      </c>
      <c r="AG50" s="26">
        <v>0</v>
      </c>
      <c r="AH50" s="26">
        <v>0</v>
      </c>
      <c r="AI50" s="26">
        <v>0</v>
      </c>
      <c r="AJ50" s="26">
        <v>48000</v>
      </c>
      <c r="AK50" s="281">
        <f t="shared" si="31"/>
        <v>0</v>
      </c>
      <c r="AL50" s="281">
        <f t="shared" si="27"/>
        <v>0</v>
      </c>
      <c r="AM50" s="281">
        <v>0</v>
      </c>
      <c r="AN50" s="281">
        <v>48000</v>
      </c>
      <c r="AO50" s="260">
        <v>48000</v>
      </c>
      <c r="AP50" s="261">
        <f>AO50-Q50</f>
        <v>-1981228</v>
      </c>
      <c r="AQ50" s="1"/>
      <c r="AR50" s="1"/>
      <c r="AS50" s="1"/>
      <c r="AT50" s="1"/>
      <c r="AU50" s="1"/>
      <c r="AV50" s="1"/>
    </row>
    <row r="51" spans="1:94" s="52" customFormat="1" ht="73.5" customHeight="1" thickBot="1">
      <c r="A51" s="67">
        <v>45</v>
      </c>
      <c r="B51" s="626"/>
      <c r="C51" s="542"/>
      <c r="D51" s="7" t="s">
        <v>486</v>
      </c>
      <c r="E51" s="40">
        <v>1</v>
      </c>
      <c r="F51" s="75">
        <v>44092</v>
      </c>
      <c r="G51" s="7" t="s">
        <v>487</v>
      </c>
      <c r="H51" s="141" t="s">
        <v>475</v>
      </c>
      <c r="I51" s="40" t="s">
        <v>375</v>
      </c>
      <c r="J51" s="40" t="s">
        <v>375</v>
      </c>
      <c r="K51" s="40" t="s">
        <v>375</v>
      </c>
      <c r="L51" s="7" t="s">
        <v>488</v>
      </c>
      <c r="M51" s="40" t="s">
        <v>375</v>
      </c>
      <c r="N51" s="137">
        <v>0</v>
      </c>
      <c r="O51" s="137">
        <v>0</v>
      </c>
      <c r="P51" s="137">
        <v>0</v>
      </c>
      <c r="Q51" s="43">
        <f t="shared" si="29"/>
        <v>0</v>
      </c>
      <c r="R51" s="44">
        <v>0</v>
      </c>
      <c r="S51" s="44">
        <v>0</v>
      </c>
      <c r="T51" s="44">
        <v>0</v>
      </c>
      <c r="U51" s="44">
        <v>50000</v>
      </c>
      <c r="V51" s="626"/>
      <c r="W51" s="67">
        <v>0</v>
      </c>
      <c r="X51" s="67">
        <v>0</v>
      </c>
      <c r="Y51" s="67">
        <v>0</v>
      </c>
      <c r="Z51" s="67">
        <v>0</v>
      </c>
      <c r="AA51" s="67">
        <v>0</v>
      </c>
      <c r="AB51" s="67">
        <v>0</v>
      </c>
      <c r="AC51" s="67">
        <v>0</v>
      </c>
      <c r="AD51" s="67">
        <v>0</v>
      </c>
      <c r="AE51" s="67">
        <v>0</v>
      </c>
      <c r="AF51" s="67">
        <v>0</v>
      </c>
      <c r="AG51" s="26">
        <v>0</v>
      </c>
      <c r="AH51" s="26">
        <v>0</v>
      </c>
      <c r="AI51" s="26">
        <v>0</v>
      </c>
      <c r="AJ51" s="26">
        <v>0</v>
      </c>
      <c r="AK51" s="281">
        <f t="shared" si="31"/>
        <v>0</v>
      </c>
      <c r="AL51" s="281">
        <f t="shared" si="27"/>
        <v>0</v>
      </c>
      <c r="AM51" s="281">
        <f t="shared" si="27"/>
        <v>0</v>
      </c>
      <c r="AN51" s="281">
        <f t="shared" si="27"/>
        <v>0</v>
      </c>
      <c r="AO51" s="260">
        <f t="shared" ref="AO51:AO53" si="33">AK51+AL51+AM51+AN51</f>
        <v>0</v>
      </c>
      <c r="AP51" s="261">
        <f t="shared" ref="AP51" si="34">AO51-Q51</f>
        <v>0</v>
      </c>
      <c r="AQ51" s="1"/>
      <c r="AR51" s="1"/>
      <c r="AS51" s="1"/>
      <c r="AT51" s="1"/>
      <c r="AU51" s="1"/>
      <c r="AV51" s="1"/>
    </row>
    <row r="52" spans="1:94" s="52" customFormat="1" ht="78" customHeight="1" thickBot="1">
      <c r="A52" s="67">
        <v>46</v>
      </c>
      <c r="B52" s="626"/>
      <c r="C52" s="542"/>
      <c r="D52" s="7" t="s">
        <v>489</v>
      </c>
      <c r="E52" s="40">
        <v>1</v>
      </c>
      <c r="F52" s="75">
        <v>44092</v>
      </c>
      <c r="G52" s="7" t="s">
        <v>143</v>
      </c>
      <c r="H52" s="141" t="s">
        <v>475</v>
      </c>
      <c r="I52" s="40" t="s">
        <v>375</v>
      </c>
      <c r="J52" s="40" t="s">
        <v>375</v>
      </c>
      <c r="K52" s="40" t="s">
        <v>375</v>
      </c>
      <c r="L52" s="7" t="s">
        <v>488</v>
      </c>
      <c r="M52" s="40" t="s">
        <v>375</v>
      </c>
      <c r="N52" s="137">
        <v>505263</v>
      </c>
      <c r="O52" s="137">
        <v>220050</v>
      </c>
      <c r="P52" s="137">
        <v>98900</v>
      </c>
      <c r="Q52" s="43">
        <f t="shared" si="29"/>
        <v>824213</v>
      </c>
      <c r="R52" s="44">
        <v>0</v>
      </c>
      <c r="S52" s="44">
        <v>0</v>
      </c>
      <c r="T52" s="44">
        <v>0</v>
      </c>
      <c r="U52" s="44">
        <v>10000</v>
      </c>
      <c r="V52" s="649"/>
      <c r="W52" s="67">
        <v>0</v>
      </c>
      <c r="X52" s="67">
        <f>W52/V45*100</f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26">
        <v>0</v>
      </c>
      <c r="AH52" s="26">
        <v>0</v>
      </c>
      <c r="AI52" s="26">
        <v>0</v>
      </c>
      <c r="AJ52" s="26">
        <v>0</v>
      </c>
      <c r="AK52" s="281">
        <f t="shared" si="31"/>
        <v>0</v>
      </c>
      <c r="AL52" s="281">
        <f t="shared" si="27"/>
        <v>0</v>
      </c>
      <c r="AM52" s="281">
        <f t="shared" si="27"/>
        <v>0</v>
      </c>
      <c r="AN52" s="281">
        <f t="shared" si="27"/>
        <v>0</v>
      </c>
      <c r="AO52" s="260">
        <f t="shared" si="33"/>
        <v>0</v>
      </c>
      <c r="AP52" s="261">
        <f>AO52-Q52</f>
        <v>-824213</v>
      </c>
      <c r="AQ52" s="1"/>
      <c r="AR52" s="1"/>
      <c r="AS52" s="1"/>
      <c r="AT52" s="1"/>
      <c r="AU52" s="1"/>
      <c r="AV52" s="1"/>
    </row>
    <row r="53" spans="1:94" s="52" customFormat="1" ht="84" customHeight="1" thickBot="1">
      <c r="A53" s="67">
        <v>47</v>
      </c>
      <c r="B53" s="627"/>
      <c r="C53" s="541"/>
      <c r="D53" s="7" t="s">
        <v>490</v>
      </c>
      <c r="E53" s="40">
        <v>1</v>
      </c>
      <c r="F53" s="75">
        <v>44063</v>
      </c>
      <c r="G53" s="7" t="s">
        <v>77</v>
      </c>
      <c r="H53" s="141" t="s">
        <v>475</v>
      </c>
      <c r="I53" s="40" t="s">
        <v>375</v>
      </c>
      <c r="J53" s="40" t="s">
        <v>375</v>
      </c>
      <c r="K53" s="40" t="s">
        <v>375</v>
      </c>
      <c r="L53" s="7" t="s">
        <v>491</v>
      </c>
      <c r="M53" s="40" t="s">
        <v>375</v>
      </c>
      <c r="N53" s="137">
        <v>1329000</v>
      </c>
      <c r="O53" s="44">
        <v>953550</v>
      </c>
      <c r="P53" s="44">
        <v>224000</v>
      </c>
      <c r="Q53" s="43">
        <f t="shared" si="29"/>
        <v>2506550</v>
      </c>
      <c r="R53" s="44">
        <v>0</v>
      </c>
      <c r="S53" s="44">
        <v>0</v>
      </c>
      <c r="T53" s="44">
        <v>0</v>
      </c>
      <c r="U53" s="44">
        <v>0</v>
      </c>
      <c r="V53" s="325"/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26">
        <v>0</v>
      </c>
      <c r="AH53" s="26">
        <v>0</v>
      </c>
      <c r="AI53" s="26">
        <v>0</v>
      </c>
      <c r="AJ53" s="26">
        <v>0</v>
      </c>
      <c r="AK53" s="46">
        <f t="shared" si="31"/>
        <v>0</v>
      </c>
      <c r="AL53" s="46">
        <f t="shared" si="27"/>
        <v>0</v>
      </c>
      <c r="AM53" s="46">
        <f t="shared" si="27"/>
        <v>0</v>
      </c>
      <c r="AN53" s="46">
        <f t="shared" si="27"/>
        <v>0</v>
      </c>
      <c r="AO53" s="13">
        <f t="shared" si="33"/>
        <v>0</v>
      </c>
      <c r="AP53" s="64">
        <f t="shared" ref="AP53:AP56" si="35">AO53-Q53</f>
        <v>-2506550</v>
      </c>
      <c r="AQ53" s="1"/>
      <c r="AR53" s="1"/>
      <c r="AS53" s="1"/>
      <c r="AT53" s="1"/>
      <c r="AU53" s="1"/>
      <c r="AV53" s="1"/>
    </row>
    <row r="54" spans="1:94" s="327" customFormat="1" ht="157.5" customHeight="1">
      <c r="A54" s="49">
        <v>48</v>
      </c>
      <c r="B54" s="650" t="s">
        <v>492</v>
      </c>
      <c r="C54" s="651">
        <v>5</v>
      </c>
      <c r="D54" s="50" t="s">
        <v>493</v>
      </c>
      <c r="E54" s="49">
        <v>1</v>
      </c>
      <c r="F54" s="326">
        <v>44007</v>
      </c>
      <c r="G54" s="50" t="s">
        <v>494</v>
      </c>
      <c r="H54" s="141" t="s">
        <v>495</v>
      </c>
      <c r="I54" s="49" t="s">
        <v>375</v>
      </c>
      <c r="J54" s="49" t="s">
        <v>375</v>
      </c>
      <c r="K54" s="49" t="s">
        <v>375</v>
      </c>
      <c r="L54" s="50" t="s">
        <v>496</v>
      </c>
      <c r="M54" s="50" t="s">
        <v>386</v>
      </c>
      <c r="N54" s="137">
        <v>2845752</v>
      </c>
      <c r="O54" s="137">
        <v>1529294</v>
      </c>
      <c r="P54" s="137">
        <v>101800</v>
      </c>
      <c r="Q54" s="43">
        <f>N54+O54+P54</f>
        <v>4476846</v>
      </c>
      <c r="R54" s="44">
        <v>0</v>
      </c>
      <c r="S54" s="44">
        <v>0</v>
      </c>
      <c r="T54" s="44">
        <v>300</v>
      </c>
      <c r="U54" s="44">
        <v>0</v>
      </c>
      <c r="V54" s="650">
        <v>21156</v>
      </c>
      <c r="W54" s="279">
        <v>941</v>
      </c>
      <c r="X54" s="279">
        <f>W54/V54*100</f>
        <v>4.4479107581773496</v>
      </c>
      <c r="Y54" s="279">
        <v>0</v>
      </c>
      <c r="Z54" s="279">
        <v>0</v>
      </c>
      <c r="AA54" s="279">
        <v>0</v>
      </c>
      <c r="AB54" s="279">
        <v>0</v>
      </c>
      <c r="AC54" s="279">
        <v>0</v>
      </c>
      <c r="AD54" s="279">
        <v>0</v>
      </c>
      <c r="AE54" s="279">
        <v>0</v>
      </c>
      <c r="AF54" s="279">
        <v>2218080</v>
      </c>
      <c r="AG54" s="11">
        <v>0</v>
      </c>
      <c r="AH54" s="11">
        <v>0</v>
      </c>
      <c r="AI54" s="11">
        <v>0</v>
      </c>
      <c r="AJ54" s="11">
        <v>2094280</v>
      </c>
      <c r="AK54" s="46">
        <f t="shared" si="31"/>
        <v>0</v>
      </c>
      <c r="AL54" s="46">
        <f t="shared" si="31"/>
        <v>0</v>
      </c>
      <c r="AM54" s="46">
        <f t="shared" si="31"/>
        <v>0</v>
      </c>
      <c r="AN54" s="46">
        <v>2094280</v>
      </c>
      <c r="AO54" s="13">
        <f>AK54+AL54+AM54+AN54</f>
        <v>2094280</v>
      </c>
      <c r="AP54" s="64">
        <f t="shared" si="35"/>
        <v>-2382566</v>
      </c>
      <c r="AQ54" s="50"/>
      <c r="AR54" s="50"/>
      <c r="AS54" s="50"/>
      <c r="AT54" s="50"/>
      <c r="AU54" s="50"/>
      <c r="AV54" s="50"/>
    </row>
    <row r="55" spans="1:94" s="327" customFormat="1" ht="156" customHeight="1">
      <c r="A55" s="49">
        <v>49</v>
      </c>
      <c r="B55" s="650"/>
      <c r="C55" s="651"/>
      <c r="D55" s="50" t="s">
        <v>497</v>
      </c>
      <c r="E55" s="49">
        <v>1</v>
      </c>
      <c r="F55" s="326">
        <v>44007</v>
      </c>
      <c r="G55" s="50" t="s">
        <v>498</v>
      </c>
      <c r="H55" s="141" t="s">
        <v>495</v>
      </c>
      <c r="I55" s="49" t="s">
        <v>375</v>
      </c>
      <c r="J55" s="49" t="s">
        <v>375</v>
      </c>
      <c r="K55" s="49" t="s">
        <v>375</v>
      </c>
      <c r="L55" s="50" t="s">
        <v>496</v>
      </c>
      <c r="M55" s="50" t="s">
        <v>386</v>
      </c>
      <c r="N55" s="137">
        <v>2445753</v>
      </c>
      <c r="O55" s="137">
        <v>1202583</v>
      </c>
      <c r="P55" s="137">
        <v>138335</v>
      </c>
      <c r="Q55" s="43">
        <f>N55+O55+P55</f>
        <v>3786671</v>
      </c>
      <c r="R55" s="44">
        <v>0</v>
      </c>
      <c r="S55" s="44">
        <v>0</v>
      </c>
      <c r="T55" s="44">
        <v>0</v>
      </c>
      <c r="U55" s="44">
        <v>0</v>
      </c>
      <c r="V55" s="650"/>
      <c r="W55" s="279">
        <v>0</v>
      </c>
      <c r="X55" s="279">
        <f>W55/V54*100</f>
        <v>0</v>
      </c>
      <c r="Y55" s="279">
        <v>0</v>
      </c>
      <c r="Z55" s="279">
        <v>0</v>
      </c>
      <c r="AA55" s="279">
        <v>0</v>
      </c>
      <c r="AB55" s="279">
        <v>890000</v>
      </c>
      <c r="AC55" s="279">
        <v>0</v>
      </c>
      <c r="AD55" s="279">
        <v>0</v>
      </c>
      <c r="AE55" s="279">
        <v>0</v>
      </c>
      <c r="AF55" s="279">
        <v>0</v>
      </c>
      <c r="AG55" s="11">
        <v>0</v>
      </c>
      <c r="AH55" s="11">
        <v>0</v>
      </c>
      <c r="AI55" s="11">
        <v>0</v>
      </c>
      <c r="AJ55" s="11">
        <v>356000</v>
      </c>
      <c r="AK55" s="46">
        <f t="shared" si="31"/>
        <v>0</v>
      </c>
      <c r="AL55" s="46">
        <f t="shared" si="31"/>
        <v>0</v>
      </c>
      <c r="AM55" s="46">
        <f t="shared" si="31"/>
        <v>0</v>
      </c>
      <c r="AN55" s="46">
        <v>536000</v>
      </c>
      <c r="AO55" s="13">
        <f>AK55+AL55+AM55+AN55</f>
        <v>536000</v>
      </c>
      <c r="AP55" s="64">
        <f t="shared" si="35"/>
        <v>-3250671</v>
      </c>
      <c r="AQ55" s="50"/>
      <c r="AR55" s="50"/>
      <c r="AS55" s="50"/>
      <c r="AT55" s="50"/>
      <c r="AU55" s="50"/>
      <c r="AV55" s="50"/>
    </row>
    <row r="56" spans="1:94" s="327" customFormat="1" ht="133.5" customHeight="1">
      <c r="A56" s="49">
        <v>50</v>
      </c>
      <c r="B56" s="650"/>
      <c r="C56" s="651"/>
      <c r="D56" s="50" t="s">
        <v>499</v>
      </c>
      <c r="E56" s="49">
        <v>1</v>
      </c>
      <c r="F56" s="326">
        <v>44085</v>
      </c>
      <c r="G56" s="50" t="s">
        <v>500</v>
      </c>
      <c r="H56" s="141" t="s">
        <v>495</v>
      </c>
      <c r="I56" s="49" t="s">
        <v>375</v>
      </c>
      <c r="J56" s="49" t="s">
        <v>375</v>
      </c>
      <c r="K56" s="49" t="s">
        <v>375</v>
      </c>
      <c r="L56" s="50" t="s">
        <v>496</v>
      </c>
      <c r="M56" s="50" t="s">
        <v>386</v>
      </c>
      <c r="N56" s="137">
        <v>4250000</v>
      </c>
      <c r="O56" s="137">
        <v>34595400</v>
      </c>
      <c r="P56" s="137">
        <v>889530</v>
      </c>
      <c r="Q56" s="43">
        <f>N56+O56+P56</f>
        <v>39734930</v>
      </c>
      <c r="R56" s="44">
        <v>0</v>
      </c>
      <c r="S56" s="44">
        <v>0</v>
      </c>
      <c r="T56" s="44">
        <v>0</v>
      </c>
      <c r="U56" s="44">
        <v>0</v>
      </c>
      <c r="V56" s="650"/>
      <c r="W56" s="279">
        <v>0</v>
      </c>
      <c r="X56" s="279">
        <f>W56/V54*100</f>
        <v>0</v>
      </c>
      <c r="Y56" s="279">
        <v>0</v>
      </c>
      <c r="Z56" s="279">
        <v>0</v>
      </c>
      <c r="AA56" s="279">
        <v>0</v>
      </c>
      <c r="AB56" s="279">
        <v>7758450</v>
      </c>
      <c r="AC56" s="279">
        <v>0</v>
      </c>
      <c r="AD56" s="279">
        <v>0</v>
      </c>
      <c r="AE56" s="279">
        <v>0</v>
      </c>
      <c r="AF56" s="279">
        <v>7758450</v>
      </c>
      <c r="AG56" s="11">
        <v>0</v>
      </c>
      <c r="AH56" s="11">
        <v>0</v>
      </c>
      <c r="AI56" s="11">
        <v>0</v>
      </c>
      <c r="AJ56" s="280">
        <v>15484736</v>
      </c>
      <c r="AK56" s="46">
        <f t="shared" si="31"/>
        <v>0</v>
      </c>
      <c r="AL56" s="46">
        <f t="shared" si="31"/>
        <v>0</v>
      </c>
      <c r="AM56" s="46">
        <f t="shared" si="31"/>
        <v>0</v>
      </c>
      <c r="AN56" s="46">
        <v>15484736</v>
      </c>
      <c r="AO56" s="13">
        <f t="shared" ref="AO56:AO59" si="36">AK56+AL56+AM56+AN56</f>
        <v>15484736</v>
      </c>
      <c r="AP56" s="64">
        <f t="shared" si="35"/>
        <v>-24250194</v>
      </c>
      <c r="AQ56" s="50"/>
      <c r="AR56" s="50"/>
      <c r="AS56" s="50"/>
      <c r="AT56" s="50"/>
      <c r="AU56" s="50"/>
      <c r="AV56" s="50"/>
    </row>
    <row r="57" spans="1:94" s="327" customFormat="1" ht="167.25" customHeight="1">
      <c r="A57" s="49">
        <v>51</v>
      </c>
      <c r="B57" s="650"/>
      <c r="C57" s="651"/>
      <c r="D57" s="50" t="s">
        <v>501</v>
      </c>
      <c r="E57" s="49">
        <v>1</v>
      </c>
      <c r="F57" s="326">
        <v>43842</v>
      </c>
      <c r="G57" s="50" t="s">
        <v>502</v>
      </c>
      <c r="H57" s="141" t="s">
        <v>495</v>
      </c>
      <c r="I57" s="49" t="s">
        <v>375</v>
      </c>
      <c r="J57" s="49" t="s">
        <v>375</v>
      </c>
      <c r="K57" s="49" t="s">
        <v>375</v>
      </c>
      <c r="L57" s="50" t="s">
        <v>496</v>
      </c>
      <c r="M57" s="50" t="s">
        <v>386</v>
      </c>
      <c r="N57" s="137">
        <v>7103683</v>
      </c>
      <c r="O57" s="137">
        <v>6479320</v>
      </c>
      <c r="P57" s="137">
        <v>3756480</v>
      </c>
      <c r="Q57" s="43">
        <f>SUM(N57+O57+P57)</f>
        <v>17339483</v>
      </c>
      <c r="R57" s="44">
        <v>0</v>
      </c>
      <c r="S57" s="44">
        <v>0</v>
      </c>
      <c r="T57" s="44">
        <v>0</v>
      </c>
      <c r="U57" s="44">
        <v>85000</v>
      </c>
      <c r="V57" s="650"/>
      <c r="W57" s="279">
        <v>0</v>
      </c>
      <c r="X57" s="279">
        <v>0</v>
      </c>
      <c r="Y57" s="279">
        <v>0</v>
      </c>
      <c r="Z57" s="279">
        <v>0</v>
      </c>
      <c r="AA57" s="279">
        <v>0</v>
      </c>
      <c r="AB57" s="279">
        <v>9455310</v>
      </c>
      <c r="AC57" s="279">
        <v>0</v>
      </c>
      <c r="AD57" s="279">
        <v>0</v>
      </c>
      <c r="AE57" s="279">
        <v>0</v>
      </c>
      <c r="AF57" s="279">
        <v>4815400</v>
      </c>
      <c r="AG57" s="11">
        <v>0</v>
      </c>
      <c r="AH57" s="11">
        <v>0</v>
      </c>
      <c r="AI57" s="11">
        <v>0</v>
      </c>
      <c r="AJ57" s="11">
        <v>5565400</v>
      </c>
      <c r="AK57" s="46">
        <v>0</v>
      </c>
      <c r="AL57" s="46">
        <v>0</v>
      </c>
      <c r="AM57" s="46">
        <v>0</v>
      </c>
      <c r="AN57" s="46">
        <v>17831000</v>
      </c>
      <c r="AO57" s="13">
        <f t="shared" si="36"/>
        <v>17831000</v>
      </c>
      <c r="AP57" s="64">
        <f>SUM(AO57-Q57)</f>
        <v>491517</v>
      </c>
      <c r="AQ57" s="50"/>
      <c r="AR57" s="50"/>
      <c r="AS57" s="50"/>
      <c r="AT57" s="50"/>
      <c r="AU57" s="50"/>
      <c r="AV57" s="50"/>
    </row>
    <row r="58" spans="1:94" s="327" customFormat="1" ht="146.25" customHeight="1">
      <c r="A58" s="328">
        <v>52</v>
      </c>
      <c r="B58" s="650"/>
      <c r="C58" s="651"/>
      <c r="D58" s="50" t="s">
        <v>503</v>
      </c>
      <c r="E58" s="49">
        <v>1</v>
      </c>
      <c r="F58" s="326">
        <v>45357</v>
      </c>
      <c r="G58" s="50" t="s">
        <v>504</v>
      </c>
      <c r="H58" s="141" t="s">
        <v>505</v>
      </c>
      <c r="I58" s="49" t="s">
        <v>375</v>
      </c>
      <c r="J58" s="49" t="s">
        <v>375</v>
      </c>
      <c r="K58" s="49" t="s">
        <v>375</v>
      </c>
      <c r="L58" s="50" t="s">
        <v>506</v>
      </c>
      <c r="M58" s="50" t="s">
        <v>386</v>
      </c>
      <c r="N58" s="137">
        <v>822377</v>
      </c>
      <c r="O58" s="137">
        <v>166400</v>
      </c>
      <c r="P58" s="137">
        <v>0</v>
      </c>
      <c r="Q58" s="43">
        <f>SUM(N58+O58+P58)</f>
        <v>988777</v>
      </c>
      <c r="R58" s="44">
        <v>0</v>
      </c>
      <c r="S58" s="44">
        <v>0</v>
      </c>
      <c r="T58" s="44">
        <v>0</v>
      </c>
      <c r="U58" s="44">
        <v>0</v>
      </c>
      <c r="V58" s="650"/>
      <c r="W58" s="279">
        <v>0</v>
      </c>
      <c r="X58" s="279">
        <v>0</v>
      </c>
      <c r="Y58" s="279">
        <v>0</v>
      </c>
      <c r="Z58" s="279">
        <v>0</v>
      </c>
      <c r="AA58" s="279">
        <v>0</v>
      </c>
      <c r="AB58" s="279">
        <v>1200000</v>
      </c>
      <c r="AC58" s="279">
        <v>0</v>
      </c>
      <c r="AD58" s="279">
        <v>0</v>
      </c>
      <c r="AE58" s="279">
        <v>0</v>
      </c>
      <c r="AF58" s="279">
        <v>0</v>
      </c>
      <c r="AG58" s="11">
        <v>0</v>
      </c>
      <c r="AH58" s="11">
        <v>0</v>
      </c>
      <c r="AI58" s="11">
        <v>0</v>
      </c>
      <c r="AJ58" s="11">
        <v>0</v>
      </c>
      <c r="AK58" s="46">
        <v>0</v>
      </c>
      <c r="AL58" s="46">
        <v>0</v>
      </c>
      <c r="AM58" s="46">
        <v>0</v>
      </c>
      <c r="AN58" s="46">
        <v>1000000</v>
      </c>
      <c r="AO58" s="13">
        <f t="shared" si="36"/>
        <v>1000000</v>
      </c>
      <c r="AP58" s="64">
        <f>SUM(AO58-Q58)</f>
        <v>11223</v>
      </c>
      <c r="AQ58" s="50"/>
      <c r="AR58" s="50"/>
      <c r="AS58" s="50"/>
      <c r="AT58" s="50"/>
      <c r="AU58" s="50"/>
      <c r="AV58" s="50"/>
    </row>
    <row r="59" spans="1:94" s="327" customFormat="1" ht="146.25" customHeight="1" thickBot="1">
      <c r="A59" s="49">
        <v>53</v>
      </c>
      <c r="B59" s="650"/>
      <c r="C59" s="651"/>
      <c r="D59" s="50" t="s">
        <v>507</v>
      </c>
      <c r="E59" s="49">
        <v>1</v>
      </c>
      <c r="F59" s="326">
        <v>45366</v>
      </c>
      <c r="G59" s="50" t="s">
        <v>508</v>
      </c>
      <c r="H59" s="141" t="s">
        <v>505</v>
      </c>
      <c r="I59" s="49" t="s">
        <v>375</v>
      </c>
      <c r="J59" s="49" t="s">
        <v>375</v>
      </c>
      <c r="K59" s="49" t="s">
        <v>375</v>
      </c>
      <c r="L59" s="50" t="s">
        <v>509</v>
      </c>
      <c r="M59" s="50" t="s">
        <v>386</v>
      </c>
      <c r="N59" s="137">
        <v>0</v>
      </c>
      <c r="O59" s="137">
        <v>318190</v>
      </c>
      <c r="P59" s="137">
        <v>0</v>
      </c>
      <c r="Q59" s="43">
        <f>SUM(N59+O59+P59)</f>
        <v>318190</v>
      </c>
      <c r="R59" s="44">
        <v>0</v>
      </c>
      <c r="S59" s="44">
        <v>0</v>
      </c>
      <c r="T59" s="44">
        <v>0</v>
      </c>
      <c r="U59" s="44">
        <v>0</v>
      </c>
      <c r="V59" s="650"/>
      <c r="W59" s="279">
        <v>0</v>
      </c>
      <c r="X59" s="279">
        <v>0</v>
      </c>
      <c r="Y59" s="279">
        <v>0</v>
      </c>
      <c r="Z59" s="279">
        <v>0</v>
      </c>
      <c r="AA59" s="279">
        <v>0</v>
      </c>
      <c r="AB59" s="279">
        <v>300000</v>
      </c>
      <c r="AC59" s="279">
        <v>0</v>
      </c>
      <c r="AD59" s="279">
        <v>0</v>
      </c>
      <c r="AE59" s="279">
        <v>0</v>
      </c>
      <c r="AF59" s="279">
        <v>0</v>
      </c>
      <c r="AG59" s="11">
        <v>0</v>
      </c>
      <c r="AH59" s="11">
        <v>0</v>
      </c>
      <c r="AI59" s="11">
        <v>0</v>
      </c>
      <c r="AJ59" s="11">
        <v>0</v>
      </c>
      <c r="AK59" s="46">
        <v>0</v>
      </c>
      <c r="AL59" s="46">
        <v>0</v>
      </c>
      <c r="AM59" s="46">
        <v>0</v>
      </c>
      <c r="AN59" s="46">
        <v>300000</v>
      </c>
      <c r="AO59" s="13">
        <f t="shared" si="36"/>
        <v>300000</v>
      </c>
      <c r="AP59" s="64">
        <f>SUM(AO59-Q59)</f>
        <v>-18190</v>
      </c>
      <c r="AQ59" s="50"/>
      <c r="AR59" s="50"/>
      <c r="AS59" s="50"/>
      <c r="AT59" s="50"/>
      <c r="AU59" s="50"/>
      <c r="AV59" s="50"/>
    </row>
    <row r="60" spans="1:94" s="327" customFormat="1" ht="138.75" customHeight="1" thickBot="1">
      <c r="A60" s="329">
        <v>54</v>
      </c>
      <c r="B60" s="646" t="s">
        <v>510</v>
      </c>
      <c r="C60" s="647">
        <v>12</v>
      </c>
      <c r="D60" s="330" t="s">
        <v>430</v>
      </c>
      <c r="E60" s="330">
        <v>1</v>
      </c>
      <c r="F60" s="330" t="s">
        <v>511</v>
      </c>
      <c r="G60" s="330" t="s">
        <v>512</v>
      </c>
      <c r="H60" s="141" t="s">
        <v>513</v>
      </c>
      <c r="I60" s="331" t="s">
        <v>375</v>
      </c>
      <c r="J60" s="331" t="s">
        <v>375</v>
      </c>
      <c r="K60" s="331" t="s">
        <v>375</v>
      </c>
      <c r="L60" s="331" t="s">
        <v>375</v>
      </c>
      <c r="M60" s="330" t="s">
        <v>514</v>
      </c>
      <c r="N60" s="137">
        <v>0</v>
      </c>
      <c r="O60" s="137">
        <v>89300</v>
      </c>
      <c r="P60" s="137">
        <v>0</v>
      </c>
      <c r="Q60" s="43">
        <f>N60+O60+P60</f>
        <v>89300</v>
      </c>
      <c r="R60" s="44">
        <v>0</v>
      </c>
      <c r="S60" s="44">
        <v>0</v>
      </c>
      <c r="T60" s="44">
        <v>0</v>
      </c>
      <c r="U60" s="44">
        <v>0</v>
      </c>
      <c r="V60" s="646">
        <v>6409</v>
      </c>
      <c r="W60" s="331">
        <v>0</v>
      </c>
      <c r="X60" s="331">
        <f>W60/V60*100</f>
        <v>0</v>
      </c>
      <c r="Y60" s="331">
        <v>0</v>
      </c>
      <c r="Z60" s="331">
        <v>0</v>
      </c>
      <c r="AA60" s="331" t="s">
        <v>515</v>
      </c>
      <c r="AB60" s="331">
        <v>0</v>
      </c>
      <c r="AC60" s="331">
        <v>0</v>
      </c>
      <c r="AD60" s="331">
        <v>0</v>
      </c>
      <c r="AE60" s="331">
        <v>0</v>
      </c>
      <c r="AF60" s="279">
        <v>0</v>
      </c>
      <c r="AG60" s="11">
        <v>0</v>
      </c>
      <c r="AH60" s="11">
        <v>0</v>
      </c>
      <c r="AI60" s="11">
        <v>0</v>
      </c>
      <c r="AJ60" s="11">
        <v>0</v>
      </c>
      <c r="AK60" s="46">
        <f>R60*Y60</f>
        <v>0</v>
      </c>
      <c r="AL60" s="46">
        <f t="shared" ref="AL60:AN67" si="37">S60*Z60</f>
        <v>0</v>
      </c>
      <c r="AM60" s="46">
        <v>0</v>
      </c>
      <c r="AN60" s="46">
        <f t="shared" si="37"/>
        <v>0</v>
      </c>
      <c r="AO60" s="13">
        <f>AK60+AL60+AM60+AN60</f>
        <v>0</v>
      </c>
      <c r="AP60" s="64">
        <f>AO60-Q60</f>
        <v>-89300</v>
      </c>
      <c r="AQ60" s="50"/>
      <c r="AR60" s="50"/>
      <c r="AS60" s="50"/>
      <c r="AT60" s="50"/>
      <c r="AU60" s="50"/>
      <c r="AV60" s="50"/>
    </row>
    <row r="61" spans="1:94" s="327" customFormat="1" ht="143.25" customHeight="1">
      <c r="A61" s="332">
        <v>55</v>
      </c>
      <c r="B61" s="589"/>
      <c r="C61" s="586"/>
      <c r="D61" s="50" t="s">
        <v>516</v>
      </c>
      <c r="E61" s="50">
        <v>1</v>
      </c>
      <c r="F61" s="326">
        <v>44013</v>
      </c>
      <c r="G61" s="50" t="s">
        <v>517</v>
      </c>
      <c r="H61" s="141" t="s">
        <v>513</v>
      </c>
      <c r="I61" s="49" t="s">
        <v>375</v>
      </c>
      <c r="J61" s="49" t="s">
        <v>375</v>
      </c>
      <c r="K61" s="49" t="s">
        <v>375</v>
      </c>
      <c r="L61" s="49" t="s">
        <v>375</v>
      </c>
      <c r="M61" s="50" t="s">
        <v>514</v>
      </c>
      <c r="N61" s="137">
        <v>0</v>
      </c>
      <c r="O61" s="137">
        <v>186900</v>
      </c>
      <c r="P61" s="137">
        <v>0</v>
      </c>
      <c r="Q61" s="43">
        <f>N61+O61+P61</f>
        <v>186900</v>
      </c>
      <c r="R61" s="44">
        <v>0</v>
      </c>
      <c r="S61" s="44">
        <v>0</v>
      </c>
      <c r="T61" s="44">
        <v>0</v>
      </c>
      <c r="U61" s="44">
        <v>0</v>
      </c>
      <c r="V61" s="589"/>
      <c r="W61" s="49">
        <v>4</v>
      </c>
      <c r="X61" s="49">
        <f>W61/V60*100</f>
        <v>6.2412232797628336E-2</v>
      </c>
      <c r="Y61" s="49">
        <v>0</v>
      </c>
      <c r="Z61" s="49">
        <v>0</v>
      </c>
      <c r="AA61" s="331" t="s">
        <v>518</v>
      </c>
      <c r="AB61" s="49">
        <v>0</v>
      </c>
      <c r="AC61" s="49"/>
      <c r="AD61" s="49">
        <v>0</v>
      </c>
      <c r="AE61" s="333" t="s">
        <v>519</v>
      </c>
      <c r="AF61" s="279">
        <v>0</v>
      </c>
      <c r="AG61" s="11">
        <v>0</v>
      </c>
      <c r="AH61" s="11">
        <v>0</v>
      </c>
      <c r="AI61" s="11"/>
      <c r="AJ61" s="11">
        <v>0</v>
      </c>
      <c r="AK61" s="46">
        <f>R61*Y61</f>
        <v>0</v>
      </c>
      <c r="AL61" s="46">
        <f t="shared" si="37"/>
        <v>0</v>
      </c>
      <c r="AM61" s="46">
        <v>404100</v>
      </c>
      <c r="AN61" s="46"/>
      <c r="AO61" s="13">
        <f>AK61+AL61+AM61+AN61</f>
        <v>404100</v>
      </c>
      <c r="AP61" s="64">
        <f>AO61-Q61</f>
        <v>217200</v>
      </c>
      <c r="AQ61" s="50"/>
      <c r="AR61" s="50"/>
      <c r="AS61" s="50"/>
      <c r="AT61" s="50"/>
      <c r="AU61" s="50"/>
      <c r="AV61" s="50"/>
    </row>
    <row r="62" spans="1:94" s="327" customFormat="1" ht="157.5" customHeight="1">
      <c r="A62" s="334">
        <v>56</v>
      </c>
      <c r="B62" s="589"/>
      <c r="C62" s="586"/>
      <c r="D62" s="50" t="s">
        <v>242</v>
      </c>
      <c r="E62" s="50">
        <v>1</v>
      </c>
      <c r="F62" s="326">
        <v>44084</v>
      </c>
      <c r="G62" s="50" t="s">
        <v>520</v>
      </c>
      <c r="H62" s="141" t="s">
        <v>513</v>
      </c>
      <c r="I62" s="49" t="s">
        <v>375</v>
      </c>
      <c r="J62" s="49" t="s">
        <v>375</v>
      </c>
      <c r="K62" s="49" t="s">
        <v>375</v>
      </c>
      <c r="L62" s="49" t="s">
        <v>375</v>
      </c>
      <c r="M62" s="50" t="s">
        <v>514</v>
      </c>
      <c r="N62" s="137">
        <v>0</v>
      </c>
      <c r="O62" s="137">
        <v>37500</v>
      </c>
      <c r="P62" s="137">
        <v>0</v>
      </c>
      <c r="Q62" s="43">
        <v>37500</v>
      </c>
      <c r="R62" s="44">
        <v>0</v>
      </c>
      <c r="S62" s="44">
        <v>0</v>
      </c>
      <c r="T62" s="44">
        <v>0</v>
      </c>
      <c r="U62" s="44"/>
      <c r="V62" s="589"/>
      <c r="W62" s="49"/>
      <c r="X62" s="49">
        <f>W62/V60*100</f>
        <v>0</v>
      </c>
      <c r="Y62" s="49">
        <v>0</v>
      </c>
      <c r="Z62" s="49"/>
      <c r="AA62" s="49" t="s">
        <v>521</v>
      </c>
      <c r="AB62" s="49" t="s">
        <v>522</v>
      </c>
      <c r="AC62" s="49">
        <v>0</v>
      </c>
      <c r="AD62" s="49">
        <v>0</v>
      </c>
      <c r="AE62" s="49">
        <v>0</v>
      </c>
      <c r="AF62" s="279">
        <v>0</v>
      </c>
      <c r="AG62" s="11">
        <v>0</v>
      </c>
      <c r="AH62" s="11">
        <v>0</v>
      </c>
      <c r="AI62" s="11"/>
      <c r="AJ62" s="11"/>
      <c r="AK62" s="46">
        <f>R62*Y62</f>
        <v>0</v>
      </c>
      <c r="AL62" s="46">
        <f t="shared" si="37"/>
        <v>0</v>
      </c>
      <c r="AM62" s="46">
        <v>0</v>
      </c>
      <c r="AN62" s="46"/>
      <c r="AO62" s="13">
        <f>AK62+AL62+AM62+AN62</f>
        <v>0</v>
      </c>
      <c r="AP62" s="64">
        <f>AO62-Q62</f>
        <v>-37500</v>
      </c>
      <c r="AQ62" s="50"/>
      <c r="AR62" s="50"/>
      <c r="AS62" s="50"/>
      <c r="AT62" s="50"/>
      <c r="AU62" s="50"/>
      <c r="AV62" s="50"/>
    </row>
    <row r="63" spans="1:94" s="327" customFormat="1" ht="140.25" customHeight="1">
      <c r="A63" s="334">
        <v>57</v>
      </c>
      <c r="B63" s="589"/>
      <c r="C63" s="586"/>
      <c r="D63" s="50" t="s">
        <v>523</v>
      </c>
      <c r="E63" s="50">
        <v>2</v>
      </c>
      <c r="F63" s="326">
        <v>44043</v>
      </c>
      <c r="G63" s="50" t="s">
        <v>524</v>
      </c>
      <c r="H63" s="141" t="s">
        <v>513</v>
      </c>
      <c r="I63" s="49" t="s">
        <v>375</v>
      </c>
      <c r="J63" s="49" t="s">
        <v>375</v>
      </c>
      <c r="K63" s="49" t="s">
        <v>375</v>
      </c>
      <c r="L63" s="49" t="s">
        <v>375</v>
      </c>
      <c r="M63" s="50" t="s">
        <v>514</v>
      </c>
      <c r="N63" s="137">
        <v>0</v>
      </c>
      <c r="O63" s="137">
        <v>0</v>
      </c>
      <c r="P63" s="137">
        <v>0</v>
      </c>
      <c r="Q63" s="43">
        <v>0</v>
      </c>
      <c r="R63" s="44"/>
      <c r="S63" s="44">
        <v>0</v>
      </c>
      <c r="T63" s="44">
        <v>0</v>
      </c>
      <c r="U63" s="44">
        <v>0</v>
      </c>
      <c r="V63" s="589"/>
      <c r="W63" s="49">
        <v>0</v>
      </c>
      <c r="X63" s="49">
        <f>W63/V60*100</f>
        <v>0</v>
      </c>
      <c r="Y63" s="49">
        <v>0</v>
      </c>
      <c r="Z63" s="49">
        <v>0</v>
      </c>
      <c r="AA63" s="49">
        <v>0</v>
      </c>
      <c r="AB63" s="49">
        <v>0</v>
      </c>
      <c r="AC63" s="49"/>
      <c r="AD63" s="49">
        <v>0</v>
      </c>
      <c r="AE63" s="49">
        <v>0</v>
      </c>
      <c r="AF63" s="49">
        <v>0</v>
      </c>
      <c r="AG63" s="11"/>
      <c r="AH63" s="11">
        <v>0</v>
      </c>
      <c r="AI63" s="11">
        <v>0</v>
      </c>
      <c r="AJ63" s="11">
        <v>0</v>
      </c>
      <c r="AK63" s="46"/>
      <c r="AL63" s="46">
        <f t="shared" si="37"/>
        <v>0</v>
      </c>
      <c r="AM63" s="46">
        <f t="shared" si="37"/>
        <v>0</v>
      </c>
      <c r="AN63" s="46">
        <f t="shared" si="37"/>
        <v>0</v>
      </c>
      <c r="AO63" s="13"/>
      <c r="AP63" s="64">
        <f t="shared" ref="AP63" si="38">AO63-Q63</f>
        <v>0</v>
      </c>
      <c r="AQ63" s="50"/>
      <c r="AR63" s="50"/>
      <c r="AS63" s="50"/>
      <c r="AT63" s="50"/>
      <c r="AU63" s="50"/>
      <c r="AV63" s="50"/>
    </row>
    <row r="64" spans="1:94" s="336" customFormat="1" ht="87" customHeight="1" thickBot="1">
      <c r="A64" s="334">
        <v>58</v>
      </c>
      <c r="B64" s="589"/>
      <c r="C64" s="586"/>
      <c r="D64" s="50" t="s">
        <v>525</v>
      </c>
      <c r="E64" s="50">
        <v>2</v>
      </c>
      <c r="F64" s="326">
        <v>44041</v>
      </c>
      <c r="G64" s="50" t="s">
        <v>526</v>
      </c>
      <c r="H64" s="141" t="s">
        <v>513</v>
      </c>
      <c r="I64" s="49" t="s">
        <v>375</v>
      </c>
      <c r="J64" s="49" t="s">
        <v>375</v>
      </c>
      <c r="K64" s="49" t="s">
        <v>375</v>
      </c>
      <c r="L64" s="49" t="s">
        <v>375</v>
      </c>
      <c r="M64" s="50" t="s">
        <v>514</v>
      </c>
      <c r="N64" s="137">
        <v>0</v>
      </c>
      <c r="O64" s="137">
        <v>0</v>
      </c>
      <c r="P64" s="137">
        <v>0</v>
      </c>
      <c r="Q64" s="43">
        <f>N64+O64</f>
        <v>0</v>
      </c>
      <c r="R64" s="44">
        <v>0</v>
      </c>
      <c r="S64" s="44">
        <v>0</v>
      </c>
      <c r="T64" s="44">
        <v>0</v>
      </c>
      <c r="U64" s="44">
        <v>0</v>
      </c>
      <c r="V64" s="589"/>
      <c r="W64" s="49">
        <v>0</v>
      </c>
      <c r="X64" s="49">
        <f>W64/V60*100</f>
        <v>0</v>
      </c>
      <c r="Y64" s="335">
        <v>0</v>
      </c>
      <c r="Z64" s="335">
        <v>0</v>
      </c>
      <c r="AA64" s="335">
        <v>0</v>
      </c>
      <c r="AB64" s="335">
        <v>0</v>
      </c>
      <c r="AC64" s="335">
        <v>0</v>
      </c>
      <c r="AD64" s="335">
        <v>0</v>
      </c>
      <c r="AE64" s="335">
        <v>0</v>
      </c>
      <c r="AF64" s="335">
        <v>0</v>
      </c>
      <c r="AG64" s="11">
        <v>0</v>
      </c>
      <c r="AH64" s="11">
        <v>0</v>
      </c>
      <c r="AI64" s="11">
        <v>0</v>
      </c>
      <c r="AJ64" s="11">
        <v>0</v>
      </c>
      <c r="AK64" s="46">
        <f t="shared" ref="AK64:AK68" si="39">R64*Y64</f>
        <v>0</v>
      </c>
      <c r="AL64" s="46">
        <f t="shared" si="37"/>
        <v>0</v>
      </c>
      <c r="AM64" s="46">
        <f t="shared" si="37"/>
        <v>0</v>
      </c>
      <c r="AN64" s="46"/>
      <c r="AO64" s="13"/>
      <c r="AP64" s="64">
        <f>AO64-Q66</f>
        <v>0</v>
      </c>
      <c r="AQ64" s="50"/>
      <c r="AR64" s="50"/>
      <c r="AS64" s="50"/>
      <c r="AT64" s="50"/>
      <c r="AU64" s="50"/>
      <c r="AV64" s="50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  <c r="BG64" s="327"/>
      <c r="BH64" s="327"/>
      <c r="BI64" s="327"/>
      <c r="BJ64" s="327"/>
      <c r="BK64" s="327"/>
      <c r="BL64" s="327"/>
      <c r="BM64" s="327"/>
      <c r="BN64" s="327"/>
      <c r="BO64" s="327"/>
      <c r="BP64" s="327"/>
      <c r="BQ64" s="327"/>
      <c r="BR64" s="327"/>
      <c r="BS64" s="327"/>
      <c r="BT64" s="327"/>
      <c r="BU64" s="327"/>
      <c r="BV64" s="327"/>
      <c r="BW64" s="327"/>
      <c r="BX64" s="327"/>
      <c r="BY64" s="327"/>
      <c r="BZ64" s="327"/>
      <c r="CA64" s="327"/>
      <c r="CB64" s="327"/>
      <c r="CC64" s="327"/>
      <c r="CD64" s="327"/>
      <c r="CE64" s="327"/>
      <c r="CF64" s="327"/>
      <c r="CG64" s="327"/>
      <c r="CH64" s="327"/>
      <c r="CI64" s="327"/>
      <c r="CJ64" s="327"/>
      <c r="CK64" s="327"/>
      <c r="CL64" s="327"/>
      <c r="CM64" s="327"/>
      <c r="CN64" s="327"/>
      <c r="CO64" s="327"/>
      <c r="CP64" s="327"/>
    </row>
    <row r="65" spans="1:48" s="327" customFormat="1" ht="159" customHeight="1">
      <c r="A65" s="334">
        <v>59</v>
      </c>
      <c r="B65" s="589"/>
      <c r="C65" s="586"/>
      <c r="D65" s="50" t="s">
        <v>527</v>
      </c>
      <c r="E65" s="50">
        <v>1</v>
      </c>
      <c r="F65" s="326">
        <v>44123</v>
      </c>
      <c r="G65" s="50" t="s">
        <v>528</v>
      </c>
      <c r="H65" s="141" t="s">
        <v>513</v>
      </c>
      <c r="I65" s="49" t="s">
        <v>375</v>
      </c>
      <c r="J65" s="49" t="s">
        <v>375</v>
      </c>
      <c r="K65" s="49" t="s">
        <v>375</v>
      </c>
      <c r="L65" s="50" t="s">
        <v>529</v>
      </c>
      <c r="M65" s="50" t="s">
        <v>530</v>
      </c>
      <c r="N65" s="137">
        <v>0</v>
      </c>
      <c r="O65" s="137">
        <v>0</v>
      </c>
      <c r="P65" s="137">
        <v>0</v>
      </c>
      <c r="Q65" s="43">
        <f>P65+O65</f>
        <v>0</v>
      </c>
      <c r="R65" s="44">
        <v>0</v>
      </c>
      <c r="S65" s="44">
        <v>0</v>
      </c>
      <c r="T65" s="44">
        <v>0</v>
      </c>
      <c r="U65" s="44">
        <v>0</v>
      </c>
      <c r="V65" s="589"/>
      <c r="W65" s="49"/>
      <c r="X65" s="49">
        <f>W65/V60*100</f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49">
        <v>0</v>
      </c>
      <c r="AG65" s="11">
        <v>0</v>
      </c>
      <c r="AH65" s="11">
        <v>0</v>
      </c>
      <c r="AI65" s="11">
        <v>0</v>
      </c>
      <c r="AJ65" s="11">
        <v>0</v>
      </c>
      <c r="AK65" s="46">
        <v>0</v>
      </c>
      <c r="AL65" s="46">
        <v>0</v>
      </c>
      <c r="AM65" s="46">
        <v>0</v>
      </c>
      <c r="AN65" s="46"/>
      <c r="AO65" s="13">
        <f>AK65+AL65+AM65+AN65</f>
        <v>0</v>
      </c>
      <c r="AP65" s="64">
        <f>AO65-Q65</f>
        <v>0</v>
      </c>
      <c r="AQ65" s="50"/>
      <c r="AR65" s="50"/>
      <c r="AS65" s="50"/>
      <c r="AT65" s="50"/>
      <c r="AU65" s="50"/>
      <c r="AV65" s="50"/>
    </row>
    <row r="66" spans="1:48" s="327" customFormat="1" ht="154.5" customHeight="1">
      <c r="A66" s="334">
        <v>60</v>
      </c>
      <c r="B66" s="589"/>
      <c r="C66" s="586"/>
      <c r="D66" s="50" t="s">
        <v>405</v>
      </c>
      <c r="E66" s="50">
        <v>2</v>
      </c>
      <c r="F66" s="326">
        <v>44117</v>
      </c>
      <c r="G66" s="50"/>
      <c r="H66" s="141" t="s">
        <v>513</v>
      </c>
      <c r="I66" s="49" t="s">
        <v>375</v>
      </c>
      <c r="J66" s="49" t="s">
        <v>375</v>
      </c>
      <c r="K66" s="49" t="s">
        <v>375</v>
      </c>
      <c r="L66" s="49" t="s">
        <v>375</v>
      </c>
      <c r="M66" s="50" t="s">
        <v>530</v>
      </c>
      <c r="N66" s="137">
        <v>0</v>
      </c>
      <c r="O66" s="137">
        <v>0</v>
      </c>
      <c r="P66" s="137">
        <v>0</v>
      </c>
      <c r="Q66" s="43">
        <v>0</v>
      </c>
      <c r="R66" s="44">
        <v>0</v>
      </c>
      <c r="S66" s="44">
        <v>0</v>
      </c>
      <c r="T66" s="44">
        <v>0</v>
      </c>
      <c r="U66" s="44">
        <v>0</v>
      </c>
      <c r="V66" s="589"/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0</v>
      </c>
      <c r="AF66" s="49">
        <v>0</v>
      </c>
      <c r="AG66" s="11">
        <v>0</v>
      </c>
      <c r="AH66" s="11">
        <v>0</v>
      </c>
      <c r="AI66" s="11">
        <v>0</v>
      </c>
      <c r="AJ66" s="11">
        <v>0</v>
      </c>
      <c r="AK66" s="46">
        <f t="shared" si="39"/>
        <v>0</v>
      </c>
      <c r="AL66" s="46">
        <f t="shared" si="37"/>
        <v>0</v>
      </c>
      <c r="AM66" s="46">
        <f t="shared" si="37"/>
        <v>0</v>
      </c>
      <c r="AN66" s="46">
        <v>150000</v>
      </c>
      <c r="AO66" s="13"/>
      <c r="AP66" s="64">
        <f t="shared" ref="AP66" si="40">AO66-Q66</f>
        <v>0</v>
      </c>
      <c r="AQ66" s="50"/>
      <c r="AR66" s="50"/>
      <c r="AS66" s="50"/>
      <c r="AT66" s="50"/>
      <c r="AU66" s="50"/>
      <c r="AV66" s="50"/>
    </row>
    <row r="67" spans="1:48" s="327" customFormat="1" ht="157.5" customHeight="1">
      <c r="A67" s="334">
        <v>61</v>
      </c>
      <c r="B67" s="589"/>
      <c r="C67" s="586"/>
      <c r="D67" s="50" t="s">
        <v>405</v>
      </c>
      <c r="E67" s="50">
        <v>1</v>
      </c>
      <c r="F67" s="326">
        <v>44148</v>
      </c>
      <c r="G67" s="50" t="s">
        <v>531</v>
      </c>
      <c r="H67" s="141" t="s">
        <v>513</v>
      </c>
      <c r="I67" s="49" t="s">
        <v>375</v>
      </c>
      <c r="J67" s="49" t="s">
        <v>375</v>
      </c>
      <c r="K67" s="49" t="s">
        <v>375</v>
      </c>
      <c r="L67" s="49" t="s">
        <v>375</v>
      </c>
      <c r="M67" s="50" t="s">
        <v>530</v>
      </c>
      <c r="N67" s="137">
        <v>0</v>
      </c>
      <c r="O67" s="137">
        <v>107000</v>
      </c>
      <c r="P67" s="137">
        <v>0</v>
      </c>
      <c r="Q67" s="43">
        <v>107000</v>
      </c>
      <c r="R67" s="44">
        <v>0</v>
      </c>
      <c r="S67" s="44">
        <v>0</v>
      </c>
      <c r="T67" s="44">
        <v>0</v>
      </c>
      <c r="U67" s="44"/>
      <c r="V67" s="589"/>
      <c r="W67" s="49">
        <v>0</v>
      </c>
      <c r="X67" s="49"/>
      <c r="Y67" s="49">
        <v>0</v>
      </c>
      <c r="Z67" s="49">
        <v>0</v>
      </c>
      <c r="AA67" s="49" t="s">
        <v>532</v>
      </c>
      <c r="AB67" s="337" t="s">
        <v>533</v>
      </c>
      <c r="AC67" s="50"/>
      <c r="AD67" s="49"/>
      <c r="AE67" s="49">
        <v>0</v>
      </c>
      <c r="AF67" s="49">
        <v>0</v>
      </c>
      <c r="AG67" s="11">
        <v>0</v>
      </c>
      <c r="AH67" s="11">
        <v>0</v>
      </c>
      <c r="AI67" s="11">
        <v>0</v>
      </c>
      <c r="AJ67" s="11">
        <v>0</v>
      </c>
      <c r="AK67" s="46">
        <v>0</v>
      </c>
      <c r="AL67" s="46">
        <f t="shared" si="37"/>
        <v>0</v>
      </c>
      <c r="AM67" s="46">
        <v>0</v>
      </c>
      <c r="AN67" s="46">
        <v>0</v>
      </c>
      <c r="AO67" s="13">
        <f>AK67+AL67+AM67+AN67</f>
        <v>0</v>
      </c>
      <c r="AP67" s="64">
        <f>AO67-Q67</f>
        <v>-107000</v>
      </c>
      <c r="AQ67" s="50"/>
      <c r="AR67" s="50"/>
      <c r="AS67" s="50"/>
      <c r="AT67" s="50"/>
      <c r="AU67" s="50"/>
      <c r="AV67" s="50"/>
    </row>
    <row r="68" spans="1:48" s="342" customFormat="1" ht="136.5" customHeight="1" thickBot="1">
      <c r="A68" s="338">
        <v>62</v>
      </c>
      <c r="B68" s="589"/>
      <c r="C68" s="586"/>
      <c r="D68" s="339" t="s">
        <v>49</v>
      </c>
      <c r="E68" s="339">
        <v>1</v>
      </c>
      <c r="F68" s="340">
        <v>44167</v>
      </c>
      <c r="G68" s="339" t="s">
        <v>534</v>
      </c>
      <c r="H68" s="141" t="s">
        <v>513</v>
      </c>
      <c r="I68" s="288" t="s">
        <v>375</v>
      </c>
      <c r="J68" s="288" t="s">
        <v>375</v>
      </c>
      <c r="K68" s="288" t="s">
        <v>375</v>
      </c>
      <c r="L68" s="288" t="s">
        <v>375</v>
      </c>
      <c r="M68" s="339" t="s">
        <v>530</v>
      </c>
      <c r="N68" s="137">
        <v>0</v>
      </c>
      <c r="O68" s="137">
        <v>125000</v>
      </c>
      <c r="P68" s="137">
        <v>0</v>
      </c>
      <c r="Q68" s="43">
        <v>125000</v>
      </c>
      <c r="R68" s="44">
        <v>0</v>
      </c>
      <c r="S68" s="44">
        <v>0</v>
      </c>
      <c r="T68" s="44">
        <v>0</v>
      </c>
      <c r="U68" s="44"/>
      <c r="V68" s="589"/>
      <c r="W68" s="288">
        <v>7</v>
      </c>
      <c r="X68" s="288">
        <v>0.1</v>
      </c>
      <c r="Y68" s="288">
        <v>0</v>
      </c>
      <c r="Z68" s="288"/>
      <c r="AA68" s="288" t="s">
        <v>535</v>
      </c>
      <c r="AB68" s="339" t="s">
        <v>536</v>
      </c>
      <c r="AC68" s="288">
        <v>0</v>
      </c>
      <c r="AD68" s="288"/>
      <c r="AE68" s="288">
        <v>0</v>
      </c>
      <c r="AF68" s="339" t="s">
        <v>537</v>
      </c>
      <c r="AG68" s="11">
        <v>0</v>
      </c>
      <c r="AH68" s="11">
        <v>0</v>
      </c>
      <c r="AI68" s="11">
        <v>0</v>
      </c>
      <c r="AJ68" s="11">
        <v>166000</v>
      </c>
      <c r="AK68" s="46">
        <f t="shared" si="39"/>
        <v>0</v>
      </c>
      <c r="AL68" s="46"/>
      <c r="AM68" s="46"/>
      <c r="AN68" s="46">
        <v>150000</v>
      </c>
      <c r="AO68" s="13">
        <f>SUM(AJ68+AN68)</f>
        <v>316000</v>
      </c>
      <c r="AP68" s="64">
        <f>AO68-Q68</f>
        <v>191000</v>
      </c>
      <c r="AQ68" s="341"/>
      <c r="AR68" s="341"/>
      <c r="AS68" s="341"/>
      <c r="AT68" s="341"/>
      <c r="AU68" s="341"/>
      <c r="AV68" s="341"/>
    </row>
    <row r="69" spans="1:48" s="327" customFormat="1" ht="120.75" customHeight="1" thickBot="1">
      <c r="A69" s="334">
        <v>63</v>
      </c>
      <c r="B69" s="589"/>
      <c r="C69" s="586"/>
      <c r="D69" s="339" t="s">
        <v>538</v>
      </c>
      <c r="E69" s="339">
        <v>1</v>
      </c>
      <c r="F69" s="340">
        <v>44397</v>
      </c>
      <c r="G69" s="339" t="s">
        <v>539</v>
      </c>
      <c r="H69" s="141" t="s">
        <v>540</v>
      </c>
      <c r="I69" s="288" t="s">
        <v>375</v>
      </c>
      <c r="J69" s="288" t="s">
        <v>375</v>
      </c>
      <c r="K69" s="288" t="s">
        <v>375</v>
      </c>
      <c r="L69" s="339" t="s">
        <v>541</v>
      </c>
      <c r="M69" s="339" t="s">
        <v>530</v>
      </c>
      <c r="N69" s="137">
        <v>0</v>
      </c>
      <c r="O69" s="137">
        <v>0</v>
      </c>
      <c r="P69" s="137">
        <v>0</v>
      </c>
      <c r="Q69" s="43">
        <f t="shared" ref="Q69:Q70" si="41">N69+O69+P69</f>
        <v>0</v>
      </c>
      <c r="R69" s="44">
        <v>0</v>
      </c>
      <c r="S69" s="44">
        <v>0</v>
      </c>
      <c r="T69" s="44">
        <v>0</v>
      </c>
      <c r="U69" s="44"/>
      <c r="V69" s="589"/>
      <c r="W69" s="288"/>
      <c r="X69" s="288">
        <v>0</v>
      </c>
      <c r="Y69" s="288">
        <v>0</v>
      </c>
      <c r="Z69" s="343">
        <v>0</v>
      </c>
      <c r="AA69" s="288">
        <v>0</v>
      </c>
      <c r="AB69" s="288">
        <v>0</v>
      </c>
      <c r="AC69" s="288">
        <v>0</v>
      </c>
      <c r="AD69" s="288">
        <v>0</v>
      </c>
      <c r="AE69" s="288">
        <v>0</v>
      </c>
      <c r="AF69" s="288">
        <v>0</v>
      </c>
      <c r="AG69" s="11">
        <v>0</v>
      </c>
      <c r="AH69" s="11">
        <v>0</v>
      </c>
      <c r="AI69" s="11">
        <v>0</v>
      </c>
      <c r="AJ69" s="11">
        <v>0</v>
      </c>
      <c r="AK69" s="46">
        <v>0</v>
      </c>
      <c r="AL69" s="46">
        <v>0</v>
      </c>
      <c r="AM69" s="46">
        <v>0</v>
      </c>
      <c r="AN69" s="46">
        <v>15000</v>
      </c>
      <c r="AO69" s="13">
        <v>0</v>
      </c>
      <c r="AP69" s="64">
        <v>0</v>
      </c>
      <c r="AQ69" s="50"/>
      <c r="AR69" s="50"/>
      <c r="AS69" s="50"/>
      <c r="AT69" s="50"/>
      <c r="AU69" s="50"/>
      <c r="AV69" s="50"/>
    </row>
    <row r="70" spans="1:48" s="327" customFormat="1" ht="116.25" customHeight="1" thickBot="1">
      <c r="A70" s="344">
        <v>64</v>
      </c>
      <c r="B70" s="608"/>
      <c r="C70" s="648"/>
      <c r="D70" s="339" t="s">
        <v>542</v>
      </c>
      <c r="E70" s="339">
        <v>1</v>
      </c>
      <c r="F70" s="340">
        <v>44032</v>
      </c>
      <c r="G70" s="339" t="s">
        <v>543</v>
      </c>
      <c r="H70" s="141" t="s">
        <v>540</v>
      </c>
      <c r="I70" s="288" t="s">
        <v>375</v>
      </c>
      <c r="J70" s="288" t="s">
        <v>375</v>
      </c>
      <c r="K70" s="288" t="s">
        <v>375</v>
      </c>
      <c r="L70" s="339" t="s">
        <v>544</v>
      </c>
      <c r="M70" s="339" t="s">
        <v>530</v>
      </c>
      <c r="N70" s="137">
        <v>0</v>
      </c>
      <c r="O70" s="137"/>
      <c r="P70" s="137">
        <v>0</v>
      </c>
      <c r="Q70" s="43">
        <f t="shared" si="41"/>
        <v>0</v>
      </c>
      <c r="R70" s="44">
        <v>0</v>
      </c>
      <c r="S70" s="44">
        <v>0</v>
      </c>
      <c r="T70" s="44">
        <v>0</v>
      </c>
      <c r="U70" s="44">
        <v>0</v>
      </c>
      <c r="V70" s="608"/>
      <c r="W70" s="288">
        <v>0</v>
      </c>
      <c r="X70" s="288">
        <v>0</v>
      </c>
      <c r="Y70" s="288">
        <v>0</v>
      </c>
      <c r="Z70" s="343">
        <v>0</v>
      </c>
      <c r="AA70" s="288">
        <v>0</v>
      </c>
      <c r="AB70" s="288"/>
      <c r="AC70" s="288">
        <v>0</v>
      </c>
      <c r="AD70" s="288">
        <v>0</v>
      </c>
      <c r="AE70" s="288">
        <v>0</v>
      </c>
      <c r="AF70" s="288">
        <v>0</v>
      </c>
      <c r="AG70" s="11">
        <v>0</v>
      </c>
      <c r="AH70" s="11">
        <v>0</v>
      </c>
      <c r="AI70" s="11">
        <v>0</v>
      </c>
      <c r="AJ70" s="11">
        <v>0</v>
      </c>
      <c r="AK70" s="46">
        <v>0</v>
      </c>
      <c r="AL70" s="46">
        <v>0</v>
      </c>
      <c r="AM70" s="46">
        <v>0</v>
      </c>
      <c r="AN70" s="46">
        <v>0</v>
      </c>
      <c r="AO70" s="13">
        <v>0</v>
      </c>
      <c r="AP70" s="64">
        <f>AO70-Q70</f>
        <v>0</v>
      </c>
      <c r="AQ70" s="50"/>
      <c r="AR70" s="50"/>
      <c r="AS70" s="50"/>
      <c r="AT70" s="50"/>
      <c r="AU70" s="50"/>
      <c r="AV70" s="50"/>
    </row>
    <row r="71" spans="1:48" ht="18" customHeight="1">
      <c r="A71" s="49"/>
      <c r="B71" s="143" t="s">
        <v>119</v>
      </c>
      <c r="C71" s="142">
        <f>SUM(C7:C70)</f>
        <v>45</v>
      </c>
      <c r="D71" s="142"/>
      <c r="E71" s="142">
        <f>SUM(E7:E70)</f>
        <v>71</v>
      </c>
      <c r="F71" s="142"/>
      <c r="G71" s="142"/>
      <c r="H71" s="142"/>
      <c r="I71" s="142"/>
      <c r="J71" s="142"/>
      <c r="K71" s="142"/>
      <c r="L71" s="142"/>
      <c r="M71" s="142"/>
      <c r="N71" s="142">
        <f t="shared" ref="N71:AP71" si="42">SUM(N7:N70)</f>
        <v>32842690</v>
      </c>
      <c r="O71" s="142">
        <f t="shared" si="42"/>
        <v>54440401</v>
      </c>
      <c r="P71" s="142">
        <f t="shared" si="42"/>
        <v>6832995</v>
      </c>
      <c r="Q71" s="142">
        <f t="shared" si="42"/>
        <v>94116086</v>
      </c>
      <c r="R71" s="142">
        <f t="shared" si="42"/>
        <v>43000</v>
      </c>
      <c r="S71" s="142">
        <f t="shared" si="42"/>
        <v>24200</v>
      </c>
      <c r="T71" s="142">
        <f t="shared" si="42"/>
        <v>1070</v>
      </c>
      <c r="U71" s="142">
        <f t="shared" si="42"/>
        <v>330960</v>
      </c>
      <c r="V71" s="142">
        <f t="shared" si="42"/>
        <v>60040</v>
      </c>
      <c r="W71" s="142">
        <f t="shared" si="42"/>
        <v>20189</v>
      </c>
      <c r="X71" s="142">
        <f t="shared" si="42"/>
        <v>202.24469283447712</v>
      </c>
      <c r="Y71" s="142">
        <f t="shared" si="42"/>
        <v>22</v>
      </c>
      <c r="Z71" s="142">
        <f t="shared" si="42"/>
        <v>360</v>
      </c>
      <c r="AA71" s="142">
        <f t="shared" si="42"/>
        <v>10191</v>
      </c>
      <c r="AB71" s="142">
        <f t="shared" si="42"/>
        <v>19603800</v>
      </c>
      <c r="AC71" s="142">
        <f t="shared" si="42"/>
        <v>0</v>
      </c>
      <c r="AD71" s="142">
        <f t="shared" si="42"/>
        <v>0</v>
      </c>
      <c r="AE71" s="142">
        <f t="shared" si="42"/>
        <v>4954</v>
      </c>
      <c r="AF71" s="142">
        <f t="shared" si="42"/>
        <v>14801890</v>
      </c>
      <c r="AG71" s="142">
        <f t="shared" si="42"/>
        <v>0</v>
      </c>
      <c r="AH71" s="142">
        <f t="shared" si="42"/>
        <v>0</v>
      </c>
      <c r="AI71" s="142">
        <f t="shared" si="42"/>
        <v>0</v>
      </c>
      <c r="AJ71" s="142">
        <f t="shared" si="42"/>
        <v>26667760</v>
      </c>
      <c r="AK71" s="142">
        <f t="shared" si="42"/>
        <v>0</v>
      </c>
      <c r="AL71" s="142">
        <f t="shared" si="42"/>
        <v>0</v>
      </c>
      <c r="AM71" s="142">
        <f t="shared" si="42"/>
        <v>949650</v>
      </c>
      <c r="AN71" s="142">
        <f t="shared" si="42"/>
        <v>41806153</v>
      </c>
      <c r="AO71" s="142">
        <f t="shared" si="42"/>
        <v>43712603</v>
      </c>
      <c r="AP71" s="345">
        <f t="shared" si="42"/>
        <v>-52769159</v>
      </c>
    </row>
    <row r="72" spans="1:48">
      <c r="AG72" s="140"/>
      <c r="AH72" s="140"/>
      <c r="AI72" s="140"/>
      <c r="AJ72" s="140"/>
    </row>
    <row r="73" spans="1:48">
      <c r="AG73" s="140"/>
      <c r="AH73" s="140"/>
      <c r="AI73" s="140"/>
      <c r="AJ73" s="140"/>
    </row>
    <row r="74" spans="1:48">
      <c r="AG74" s="140"/>
      <c r="AH74" s="140"/>
      <c r="AI74" s="140"/>
      <c r="AJ74" s="140"/>
    </row>
    <row r="75" spans="1:48">
      <c r="AG75" s="140"/>
      <c r="AH75" s="140"/>
      <c r="AI75" s="140"/>
      <c r="AJ75" s="140"/>
    </row>
    <row r="76" spans="1:48">
      <c r="AG76" s="140"/>
      <c r="AH76" s="140"/>
      <c r="AI76" s="140"/>
      <c r="AJ76" s="140"/>
    </row>
    <row r="77" spans="1:48">
      <c r="AG77" s="140"/>
      <c r="AH77" s="140"/>
      <c r="AI77" s="140"/>
      <c r="AJ77" s="140"/>
    </row>
    <row r="78" spans="1:48">
      <c r="AG78" s="140"/>
      <c r="AH78" s="140"/>
      <c r="AI78" s="140"/>
      <c r="AJ78" s="140"/>
    </row>
    <row r="79" spans="1:48">
      <c r="AG79" s="140"/>
      <c r="AH79" s="140"/>
      <c r="AI79" s="140"/>
      <c r="AJ79" s="140"/>
    </row>
    <row r="80" spans="1:48">
      <c r="AG80" s="140"/>
      <c r="AH80" s="140"/>
      <c r="AI80" s="140"/>
      <c r="AJ80" s="140"/>
    </row>
    <row r="81" s="140" customFormat="1"/>
    <row r="82" s="140" customFormat="1"/>
    <row r="83" s="140" customFormat="1"/>
    <row r="84" s="140" customFormat="1"/>
    <row r="85" s="140" customFormat="1"/>
    <row r="86" s="140" customFormat="1"/>
    <row r="87" s="140" customFormat="1"/>
    <row r="88" s="140" customFormat="1"/>
    <row r="89" s="140" customFormat="1"/>
    <row r="90" s="140" customFormat="1"/>
    <row r="91" s="140" customFormat="1"/>
    <row r="92" s="140" customFormat="1"/>
    <row r="93" s="140" customFormat="1"/>
    <row r="94" s="140" customFormat="1"/>
    <row r="95" s="140" customFormat="1"/>
    <row r="96" s="140" customFormat="1"/>
    <row r="97" s="140" customFormat="1"/>
    <row r="98" s="140" customFormat="1"/>
    <row r="99" s="140" customFormat="1"/>
    <row r="100" s="140" customFormat="1"/>
    <row r="101" s="140" customFormat="1"/>
    <row r="102" s="140" customFormat="1"/>
    <row r="103" s="140" customFormat="1"/>
    <row r="104" s="140" customFormat="1"/>
    <row r="105" s="140" customFormat="1"/>
    <row r="106" s="140" customFormat="1"/>
    <row r="107" s="140" customFormat="1"/>
    <row r="108" s="140" customFormat="1"/>
    <row r="109" s="140" customFormat="1"/>
    <row r="110" s="140" customFormat="1"/>
    <row r="111" s="140" customFormat="1"/>
    <row r="112" s="140" customFormat="1"/>
    <row r="113" s="140" customFormat="1"/>
    <row r="114" s="140" customFormat="1"/>
    <row r="115" s="140" customFormat="1"/>
    <row r="116" s="140" customFormat="1"/>
    <row r="117" s="140" customFormat="1"/>
    <row r="118" s="140" customFormat="1"/>
    <row r="119" s="140" customFormat="1"/>
    <row r="120" s="140" customFormat="1"/>
    <row r="121" s="140" customFormat="1"/>
    <row r="122" s="140" customFormat="1"/>
    <row r="123" s="140" customFormat="1"/>
    <row r="124" s="140" customFormat="1"/>
    <row r="125" s="140" customFormat="1"/>
    <row r="126" s="140" customFormat="1"/>
    <row r="127" s="140" customFormat="1"/>
    <row r="128" s="140" customFormat="1"/>
    <row r="129" s="140" customFormat="1"/>
    <row r="130" s="140" customFormat="1"/>
    <row r="131" s="140" customFormat="1"/>
    <row r="132" s="140" customFormat="1"/>
    <row r="133" s="140" customFormat="1"/>
    <row r="134" s="140" customFormat="1"/>
    <row r="135" s="140" customFormat="1"/>
    <row r="136" s="140" customFormat="1"/>
    <row r="137" s="140" customFormat="1"/>
    <row r="138" s="140" customFormat="1"/>
    <row r="139" s="140" customFormat="1"/>
    <row r="140" s="140" customFormat="1"/>
    <row r="141" s="140" customFormat="1"/>
    <row r="142" s="140" customFormat="1"/>
    <row r="143" s="140" customFormat="1"/>
    <row r="144" s="140" customFormat="1"/>
    <row r="145" s="140" customFormat="1"/>
    <row r="146" s="140" customFormat="1"/>
    <row r="147" s="140" customFormat="1"/>
    <row r="148" s="140" customFormat="1"/>
    <row r="149" s="140" customFormat="1"/>
    <row r="150" s="140" customFormat="1"/>
    <row r="151" s="140" customFormat="1"/>
    <row r="152" s="140" customFormat="1"/>
    <row r="153" s="140" customFormat="1"/>
    <row r="154" s="140" customFormat="1"/>
    <row r="155" s="140" customFormat="1"/>
    <row r="156" s="140" customFormat="1"/>
    <row r="157" s="140" customFormat="1"/>
    <row r="158" s="140" customFormat="1"/>
    <row r="159" s="140" customFormat="1"/>
    <row r="160" s="140" customFormat="1"/>
    <row r="161" s="140" customFormat="1"/>
    <row r="162" s="140" customFormat="1"/>
    <row r="163" s="140" customFormat="1"/>
    <row r="164" s="140" customFormat="1"/>
    <row r="165" s="140" customFormat="1"/>
    <row r="166" s="140" customFormat="1"/>
    <row r="167" s="140" customFormat="1"/>
    <row r="168" s="140" customFormat="1"/>
    <row r="169" s="140" customFormat="1"/>
    <row r="170" s="140" customFormat="1"/>
    <row r="171" s="140" customFormat="1"/>
    <row r="172" s="140" customFormat="1"/>
    <row r="173" s="140" customFormat="1"/>
    <row r="174" s="140" customFormat="1"/>
    <row r="175" s="140" customFormat="1"/>
    <row r="176" s="140" customFormat="1"/>
    <row r="177" s="140" customFormat="1"/>
    <row r="178" s="140" customFormat="1"/>
    <row r="179" s="140" customFormat="1"/>
    <row r="180" s="140" customFormat="1"/>
    <row r="181" s="140" customFormat="1"/>
    <row r="182" s="140" customFormat="1"/>
    <row r="183" s="140" customFormat="1"/>
    <row r="184" s="140" customFormat="1"/>
    <row r="185" s="140" customFormat="1"/>
    <row r="186" s="140" customFormat="1"/>
    <row r="187" s="140" customFormat="1"/>
    <row r="188" s="140" customFormat="1"/>
    <row r="189" s="140" customFormat="1"/>
    <row r="190" s="140" customFormat="1"/>
    <row r="191" s="140" customFormat="1"/>
    <row r="192" s="140" customFormat="1"/>
    <row r="193" s="140" customFormat="1"/>
    <row r="194" s="140" customFormat="1"/>
    <row r="195" s="140" customFormat="1"/>
    <row r="196" s="140" customFormat="1"/>
    <row r="197" s="140" customFormat="1"/>
  </sheetData>
  <mergeCells count="48">
    <mergeCell ref="B60:B70"/>
    <mergeCell ref="C60:C70"/>
    <mergeCell ref="V60:V70"/>
    <mergeCell ref="B45:B53"/>
    <mergeCell ref="C45:C53"/>
    <mergeCell ref="V45:V52"/>
    <mergeCell ref="B54:B59"/>
    <mergeCell ref="C54:C59"/>
    <mergeCell ref="V54:V59"/>
    <mergeCell ref="B7:B34"/>
    <mergeCell ref="C7:C34"/>
    <mergeCell ref="V7:V18"/>
    <mergeCell ref="V19:V34"/>
    <mergeCell ref="B35:B44"/>
    <mergeCell ref="C35:C44"/>
    <mergeCell ref="V35:V4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  <vt:lpstr>Ամփոփ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Yeghiazar Davtyan</cp:lastModifiedBy>
  <dcterms:created xsi:type="dcterms:W3CDTF">2025-05-08T06:51:19Z</dcterms:created>
  <dcterms:modified xsi:type="dcterms:W3CDTF">2025-11-04T08:33:59Z</dcterms:modified>
</cp:coreProperties>
</file>