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9-25\"/>
    </mc:Choice>
  </mc:AlternateContent>
  <xr:revisionPtr revIDLastSave="0" documentId="13_ncr:1_{995D1801-A5AA-456F-9B20-A04E2A29D1AE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<sst xmlns="http://schemas.openxmlformats.org/spreadsheetml/2006/main" count="188" uniqueCount="71">
  <si>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</si>
  <si>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</si>
  <si>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</si>
  <si>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</si>
  <si>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</si>
  <si>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</si>
  <si>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</si>
  <si>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</si>
  <si>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</si>
  <si>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</si>
  <si>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</si>
  <si>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</si>
  <si>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</si>
  <si>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</si>
  <si>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</si>
  <si>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</si>
  <si>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</si>
  <si>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</si>
  <si>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</si>
  <si>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</si>
  <si>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</si>
  <si>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</si>
  <si>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</si>
  <si>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</si>
  <si>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</si>
  <si>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</si>
  <si>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</si>
  <si>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</si>
  <si>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</si>
  <si>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</si>
  <si>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</si>
  <si>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</si>
  <si>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</si>
  <si>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</si>
  <si>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</si>
  <si>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</si>
  <si>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</si>
  <si>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</si>
  <si>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</si>
  <si>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</si>
  <si>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</si>
  <si>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</si>
  <si>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</si>
  <si>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</si>
  <si>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</si>
  <si>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</si>
  <si>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</si>
  <si>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</si>
  <si>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</si>
  <si>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</si>
  <si>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</si>
  <si>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</si>
  <si>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</si>
  <si>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</si>
  <si>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</si>
  <si>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</si>
  <si>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</si>
  <si>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</si>
  <si>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</si>
  <si>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</si>
  <si>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</si>
  <si>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</si>
  <si>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</si>
  <si>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</si>
  <si>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</si>
  <si>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</si>
  <si>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</si>
  <si>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</si>
  <si>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</si>
  <si>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</si>
  <si>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ՍԵՊՏԵՄԲԵՐԻ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</si>
</sst>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8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7190.6</v>
          </cell>
          <cell r="F23">
            <v>3022.1</v>
          </cell>
          <cell r="G23">
            <v>29821.1</v>
          </cell>
          <cell r="H23">
            <v>1661.1</v>
          </cell>
          <cell r="I23">
            <v>6063.9</v>
          </cell>
          <cell r="J23">
            <v>97895.1</v>
          </cell>
          <cell r="K23">
            <v>6214.5</v>
          </cell>
          <cell r="L23">
            <v>7704.8</v>
          </cell>
          <cell r="M23">
            <v>2404.9</v>
          </cell>
          <cell r="N23">
            <v>148.6</v>
          </cell>
          <cell r="O23">
            <v>7585.4</v>
          </cell>
          <cell r="P23">
            <v>6166.8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701640.5</v>
          </cell>
          <cell r="F44">
            <v>333459.59999999998</v>
          </cell>
          <cell r="G44">
            <v>1132900.3999999999</v>
          </cell>
          <cell r="H44">
            <v>339616.8</v>
          </cell>
          <cell r="I44">
            <v>757553.4</v>
          </cell>
          <cell r="J44">
            <v>1397968.6</v>
          </cell>
          <cell r="K44">
            <v>979046.7</v>
          </cell>
          <cell r="L44">
            <v>824512.6</v>
          </cell>
          <cell r="M44">
            <v>140575.9</v>
          </cell>
          <cell r="N44">
            <v>48432.7</v>
          </cell>
          <cell r="O44">
            <v>915508</v>
          </cell>
          <cell r="P44">
            <v>536498.69999999995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1133.2</v>
          </cell>
          <cell r="F72">
            <v>1526.9</v>
          </cell>
          <cell r="G72">
            <v>2173.1999999999998</v>
          </cell>
          <cell r="H72">
            <v>395.1</v>
          </cell>
          <cell r="I72">
            <v>4226.2</v>
          </cell>
          <cell r="J72">
            <v>3890.6</v>
          </cell>
          <cell r="K72">
            <v>1460.4</v>
          </cell>
          <cell r="L72">
            <v>262.39999999999998</v>
          </cell>
          <cell r="M72">
            <v>583.70000000000005</v>
          </cell>
          <cell r="N72">
            <v>2409.5</v>
          </cell>
          <cell r="O72">
            <v>2963</v>
          </cell>
          <cell r="P72">
            <v>1721.5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716448.4</v>
          </cell>
          <cell r="F93">
            <v>447626.8</v>
          </cell>
          <cell r="G93">
            <v>1979661.8</v>
          </cell>
          <cell r="H93">
            <v>367802.5</v>
          </cell>
          <cell r="I93">
            <v>565918.9</v>
          </cell>
          <cell r="J93">
            <v>3459865.5</v>
          </cell>
          <cell r="K93">
            <v>1745689.1</v>
          </cell>
          <cell r="L93">
            <v>687293</v>
          </cell>
          <cell r="M93">
            <v>393016.2</v>
          </cell>
          <cell r="N93">
            <v>47292.9</v>
          </cell>
          <cell r="O93">
            <v>927684.6</v>
          </cell>
          <cell r="P93">
            <v>784262.7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7009.1</v>
          </cell>
          <cell r="F26">
            <v>8059.4</v>
          </cell>
          <cell r="G26">
            <v>36772.800000000003</v>
          </cell>
          <cell r="H26">
            <v>3350.4</v>
          </cell>
          <cell r="I26">
            <v>7728.8</v>
          </cell>
          <cell r="J26">
            <v>107679</v>
          </cell>
          <cell r="K26">
            <v>14166.6</v>
          </cell>
          <cell r="L26">
            <v>9271.5</v>
          </cell>
          <cell r="M26">
            <v>6273.1</v>
          </cell>
          <cell r="N26">
            <v>1151.0999999999999</v>
          </cell>
          <cell r="O26">
            <v>10039.6</v>
          </cell>
          <cell r="P26">
            <v>5486.6</v>
          </cell>
        </row>
        <row r="47">
          <cell r="E47">
            <v>754812</v>
          </cell>
          <cell r="F47">
            <v>388433.7</v>
          </cell>
          <cell r="G47">
            <v>1069478.5</v>
          </cell>
          <cell r="H47">
            <v>304722.40000000002</v>
          </cell>
          <cell r="I47">
            <v>763746.6</v>
          </cell>
          <cell r="J47">
            <v>1407452.2</v>
          </cell>
          <cell r="K47">
            <v>952847.5</v>
          </cell>
          <cell r="L47">
            <v>836940.4</v>
          </cell>
          <cell r="M47">
            <v>129865.9</v>
          </cell>
          <cell r="N47">
            <v>49669.8</v>
          </cell>
          <cell r="O47">
            <v>893701.6</v>
          </cell>
          <cell r="P47">
            <v>557151.1</v>
          </cell>
        </row>
        <row r="75">
          <cell r="E75">
            <v>4287.1000000000004</v>
          </cell>
          <cell r="F75">
            <v>631.20000000000005</v>
          </cell>
          <cell r="G75">
            <v>6227.8</v>
          </cell>
          <cell r="H75">
            <v>602.9</v>
          </cell>
          <cell r="I75">
            <v>5089.2</v>
          </cell>
          <cell r="J75">
            <v>7940.4</v>
          </cell>
          <cell r="K75">
            <v>8827.7000000000007</v>
          </cell>
          <cell r="L75">
            <v>1666.5</v>
          </cell>
          <cell r="M75">
            <v>2045.3</v>
          </cell>
          <cell r="N75">
            <v>2654.7</v>
          </cell>
          <cell r="O75">
            <v>7381.2</v>
          </cell>
          <cell r="P75">
            <v>3279.9</v>
          </cell>
        </row>
        <row r="96">
          <cell r="E96">
            <v>694038.5</v>
          </cell>
          <cell r="F96">
            <v>383332.7</v>
          </cell>
          <cell r="G96">
            <v>1817368.8</v>
          </cell>
          <cell r="H96">
            <v>447937.6</v>
          </cell>
          <cell r="I96">
            <v>606035.80000000005</v>
          </cell>
          <cell r="J96">
            <v>3696220.6</v>
          </cell>
          <cell r="K96">
            <v>1559225.3</v>
          </cell>
          <cell r="L96">
            <v>604643</v>
          </cell>
          <cell r="M96">
            <v>369288.2</v>
          </cell>
          <cell r="N96">
            <v>45746.2</v>
          </cell>
          <cell r="O96">
            <v>874152.5</v>
          </cell>
          <cell r="P96">
            <v>773614.9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177852.4</v>
          </cell>
          <cell r="F128">
            <v>92742.9</v>
          </cell>
          <cell r="G128">
            <v>340159.1</v>
          </cell>
          <cell r="H128">
            <v>107963.6</v>
          </cell>
          <cell r="I128">
            <v>148913</v>
          </cell>
          <cell r="J128">
            <v>994316.1</v>
          </cell>
          <cell r="K128">
            <v>288352.3</v>
          </cell>
          <cell r="L128">
            <v>137872.20000000001</v>
          </cell>
          <cell r="M128">
            <v>21573.200000000001</v>
          </cell>
          <cell r="N128">
            <v>18489</v>
          </cell>
          <cell r="O128">
            <v>246115.5</v>
          </cell>
          <cell r="P128">
            <v>114606.8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103622.7</v>
          </cell>
          <cell r="F142">
            <v>17724.3</v>
          </cell>
          <cell r="G142">
            <v>98717.4</v>
          </cell>
          <cell r="H142">
            <v>25863.200000000001</v>
          </cell>
          <cell r="I142">
            <v>47785.3</v>
          </cell>
          <cell r="J142">
            <v>838371.6</v>
          </cell>
          <cell r="K142">
            <v>38968.400000000001</v>
          </cell>
          <cell r="L142">
            <v>109694.5</v>
          </cell>
          <cell r="M142">
            <v>5441.1</v>
          </cell>
          <cell r="N142">
            <v>366.9</v>
          </cell>
          <cell r="O142">
            <v>53093.3</v>
          </cell>
          <cell r="P142">
            <v>36231.5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3661</v>
          </cell>
          <cell r="G149">
            <v>28951.1</v>
          </cell>
          <cell r="H149">
            <v>0</v>
          </cell>
          <cell r="I149">
            <v>2895</v>
          </cell>
          <cell r="J149">
            <v>526.6</v>
          </cell>
          <cell r="K149">
            <v>1720</v>
          </cell>
          <cell r="L149">
            <v>3317.8</v>
          </cell>
          <cell r="M149">
            <v>0</v>
          </cell>
          <cell r="N149">
            <v>803.2</v>
          </cell>
          <cell r="O149">
            <v>7831.8</v>
          </cell>
          <cell r="P149">
            <v>2456.6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2600.1999999999998</v>
          </cell>
          <cell r="F156">
            <v>799.1</v>
          </cell>
          <cell r="G156">
            <v>13843.1</v>
          </cell>
          <cell r="H156">
            <v>218.3</v>
          </cell>
          <cell r="I156">
            <v>393.5</v>
          </cell>
          <cell r="J156">
            <v>72227.199999999997</v>
          </cell>
          <cell r="K156">
            <v>477.8</v>
          </cell>
          <cell r="L156">
            <v>259.5</v>
          </cell>
          <cell r="M156">
            <v>25.1</v>
          </cell>
          <cell r="N156">
            <v>1.2</v>
          </cell>
          <cell r="O156">
            <v>248.1</v>
          </cell>
          <cell r="P156">
            <v>2799.2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24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271853.09999999998</v>
          </cell>
          <cell r="F198">
            <v>140718.29999999999</v>
          </cell>
          <cell r="G198">
            <v>429988.4</v>
          </cell>
          <cell r="H198">
            <v>139935.5</v>
          </cell>
          <cell r="I198">
            <v>304484.40000000002</v>
          </cell>
          <cell r="J198">
            <v>750651.5</v>
          </cell>
          <cell r="K198">
            <v>480958.9</v>
          </cell>
          <cell r="L198">
            <v>392322.1</v>
          </cell>
          <cell r="M198">
            <v>45029.4</v>
          </cell>
          <cell r="N198">
            <v>24943.8</v>
          </cell>
          <cell r="O198">
            <v>454421.1</v>
          </cell>
          <cell r="P198">
            <v>226802.9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272149.3</v>
          </cell>
          <cell r="F226">
            <v>140913.5</v>
          </cell>
          <cell r="G226">
            <v>431651.7</v>
          </cell>
          <cell r="H226">
            <v>140292.5</v>
          </cell>
          <cell r="I226">
            <v>305588.40000000002</v>
          </cell>
          <cell r="J226">
            <v>751790</v>
          </cell>
          <cell r="K226">
            <v>481633.2</v>
          </cell>
          <cell r="L226">
            <v>393755</v>
          </cell>
          <cell r="M226">
            <v>45035.4</v>
          </cell>
          <cell r="N226">
            <v>24943.8</v>
          </cell>
          <cell r="O226">
            <v>454657.1</v>
          </cell>
          <cell r="P226">
            <v>227205.9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42266.1</v>
          </cell>
          <cell r="F233">
            <v>7210</v>
          </cell>
          <cell r="G233">
            <v>41667</v>
          </cell>
          <cell r="H233">
            <v>7556.4</v>
          </cell>
          <cell r="I233">
            <v>19421.7</v>
          </cell>
          <cell r="J233">
            <v>92462.8</v>
          </cell>
          <cell r="K233">
            <v>13820.1</v>
          </cell>
          <cell r="L233">
            <v>18012.3</v>
          </cell>
          <cell r="M233">
            <v>5682.9</v>
          </cell>
          <cell r="N233">
            <v>282.39999999999998</v>
          </cell>
          <cell r="O233">
            <v>14998.3</v>
          </cell>
          <cell r="P233">
            <v>14319.1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3441.8</v>
          </cell>
          <cell r="F240">
            <v>8096.3</v>
          </cell>
          <cell r="G240">
            <v>22304.5</v>
          </cell>
          <cell r="H240">
            <v>5490.1</v>
          </cell>
          <cell r="I240">
            <v>2670.9</v>
          </cell>
          <cell r="J240">
            <v>1978</v>
          </cell>
          <cell r="K240">
            <v>7854.7</v>
          </cell>
          <cell r="L240">
            <v>8285.2000000000007</v>
          </cell>
          <cell r="M240">
            <v>0</v>
          </cell>
          <cell r="N240">
            <v>314</v>
          </cell>
          <cell r="O240">
            <v>1394.9</v>
          </cell>
          <cell r="P240">
            <v>5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163287.5</v>
          </cell>
          <cell r="F131">
            <v>88001.2</v>
          </cell>
          <cell r="G131">
            <v>327211.5</v>
          </cell>
          <cell r="H131">
            <v>103363</v>
          </cell>
          <cell r="I131">
            <v>144401.9</v>
          </cell>
          <cell r="J131">
            <v>999962.2</v>
          </cell>
          <cell r="K131">
            <v>259346.9</v>
          </cell>
          <cell r="L131">
            <v>152960.70000000001</v>
          </cell>
          <cell r="M131">
            <v>23897.200000000001</v>
          </cell>
          <cell r="N131">
            <v>15368.2</v>
          </cell>
          <cell r="O131">
            <v>235690</v>
          </cell>
          <cell r="P131">
            <v>111972.5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120144.9</v>
          </cell>
          <cell r="F145">
            <v>15499.3</v>
          </cell>
          <cell r="G145">
            <v>67216.3</v>
          </cell>
          <cell r="H145">
            <v>30523.200000000001</v>
          </cell>
          <cell r="I145">
            <v>46505.9</v>
          </cell>
          <cell r="J145">
            <v>815925.4</v>
          </cell>
          <cell r="K145">
            <v>46728</v>
          </cell>
          <cell r="L145">
            <v>46224.9</v>
          </cell>
          <cell r="M145">
            <v>4985.3</v>
          </cell>
          <cell r="N145">
            <v>1582</v>
          </cell>
          <cell r="O145">
            <v>57525.9</v>
          </cell>
          <cell r="P145">
            <v>35991.300000000003</v>
          </cell>
        </row>
        <row r="152">
          <cell r="E152">
            <v>1737</v>
          </cell>
          <cell r="F152">
            <v>4608</v>
          </cell>
          <cell r="G152">
            <v>30000</v>
          </cell>
          <cell r="H152">
            <v>0</v>
          </cell>
          <cell r="I152">
            <v>2565</v>
          </cell>
          <cell r="J152">
            <v>750</v>
          </cell>
          <cell r="K152">
            <v>1800</v>
          </cell>
          <cell r="L152">
            <v>3375</v>
          </cell>
          <cell r="M152">
            <v>0</v>
          </cell>
          <cell r="N152">
            <v>990</v>
          </cell>
          <cell r="O152">
            <v>5925</v>
          </cell>
          <cell r="P152">
            <v>3900</v>
          </cell>
        </row>
        <row r="159">
          <cell r="E159">
            <v>2480.8000000000002</v>
          </cell>
          <cell r="F159">
            <v>1132.7</v>
          </cell>
          <cell r="G159">
            <v>13069.6</v>
          </cell>
          <cell r="H159">
            <v>1860.9</v>
          </cell>
          <cell r="I159">
            <v>674.6</v>
          </cell>
          <cell r="J159">
            <v>73308.800000000003</v>
          </cell>
          <cell r="K159">
            <v>8742</v>
          </cell>
          <cell r="L159">
            <v>895.8</v>
          </cell>
          <cell r="M159">
            <v>24</v>
          </cell>
          <cell r="N159">
            <v>11.8</v>
          </cell>
          <cell r="O159">
            <v>409.2</v>
          </cell>
          <cell r="P159">
            <v>824.8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200041.7</v>
          </cell>
          <cell r="F201">
            <v>107723.9</v>
          </cell>
          <cell r="G201">
            <v>290062.7</v>
          </cell>
          <cell r="H201">
            <v>110181.5</v>
          </cell>
          <cell r="I201">
            <v>243783.9</v>
          </cell>
          <cell r="J201">
            <v>614342.30000000005</v>
          </cell>
          <cell r="K201">
            <v>281478.90000000002</v>
          </cell>
          <cell r="L201">
            <v>284002.90000000002</v>
          </cell>
          <cell r="M201">
            <v>28559.599999999999</v>
          </cell>
          <cell r="N201">
            <v>24004.799999999999</v>
          </cell>
          <cell r="O201">
            <v>368480.7</v>
          </cell>
          <cell r="P201">
            <v>181258.6</v>
          </cell>
        </row>
        <row r="229">
          <cell r="E229">
            <v>200679.2</v>
          </cell>
          <cell r="F229">
            <v>108098.9</v>
          </cell>
          <cell r="G229">
            <v>291562.7</v>
          </cell>
          <cell r="H229">
            <v>110376.5</v>
          </cell>
          <cell r="I229">
            <v>244496.4</v>
          </cell>
          <cell r="J229">
            <v>616611.19999999995</v>
          </cell>
          <cell r="K229">
            <v>283203.90000000002</v>
          </cell>
          <cell r="L229">
            <v>284902.90000000002</v>
          </cell>
          <cell r="M229">
            <v>28665.5</v>
          </cell>
          <cell r="N229">
            <v>24079.8</v>
          </cell>
          <cell r="O229">
            <v>369017.1</v>
          </cell>
          <cell r="P229">
            <v>181531</v>
          </cell>
        </row>
        <row r="236">
          <cell r="E236">
            <v>13775</v>
          </cell>
          <cell r="F236">
            <v>2900</v>
          </cell>
          <cell r="G236">
            <v>18125</v>
          </cell>
          <cell r="H236">
            <v>7250</v>
          </cell>
          <cell r="I236">
            <v>3552.5</v>
          </cell>
          <cell r="J236">
            <v>21750</v>
          </cell>
          <cell r="K236">
            <v>10875</v>
          </cell>
          <cell r="L236">
            <v>7975</v>
          </cell>
          <cell r="M236">
            <v>1957.5</v>
          </cell>
          <cell r="N236">
            <v>725</v>
          </cell>
          <cell r="O236">
            <v>8700</v>
          </cell>
          <cell r="P236">
            <v>3625</v>
          </cell>
        </row>
        <row r="243">
          <cell r="E243">
            <v>7350</v>
          </cell>
          <cell r="F243">
            <v>8085</v>
          </cell>
          <cell r="G243">
            <v>24990</v>
          </cell>
          <cell r="H243">
            <v>4410</v>
          </cell>
          <cell r="I243">
            <v>5806.5</v>
          </cell>
          <cell r="J243">
            <v>6615</v>
          </cell>
          <cell r="K243">
            <v>11025</v>
          </cell>
          <cell r="L243">
            <v>10216.5</v>
          </cell>
          <cell r="M243">
            <v>14.7</v>
          </cell>
          <cell r="N243">
            <v>1102.5</v>
          </cell>
          <cell r="O243">
            <v>6541.5</v>
          </cell>
          <cell r="P243">
            <v>6541.5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12018294.1</v>
          </cell>
        </row>
        <row r="100">
          <cell r="N100">
            <v>11035181</v>
          </cell>
        </row>
        <row r="120">
          <cell r="R120">
            <v>590000</v>
          </cell>
        </row>
        <row r="121">
          <cell r="R121">
            <v>557069.6</v>
          </cell>
        </row>
        <row r="124">
          <cell r="N124">
            <v>444000</v>
          </cell>
        </row>
        <row r="128">
          <cell r="R128">
            <v>9550014.8000000007</v>
          </cell>
        </row>
        <row r="129">
          <cell r="R129">
            <v>7162510.7999999998</v>
          </cell>
        </row>
        <row r="132">
          <cell r="N132">
            <v>7162510.7999999998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N140">
            <v>0</v>
          </cell>
        </row>
        <row r="144">
          <cell r="R144">
            <v>834892.5</v>
          </cell>
        </row>
        <row r="145">
          <cell r="R145">
            <v>405004</v>
          </cell>
        </row>
        <row r="148">
          <cell r="N148">
            <v>628675.69999999995</v>
          </cell>
        </row>
        <row r="160">
          <cell r="R160">
            <v>235038</v>
          </cell>
        </row>
        <row r="161">
          <cell r="R161">
            <v>208566.5</v>
          </cell>
        </row>
        <row r="164">
          <cell r="N164">
            <v>142198</v>
          </cell>
        </row>
        <row r="168">
          <cell r="R168">
            <v>255000</v>
          </cell>
        </row>
        <row r="169">
          <cell r="R169">
            <v>205710.1</v>
          </cell>
        </row>
        <row r="172">
          <cell r="N172">
            <v>186150</v>
          </cell>
        </row>
        <row r="176">
          <cell r="R176">
            <v>5000</v>
          </cell>
        </row>
        <row r="177">
          <cell r="R177">
            <v>1235.3</v>
          </cell>
        </row>
        <row r="180">
          <cell r="N180">
            <v>3650</v>
          </cell>
        </row>
        <row r="200">
          <cell r="R200">
            <v>55455086</v>
          </cell>
        </row>
        <row r="201">
          <cell r="R201">
            <v>20227688.399999999</v>
          </cell>
        </row>
        <row r="204">
          <cell r="N204">
            <v>38939455.100000001</v>
          </cell>
        </row>
        <row r="208">
          <cell r="R208">
            <v>21303814.699999999</v>
          </cell>
        </row>
        <row r="209">
          <cell r="R209">
            <v>9728023</v>
          </cell>
        </row>
        <row r="212">
          <cell r="N212">
            <v>15551784.800000001</v>
          </cell>
        </row>
        <row r="424">
          <cell r="R424">
            <v>10997949.5</v>
          </cell>
        </row>
        <row r="425">
          <cell r="R425">
            <v>8011513.9000000004</v>
          </cell>
        </row>
        <row r="428">
          <cell r="N428">
            <v>9355629</v>
          </cell>
        </row>
        <row r="432">
          <cell r="R432">
            <v>300000</v>
          </cell>
        </row>
        <row r="433">
          <cell r="R433">
            <v>153453.29999999999</v>
          </cell>
        </row>
        <row r="436">
          <cell r="N436">
            <v>223500</v>
          </cell>
        </row>
        <row r="488">
          <cell r="R488">
            <v>1014000</v>
          </cell>
        </row>
        <row r="489">
          <cell r="R489">
            <v>1075454.2</v>
          </cell>
        </row>
        <row r="492">
          <cell r="N492">
            <v>758187</v>
          </cell>
        </row>
        <row r="536">
          <cell r="R536">
            <v>700000</v>
          </cell>
        </row>
        <row r="537">
          <cell r="R537">
            <v>-304839.3</v>
          </cell>
        </row>
        <row r="540">
          <cell r="N540">
            <v>511000</v>
          </cell>
        </row>
        <row r="648">
          <cell r="R648">
            <v>301060.3</v>
          </cell>
        </row>
        <row r="649">
          <cell r="R649">
            <v>45585.1</v>
          </cell>
        </row>
        <row r="652">
          <cell r="N652">
            <v>210742.2</v>
          </cell>
        </row>
        <row r="656">
          <cell r="R656">
            <v>426853.2</v>
          </cell>
        </row>
        <row r="657">
          <cell r="R657">
            <v>140</v>
          </cell>
        </row>
        <row r="660">
          <cell r="N660">
            <v>298857.2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N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N676">
            <v>3720556.8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31746.1</v>
          </cell>
        </row>
        <row r="692">
          <cell r="N692">
            <v>11250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62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62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62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62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62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62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62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62"/>
      <c r="AZ8" s="2" t="str">
        <f>G8</f>
        <v>ծրագիր-9 ամիս</v>
      </c>
      <c r="BA8" s="1" t="s">
        <v>47</v>
      </c>
      <c r="BB8" s="62"/>
      <c r="BC8" s="2" t="str">
        <f>G8</f>
        <v>ծրագիր-9 ամիս</v>
      </c>
      <c r="BD8" s="1" t="s">
        <v>47</v>
      </c>
      <c r="BE8" s="62"/>
      <c r="BF8" s="2" t="str">
        <f>G8</f>
        <v>ծրագիր-9 ամիս</v>
      </c>
      <c r="BG8" s="1" t="s">
        <v>47</v>
      </c>
      <c r="BH8" s="62"/>
      <c r="BI8" s="2" t="str">
        <f>G8</f>
        <v>ծրագիր-9 ամիս</v>
      </c>
      <c r="BJ8" s="1" t="s">
        <v>47</v>
      </c>
      <c r="BK8" s="62"/>
      <c r="BL8" s="2" t="str">
        <f>G8</f>
        <v>ծրագիր-9 ամիս</v>
      </c>
      <c r="BM8" s="1" t="s">
        <v>47</v>
      </c>
      <c r="BN8" s="62"/>
      <c r="BO8" s="2" t="str">
        <f>G8</f>
        <v>ծրագիր-9 ամիս</v>
      </c>
      <c r="BP8" s="1" t="s">
        <v>47</v>
      </c>
      <c r="BQ8" s="62"/>
      <c r="BR8" s="2" t="str">
        <f>G8</f>
        <v>ծրագիր-9 ամիս</v>
      </c>
      <c r="BS8" s="1" t="s">
        <v>47</v>
      </c>
      <c r="BT8" s="1" t="s">
        <v>48</v>
      </c>
      <c r="BU8" s="62"/>
      <c r="BV8" s="18" t="str">
        <f>G8</f>
        <v>ծրագիր-9 ամիս</v>
      </c>
      <c r="BW8" s="1" t="s">
        <v>47</v>
      </c>
      <c r="BX8" s="62"/>
      <c r="BY8" s="2" t="str">
        <f>G8</f>
        <v>ծրագիր-9 ամիս</v>
      </c>
      <c r="BZ8" s="1" t="s">
        <v>47</v>
      </c>
      <c r="CA8" s="62"/>
      <c r="CB8" s="2" t="str">
        <f>G8</f>
        <v>ծրագիր-9 ամիս</v>
      </c>
      <c r="CC8" s="1" t="s">
        <v>47</v>
      </c>
      <c r="CD8" s="62"/>
      <c r="CE8" s="2" t="str">
        <f>G8</f>
        <v>ծրագիր-9 ամիս</v>
      </c>
      <c r="CF8" s="1" t="s">
        <v>47</v>
      </c>
      <c r="CG8" s="62"/>
      <c r="CH8" s="2" t="str">
        <f>G8</f>
        <v>ծրագիր-9 ամիս</v>
      </c>
      <c r="CI8" s="1" t="s">
        <v>47</v>
      </c>
      <c r="CJ8" s="62"/>
      <c r="CK8" s="2" t="str">
        <f>G8</f>
        <v>ծրագիր-9 ամիս</v>
      </c>
      <c r="CL8" s="1" t="s">
        <v>47</v>
      </c>
      <c r="CM8" s="62"/>
      <c r="CN8" s="2" t="str">
        <f>G8</f>
        <v>ծրագիր-9 ամիս</v>
      </c>
      <c r="CO8" s="1" t="s">
        <v>47</v>
      </c>
      <c r="CP8" s="62"/>
      <c r="CQ8" s="2" t="str">
        <f>G8</f>
        <v>ծրագիր-9 ամիս</v>
      </c>
      <c r="CR8" s="1" t="s">
        <v>47</v>
      </c>
      <c r="CS8" s="62"/>
      <c r="CT8" s="2" t="str">
        <f>G8</f>
        <v>ծրագիր-9 ամիս</v>
      </c>
      <c r="CU8" s="1" t="s">
        <v>47</v>
      </c>
      <c r="CV8" s="62"/>
      <c r="CW8" s="2" t="str">
        <f>G8</f>
        <v>ծրագիր-9 ամիս</v>
      </c>
      <c r="CX8" s="1" t="s">
        <v>47</v>
      </c>
      <c r="CY8" s="62"/>
      <c r="CZ8" s="2" t="str">
        <f>G8</f>
        <v>ծրագիր-9 ամիս</v>
      </c>
      <c r="DA8" s="1" t="s">
        <v>47</v>
      </c>
      <c r="DB8" s="62"/>
      <c r="DC8" s="2" t="str">
        <f>G8</f>
        <v>ծրագիր-9 ամիս</v>
      </c>
      <c r="DD8" s="1" t="s">
        <v>47</v>
      </c>
      <c r="DE8" s="62"/>
      <c r="DF8" s="2" t="str">
        <f>G8</f>
        <v>ծրագիր-9 ամիս</v>
      </c>
      <c r="DG8" s="1" t="s">
        <v>47</v>
      </c>
      <c r="DH8" s="94"/>
      <c r="DI8" s="62"/>
      <c r="DJ8" s="2" t="str">
        <f>G8</f>
        <v>ծրագիր-9 ամիս</v>
      </c>
      <c r="DK8" s="1" t="s">
        <v>47</v>
      </c>
      <c r="DL8" s="62"/>
      <c r="DM8" s="2" t="str">
        <f>G8</f>
        <v>ծրագիր-9 ամիս</v>
      </c>
      <c r="DN8" s="1" t="s">
        <v>47</v>
      </c>
      <c r="DO8" s="62"/>
      <c r="DP8" s="2" t="str">
        <f>G8</f>
        <v>ծրագիր-9 ամիս</v>
      </c>
      <c r="DQ8" s="1" t="s">
        <v>47</v>
      </c>
      <c r="DR8" s="62"/>
      <c r="DS8" s="2" t="str">
        <f>G8</f>
        <v>ծրագիր-9 ամիս</v>
      </c>
      <c r="DT8" s="1" t="s">
        <v>47</v>
      </c>
      <c r="DU8" s="62"/>
      <c r="DV8" s="2" t="str">
        <f>G8</f>
        <v>ծրագիր-9 ամիս</v>
      </c>
      <c r="DW8" s="1" t="s">
        <v>47</v>
      </c>
      <c r="DX8" s="62"/>
      <c r="DY8" s="2" t="str">
        <f>G8</f>
        <v>ծրագիր-9 ամիս</v>
      </c>
      <c r="DZ8" s="1" t="s">
        <v>47</v>
      </c>
      <c r="EA8" s="62"/>
      <c r="EB8" s="2" t="str">
        <f>G8</f>
        <v>ծրագիր-9 ամիս</v>
      </c>
      <c r="EC8" s="1" t="s">
        <v>47</v>
      </c>
      <c r="ED8" s="94"/>
      <c r="EE8" s="62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1971197.5999999999</v>
      </c>
      <c r="H10" s="23">
        <f t="shared" ref="H10:H20" si="0">DK10+EG10-EC10</f>
        <v>2028457.4</v>
      </c>
      <c r="I10" s="23">
        <f>IFERROR(H10/G10*100,"-")</f>
        <v>102.90482293606689</v>
      </c>
      <c r="J10" s="24">
        <f>IFERROR(H10/F10*100,"-")</f>
        <v>64.622190225663772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1971197.5999999999</v>
      </c>
      <c r="M10" s="23">
        <f>R10+AB10+AG10+AL10+AQ10+AV10+BA10+BP10+BW10+BZ10+CC10+CF10+CI10+CO10+CR10+CX10+DA10+DD10+DG10</f>
        <v>2028457.4</v>
      </c>
      <c r="N10" s="25">
        <f>IFERROR(M10/L10*100,"-")</f>
        <v>102.90482293606689</v>
      </c>
      <c r="O10" s="26">
        <f>IFERROR(M10/K10*100,"-")</f>
        <v>64.622190225663772</v>
      </c>
      <c r="P10" s="27">
        <f>+[1]rep1_101!$E$92</f>
        <v>1129049.1000000001</v>
      </c>
      <c r="Q10" s="27">
        <f>+[2]rep1_101!$E$96</f>
        <v>694038.5</v>
      </c>
      <c r="R10" s="27">
        <f>+[1]rep1_101!$E$93</f>
        <v>716448.4</v>
      </c>
      <c r="S10" s="27">
        <f>IFERROR(R10/Q10*100,"-")</f>
        <v>103.22891309343791</v>
      </c>
      <c r="T10" s="26">
        <f>IFERROR(R10/P10*100,"-")</f>
        <v>63.455911704814248</v>
      </c>
      <c r="U10" s="27">
        <f>+Z10+AJ10</f>
        <v>1311784</v>
      </c>
      <c r="V10" s="27">
        <f>+AA10+AK10</f>
        <v>761821.1</v>
      </c>
      <c r="W10" s="27">
        <f>+AB10+AL10</f>
        <v>708831.1</v>
      </c>
      <c r="X10" s="27">
        <f>IFERROR(W10/V10*100,"-")</f>
        <v>93.044298720526385</v>
      </c>
      <c r="Y10" s="26">
        <f>IFERROR(W10/U10*100,"-")</f>
        <v>54.035656784958498</v>
      </c>
      <c r="Z10" s="21">
        <f>[1]rep1_101!$E$8+[1]rep1_101!$E$15</f>
        <v>10383.900000000001</v>
      </c>
      <c r="AA10" s="21">
        <f>+[2]rep1_101!$E$26</f>
        <v>7009.1</v>
      </c>
      <c r="AB10" s="21">
        <f>+[1]rep1_101!$E$23</f>
        <v>7190.6</v>
      </c>
      <c r="AC10" s="28">
        <f>IFERROR(AB10/AA10*100,"-")</f>
        <v>102.58949080481088</v>
      </c>
      <c r="AD10" s="29">
        <f>IFERROR(AB10/Z10*100,"-")</f>
        <v>69.247585204017753</v>
      </c>
      <c r="AE10" s="21">
        <f>+[1]rep1_101!$E$71</f>
        <v>6351.4</v>
      </c>
      <c r="AF10" s="21">
        <f>+[2]rep1_101!$E$75</f>
        <v>4287.1000000000004</v>
      </c>
      <c r="AG10" s="21">
        <f>+[1]rep1_101!$E$72</f>
        <v>1133.2</v>
      </c>
      <c r="AH10" s="28">
        <f>IFERROR(AG10/AF10*100,"-")</f>
        <v>26.432786732289891</v>
      </c>
      <c r="AI10" s="26">
        <f>IFERROR(AG10/AE10*100,"-")</f>
        <v>17.841735680322451</v>
      </c>
      <c r="AJ10" s="21">
        <f>[1]rep1_101!$E$29+[1]rep1_101!$E$36</f>
        <v>1301400.1000000001</v>
      </c>
      <c r="AK10" s="21">
        <f>+[2]rep1_101!$E$47</f>
        <v>754812</v>
      </c>
      <c r="AL10" s="21">
        <f>+[1]rep1_101!$E$44</f>
        <v>701640.5</v>
      </c>
      <c r="AM10" s="30">
        <f>IFERROR(AL10/AK10*100,"-")</f>
        <v>92.955663132011679</v>
      </c>
      <c r="AN10" s="26">
        <f>IFERROR(AL10/AJ10*100,"-")</f>
        <v>53.914280473775889</v>
      </c>
      <c r="AO10" s="21">
        <f>+[3]rep1_2!$E$127</f>
        <v>197699.5</v>
      </c>
      <c r="AP10" s="21">
        <f>+[4]rep1_2!$E$131</f>
        <v>163287.5</v>
      </c>
      <c r="AQ10" s="21">
        <f>+[3]rep1_2!$E$128</f>
        <v>177852.4</v>
      </c>
      <c r="AR10" s="28">
        <f>IFERROR(AQ10/AP10*100,"-")</f>
        <v>108.91978871622139</v>
      </c>
      <c r="AS10" s="26">
        <f>IFERROR(AQ10/AO10*100,"-")</f>
        <v>89.960976127911294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124362.7</v>
      </c>
      <c r="BS10" s="25">
        <f t="shared" ref="BS10:BS22" si="2">BW10+BZ10+CC10+CF10</f>
        <v>106222.9</v>
      </c>
      <c r="BT10" s="33">
        <f>IFERROR(BS10/BQ10*100,"-")</f>
        <v>61.506182876015899</v>
      </c>
      <c r="BU10" s="31">
        <f>+[3]rep1_2!$E$141</f>
        <v>166867.9</v>
      </c>
      <c r="BV10" s="31">
        <f>+[4]rep1_2!$E$145</f>
        <v>120144.9</v>
      </c>
      <c r="BW10" s="31">
        <f>+[3]rep1_2!$E$142</f>
        <v>103622.7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2480.8000000000002</v>
      </c>
      <c r="CC10" s="31">
        <f>+[3]rep1_2!$E$156</f>
        <v>2600.1999999999998</v>
      </c>
      <c r="CD10" s="31">
        <f>+[3]rep1_2!$E$148</f>
        <v>2316</v>
      </c>
      <c r="CE10" s="31">
        <f>+[4]rep1_2!$E$152</f>
        <v>1737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200679.2</v>
      </c>
      <c r="CR10" s="31">
        <f>+[3]rep1_2!$E$226</f>
        <v>272149.3</v>
      </c>
      <c r="CS10" s="31">
        <f>+[3]rep1_2!$E$197</f>
        <v>289915.40000000002</v>
      </c>
      <c r="CT10" s="31">
        <f>+[4]rep1_2!$E$201</f>
        <v>200041.7</v>
      </c>
      <c r="CU10" s="31">
        <f>+[3]rep1_2!$E$198</f>
        <v>271853.09999999998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13775</v>
      </c>
      <c r="DA10" s="31">
        <f>+[3]rep1_2!$E$233</f>
        <v>42266.1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7350</v>
      </c>
      <c r="DG10" s="31">
        <f>+[3]rep1_2!$E$240</f>
        <v>3441.8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1971197.5999999999</v>
      </c>
      <c r="DK10" s="22">
        <f>R10+AB10+AG10+AL10+AQ10+AV10+BA10+BD10+BG10+BJ10+BM10+BP10+BW10+BZ10+CC10+CF10+CI10+CL10+CO10+CR10+CX10+DA10+DD10+DG10+DH10</f>
        <v>2028457.4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1008782.1</v>
      </c>
      <c r="H11" s="23">
        <f t="shared" si="0"/>
        <v>1056782.5</v>
      </c>
      <c r="I11" s="23">
        <f t="shared" ref="I11:I21" si="6">IFERROR(H11/G11*100,"-")</f>
        <v>104.7582525502782</v>
      </c>
      <c r="J11" s="24">
        <f t="shared" ref="J11:J23" si="7">IFERROR(H11/F11*100,"-")</f>
        <v>65.723374269532115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1008782.1</v>
      </c>
      <c r="M11" s="23">
        <f t="shared" ref="M11:M22" si="10">R11+AB11+AG11+AL11+AQ11+AV11+BA11+BP11+BW11+BZ11+CC11+CF11+CI11+CO11+CR11+CX11+DA11+DD11+DG11</f>
        <v>1056782.5</v>
      </c>
      <c r="N11" s="25">
        <f t="shared" ref="N11:N21" si="11">IFERROR(M11/L11*100,"-")</f>
        <v>104.7582525502782</v>
      </c>
      <c r="O11" s="26">
        <f t="shared" ref="O11:O23" si="12">IFERROR(M11/K11*100,"-")</f>
        <v>65.723374269532115</v>
      </c>
      <c r="P11" s="27">
        <f>+[1]rep1_101!$F$92</f>
        <v>621087.69999999995</v>
      </c>
      <c r="Q11" s="27">
        <f>+[2]rep1_101!$F$96</f>
        <v>383332.7</v>
      </c>
      <c r="R11" s="27">
        <f>+[1]rep1_101!$F$93</f>
        <v>447626.8</v>
      </c>
      <c r="S11" s="27">
        <f t="shared" ref="S11:S21" si="13">IFERROR(R11/Q11*100,"-")</f>
        <v>116.77240162396789</v>
      </c>
      <c r="T11" s="26">
        <f t="shared" ref="T11:T23" si="14">IFERROR(R11/P11*100,"-")</f>
        <v>72.071432102100886</v>
      </c>
      <c r="U11" s="27">
        <f t="shared" ref="U11:U22" si="15">+Z11+AJ11</f>
        <v>681653.3</v>
      </c>
      <c r="V11" s="27">
        <f t="shared" ref="V11:V22" si="16">+AA11+AK11</f>
        <v>396493.10000000003</v>
      </c>
      <c r="W11" s="27">
        <f t="shared" ref="W11:W22" si="17">+AB11+AL11</f>
        <v>336481.69999999995</v>
      </c>
      <c r="X11" s="27">
        <f t="shared" ref="X11:X21" si="18">IFERROR(W11/V11*100,"-")</f>
        <v>84.864452874463623</v>
      </c>
      <c r="Y11" s="26">
        <f t="shared" ref="Y11:Y23" si="19">IFERROR(W11/U11*100,"-")</f>
        <v>49.362586523090243</v>
      </c>
      <c r="Z11" s="21">
        <f>+[1]rep1_101!$F$8+[1]rep1_101!$F$15</f>
        <v>11939.9</v>
      </c>
      <c r="AA11" s="21">
        <f>+[2]rep1_101!$F$26</f>
        <v>8059.4</v>
      </c>
      <c r="AB11" s="21">
        <f>+[1]rep1_101!$F$23</f>
        <v>3022.1</v>
      </c>
      <c r="AC11" s="28">
        <f t="shared" ref="AC11:AC21" si="20">IFERROR(AB11/AA11*100,"-")</f>
        <v>37.497828622478103</v>
      </c>
      <c r="AD11" s="29">
        <f t="shared" ref="AD11:AD23" si="21">IFERROR(AB11/Z11*100,"-")</f>
        <v>25.310932252363923</v>
      </c>
      <c r="AE11" s="21">
        <f>+[1]rep1_101!$F$71</f>
        <v>934.9</v>
      </c>
      <c r="AF11" s="21">
        <f>+[2]rep1_101!$F$75</f>
        <v>631.20000000000005</v>
      </c>
      <c r="AG11" s="21">
        <f>+[1]rep1_101!$F$72</f>
        <v>1526.9</v>
      </c>
      <c r="AH11" s="28">
        <f t="shared" ref="AH11:AH21" si="22">IFERROR(AG11/AF11*100,"-")</f>
        <v>241.90430925221798</v>
      </c>
      <c r="AI11" s="26">
        <f t="shared" ref="AI11:AI23" si="23">IFERROR(AG11/AE11*100,"-")</f>
        <v>163.322280457803</v>
      </c>
      <c r="AJ11" s="21">
        <f>[1]rep1_101!$F$29+[1]rep1_101!$F$36</f>
        <v>669713.4</v>
      </c>
      <c r="AK11" s="21">
        <f>+[2]rep1_101!$F$47</f>
        <v>388433.7</v>
      </c>
      <c r="AL11" s="21">
        <f>+[1]rep1_101!$F$44</f>
        <v>333459.59999999998</v>
      </c>
      <c r="AM11" s="30">
        <f t="shared" ref="AM11:AM21" si="24">IFERROR(AL11/AK11*100,"-")</f>
        <v>85.847237250526916</v>
      </c>
      <c r="AN11" s="26">
        <f t="shared" ref="AN11:AN23" si="25">IFERROR(AL11/AJ11*100,"-")</f>
        <v>49.791388375982912</v>
      </c>
      <c r="AO11" s="21">
        <f>+[3]rep1_2!$F$127</f>
        <v>103350</v>
      </c>
      <c r="AP11" s="21">
        <f>+[4]rep1_2!$F$131</f>
        <v>88001.2</v>
      </c>
      <c r="AQ11" s="21">
        <f>+[3]rep1_2!$F$128</f>
        <v>92742.9</v>
      </c>
      <c r="AR11" s="28">
        <f t="shared" ref="AR11:AR21" si="26">IFERROR(AQ11/AP11*100,"-")</f>
        <v>105.38822197879118</v>
      </c>
      <c r="AS11" s="26">
        <f t="shared" ref="AS11:AS23" si="27">IFERROR(AQ11/AO11*100,"-")</f>
        <v>89.736719883889691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21240</v>
      </c>
      <c r="BS11" s="25">
        <f t="shared" si="2"/>
        <v>22184.399999999998</v>
      </c>
      <c r="BT11" s="33">
        <f t="shared" ref="BT11:BT23" si="30">IFERROR(BS11/BQ11*100,"-")</f>
        <v>75.772863120143455</v>
      </c>
      <c r="BU11" s="31">
        <f>+[3]rep1_2!$F$141</f>
        <v>21526.799999999999</v>
      </c>
      <c r="BV11" s="31">
        <f>+[4]rep1_2!$F$145</f>
        <v>15499.3</v>
      </c>
      <c r="BW11" s="31">
        <f>+[3]rep1_2!$F$142</f>
        <v>17724.3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1132.7</v>
      </c>
      <c r="CC11" s="31">
        <f>+[3]rep1_2!$F$156</f>
        <v>799.1</v>
      </c>
      <c r="CD11" s="31">
        <f>+[3]rep1_2!$F$148</f>
        <v>6144</v>
      </c>
      <c r="CE11" s="31">
        <f>+[4]rep1_2!$F$152</f>
        <v>4608</v>
      </c>
      <c r="CF11" s="31">
        <f>+[3]rep1_2!$F$149</f>
        <v>3661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108098.9</v>
      </c>
      <c r="CR11" s="31">
        <f>+[3]rep1_2!$F$226</f>
        <v>140913.5</v>
      </c>
      <c r="CS11" s="31">
        <f>+[3]rep1_2!$F$197</f>
        <v>156121.5</v>
      </c>
      <c r="CT11" s="31">
        <f>+[4]rep1_2!$F$201</f>
        <v>107723.9</v>
      </c>
      <c r="CU11" s="31">
        <f>+[3]rep1_2!$F$198</f>
        <v>140718.29999999999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2900</v>
      </c>
      <c r="DA11" s="31">
        <f>+[3]rep1_2!$F$233</f>
        <v>7210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8085</v>
      </c>
      <c r="DG11" s="31">
        <f>+[3]rep1_2!$F$240</f>
        <v>8096.3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1008782.1</v>
      </c>
      <c r="DK11" s="22">
        <f t="shared" ref="DK11:DK21" si="32">R11+AB11+AG11+AL11+AQ11+AV11+BA11+BD11+BG11+BJ11+BM11+BP11+BW11+BZ11+CC11+CF11+CI11+CL11+CO11+CR11+CX11+DA11+DD11+DG11+DH11</f>
        <v>1056782.5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3702023.0000000005</v>
      </c>
      <c r="H12" s="23">
        <f t="shared" si="0"/>
        <v>4121850.4000000004</v>
      </c>
      <c r="I12" s="23">
        <f t="shared" si="6"/>
        <v>111.34048599914155</v>
      </c>
      <c r="J12" s="24">
        <f t="shared" si="7"/>
        <v>69.637510929194775</v>
      </c>
      <c r="K12" s="23">
        <f t="shared" si="8"/>
        <v>5919008.8000000007</v>
      </c>
      <c r="L12" s="23">
        <f t="shared" si="9"/>
        <v>3702023.0000000005</v>
      </c>
      <c r="M12" s="23">
        <f t="shared" si="10"/>
        <v>4121850.4000000004</v>
      </c>
      <c r="N12" s="25">
        <f t="shared" si="11"/>
        <v>111.34048599914155</v>
      </c>
      <c r="O12" s="26">
        <f t="shared" si="12"/>
        <v>69.637510929194775</v>
      </c>
      <c r="P12" s="27">
        <f>+[1]rep1_101!$G$92</f>
        <v>2979680.7</v>
      </c>
      <c r="Q12" s="27">
        <f>+[2]rep1_101!$G$96</f>
        <v>1817368.8</v>
      </c>
      <c r="R12" s="27">
        <f>+[1]rep1_101!$G$93</f>
        <v>1979661.8</v>
      </c>
      <c r="S12" s="27">
        <f t="shared" si="13"/>
        <v>108.93010818717698</v>
      </c>
      <c r="T12" s="26">
        <f t="shared" si="14"/>
        <v>66.438722779927389</v>
      </c>
      <c r="U12" s="27">
        <f t="shared" si="15"/>
        <v>1898406.6</v>
      </c>
      <c r="V12" s="27">
        <f t="shared" si="16"/>
        <v>1106251.3</v>
      </c>
      <c r="W12" s="27">
        <f t="shared" si="17"/>
        <v>1162721.5</v>
      </c>
      <c r="X12" s="27">
        <f t="shared" si="18"/>
        <v>105.10464484877893</v>
      </c>
      <c r="Y12" s="26">
        <f t="shared" si="19"/>
        <v>61.247232284169264</v>
      </c>
      <c r="Z12" s="21">
        <f>[1]rep1_101!$G$8+[1]rep1_101!$G$15</f>
        <v>54478.1</v>
      </c>
      <c r="AA12" s="21">
        <f>+[2]rep1_101!$G$26</f>
        <v>36772.800000000003</v>
      </c>
      <c r="AB12" s="21">
        <f>+[1]rep1_101!$G$23</f>
        <v>29821.1</v>
      </c>
      <c r="AC12" s="28">
        <f t="shared" si="20"/>
        <v>81.095538006352513</v>
      </c>
      <c r="AD12" s="29">
        <f t="shared" si="21"/>
        <v>54.739610962937405</v>
      </c>
      <c r="AE12" s="21">
        <f>+[1]rep1_101!$G$71</f>
        <v>9226.4</v>
      </c>
      <c r="AF12" s="21">
        <f>+[2]rep1_101!$G$75</f>
        <v>6227.8</v>
      </c>
      <c r="AG12" s="21">
        <f>+[1]rep1_101!$G$72</f>
        <v>2173.1999999999998</v>
      </c>
      <c r="AH12" s="28">
        <f t="shared" si="22"/>
        <v>34.895147564147848</v>
      </c>
      <c r="AI12" s="26">
        <f t="shared" si="23"/>
        <v>23.554148963842884</v>
      </c>
      <c r="AJ12" s="21">
        <f>[1]rep1_101!$G$29+[1]rep1_101!$G$36</f>
        <v>1843928.5</v>
      </c>
      <c r="AK12" s="21">
        <f>+[2]rep1_101!$G$47</f>
        <v>1069478.5</v>
      </c>
      <c r="AL12" s="21">
        <f>+[1]rep1_101!$G$44</f>
        <v>1132900.3999999999</v>
      </c>
      <c r="AM12" s="30">
        <f t="shared" si="24"/>
        <v>105.93017063924147</v>
      </c>
      <c r="AN12" s="26">
        <f t="shared" si="25"/>
        <v>61.439497247317341</v>
      </c>
      <c r="AO12" s="21">
        <f>+[3]rep1_2!$G$127</f>
        <v>398420</v>
      </c>
      <c r="AP12" s="21">
        <f>+[4]rep1_2!$G$131</f>
        <v>327211.5</v>
      </c>
      <c r="AQ12" s="21">
        <f>+[3]rep1_2!$G$128</f>
        <v>340159.1</v>
      </c>
      <c r="AR12" s="28">
        <f t="shared" si="26"/>
        <v>103.95695139076713</v>
      </c>
      <c r="AS12" s="26">
        <f t="shared" si="27"/>
        <v>85.37701420611414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110285.90000000001</v>
      </c>
      <c r="BS12" s="25">
        <f t="shared" si="2"/>
        <v>141511.6</v>
      </c>
      <c r="BT12" s="33">
        <f t="shared" si="30"/>
        <v>93.16446162597174</v>
      </c>
      <c r="BU12" s="31">
        <f>+[3]rep1_2!$G$141</f>
        <v>93355.9</v>
      </c>
      <c r="BV12" s="31">
        <f>+[4]rep1_2!$G$145</f>
        <v>67216.3</v>
      </c>
      <c r="BW12" s="31">
        <f>+[3]rep1_2!$G$142</f>
        <v>98717.4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13069.6</v>
      </c>
      <c r="CC12" s="31">
        <f>+[3]rep1_2!$G$156</f>
        <v>13843.1</v>
      </c>
      <c r="CD12" s="31">
        <f>+[3]rep1_2!$G$148</f>
        <v>40000</v>
      </c>
      <c r="CE12" s="31">
        <f>+[4]rep1_2!$G$152</f>
        <v>30000</v>
      </c>
      <c r="CF12" s="31">
        <f>+[3]rep1_2!$G$149</f>
        <v>28951.1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291562.7</v>
      </c>
      <c r="CR12" s="31">
        <f>+[3]rep1_2!$G$226</f>
        <v>431651.7</v>
      </c>
      <c r="CS12" s="31">
        <f>+[3]rep1_2!$G$197</f>
        <v>420380.7</v>
      </c>
      <c r="CT12" s="31">
        <f>+[4]rep1_2!$G$201</f>
        <v>290062.7</v>
      </c>
      <c r="CU12" s="31">
        <f>+[3]rep1_2!$G$198</f>
        <v>429988.4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18125</v>
      </c>
      <c r="DA12" s="31">
        <f>+[3]rep1_2!$G$233</f>
        <v>41667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24990</v>
      </c>
      <c r="DG12" s="31">
        <f>+[3]rep1_2!$G$240</f>
        <v>22304.5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3702023.0000000005</v>
      </c>
      <c r="DK12" s="22">
        <f t="shared" si="32"/>
        <v>4121850.4000000004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1014396.9</v>
      </c>
      <c r="H13" s="23">
        <f t="shared" si="0"/>
        <v>996859.6</v>
      </c>
      <c r="I13" s="23">
        <f t="shared" si="6"/>
        <v>98.271159937495867</v>
      </c>
      <c r="J13" s="24">
        <f t="shared" si="7"/>
        <v>62.071175341582752</v>
      </c>
      <c r="K13" s="23">
        <f t="shared" si="8"/>
        <v>1605994.4000000001</v>
      </c>
      <c r="L13" s="23">
        <f t="shared" si="9"/>
        <v>1014396.9</v>
      </c>
      <c r="M13" s="23">
        <f t="shared" si="10"/>
        <v>996859.6</v>
      </c>
      <c r="N13" s="25">
        <f t="shared" si="11"/>
        <v>98.271159937495867</v>
      </c>
      <c r="O13" s="26">
        <f t="shared" si="12"/>
        <v>62.071175341582752</v>
      </c>
      <c r="P13" s="27">
        <f>+[1]rep1_101!$H$92</f>
        <v>728238.1</v>
      </c>
      <c r="Q13" s="27">
        <f>+[2]rep1_101!$H$96</f>
        <v>447937.6</v>
      </c>
      <c r="R13" s="27">
        <f>+[1]rep1_101!$H$93</f>
        <v>367802.5</v>
      </c>
      <c r="S13" s="27">
        <f t="shared" si="13"/>
        <v>82.110209100553305</v>
      </c>
      <c r="T13" s="26">
        <f t="shared" si="14"/>
        <v>50.505802978448941</v>
      </c>
      <c r="U13" s="27">
        <f t="shared" si="15"/>
        <v>530346.9</v>
      </c>
      <c r="V13" s="27">
        <f t="shared" si="16"/>
        <v>308072.80000000005</v>
      </c>
      <c r="W13" s="27">
        <f t="shared" si="17"/>
        <v>341277.89999999997</v>
      </c>
      <c r="X13" s="27">
        <f t="shared" si="18"/>
        <v>110.77832901833591</v>
      </c>
      <c r="Y13" s="26">
        <f t="shared" si="19"/>
        <v>64.34993774829266</v>
      </c>
      <c r="Z13" s="21">
        <f>[1]rep1_101!$H$8+[1]rep1_101!$H$15</f>
        <v>4963.3</v>
      </c>
      <c r="AA13" s="21">
        <f>+[2]rep1_101!$H$26</f>
        <v>3350.4</v>
      </c>
      <c r="AB13" s="21">
        <f>+[1]rep1_101!$H$23</f>
        <v>1661.1</v>
      </c>
      <c r="AC13" s="28">
        <f t="shared" si="20"/>
        <v>49.579154727793693</v>
      </c>
      <c r="AD13" s="29">
        <f t="shared" si="21"/>
        <v>33.467652569862786</v>
      </c>
      <c r="AE13" s="21">
        <f>+[1]rep1_101!$H$71</f>
        <v>893.1</v>
      </c>
      <c r="AF13" s="21">
        <f>+[2]rep1_101!$H$75</f>
        <v>602.9</v>
      </c>
      <c r="AG13" s="21">
        <f>+[1]rep1_101!$H$72</f>
        <v>395.1</v>
      </c>
      <c r="AH13" s="28">
        <f t="shared" si="22"/>
        <v>65.533255929673246</v>
      </c>
      <c r="AI13" s="26">
        <f t="shared" si="23"/>
        <v>44.23916694659053</v>
      </c>
      <c r="AJ13" s="21">
        <f>[1]rep1_101!$H$29+[1]rep1_101!$H$36</f>
        <v>525383.6</v>
      </c>
      <c r="AK13" s="21">
        <f>+[2]rep1_101!$H$47</f>
        <v>304722.40000000002</v>
      </c>
      <c r="AL13" s="21">
        <f>+[1]rep1_101!$H$44</f>
        <v>339616.8</v>
      </c>
      <c r="AM13" s="30">
        <f t="shared" si="24"/>
        <v>111.45120936301367</v>
      </c>
      <c r="AN13" s="26">
        <f t="shared" si="25"/>
        <v>64.641682762842237</v>
      </c>
      <c r="AO13" s="21">
        <f>+[3]rep1_2!$H$127</f>
        <v>125540.1</v>
      </c>
      <c r="AP13" s="21">
        <f>+[4]rep1_2!$H$131</f>
        <v>103363</v>
      </c>
      <c r="AQ13" s="21">
        <f>+[3]rep1_2!$H$128</f>
        <v>107963.6</v>
      </c>
      <c r="AR13" s="28">
        <f t="shared" si="26"/>
        <v>104.45091570484604</v>
      </c>
      <c r="AS13" s="26">
        <f t="shared" si="27"/>
        <v>85.999294249407171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32384.100000000002</v>
      </c>
      <c r="BS13" s="25">
        <f t="shared" si="2"/>
        <v>26081.5</v>
      </c>
      <c r="BT13" s="33">
        <f t="shared" si="30"/>
        <v>57.916802678942183</v>
      </c>
      <c r="BU13" s="31">
        <f>+[3]rep1_2!$H$141</f>
        <v>42393.3</v>
      </c>
      <c r="BV13" s="31">
        <f>+[4]rep1_2!$H$145</f>
        <v>30523.200000000001</v>
      </c>
      <c r="BW13" s="31">
        <f>+[3]rep1_2!$H$142</f>
        <v>25863.200000000001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1860.9</v>
      </c>
      <c r="CC13" s="31">
        <f>+[3]rep1_2!$H$156</f>
        <v>218.3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110376.5</v>
      </c>
      <c r="CR13" s="31">
        <f>+[3]rep1_2!$H$226</f>
        <v>140292.5</v>
      </c>
      <c r="CS13" s="31">
        <f>+[3]rep1_2!$H$197</f>
        <v>159683.5</v>
      </c>
      <c r="CT13" s="31">
        <f>+[4]rep1_2!$H$201</f>
        <v>110181.5</v>
      </c>
      <c r="CU13" s="31">
        <f>+[3]rep1_2!$H$198</f>
        <v>139935.5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7250</v>
      </c>
      <c r="DA13" s="31">
        <f>+[3]rep1_2!$H$233</f>
        <v>7556.4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4410</v>
      </c>
      <c r="DG13" s="31">
        <f>+[3]rep1_2!$H$240</f>
        <v>5490.1</v>
      </c>
      <c r="DH13" s="31"/>
      <c r="DI13" s="22">
        <f t="shared" si="36"/>
        <v>1605994.4000000001</v>
      </c>
      <c r="DJ13" s="22">
        <f t="shared" si="31"/>
        <v>1014396.9</v>
      </c>
      <c r="DK13" s="22">
        <f t="shared" si="32"/>
        <v>996859.6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1832303.1999999997</v>
      </c>
      <c r="H14" s="23">
        <f t="shared" si="0"/>
        <v>1861830.2</v>
      </c>
      <c r="I14" s="23">
        <f t="shared" si="6"/>
        <v>101.61146910620471</v>
      </c>
      <c r="J14" s="24">
        <f t="shared" si="7"/>
        <v>63.435953469198367</v>
      </c>
      <c r="K14" s="23">
        <f t="shared" si="8"/>
        <v>2934976.3</v>
      </c>
      <c r="L14" s="23">
        <f t="shared" si="9"/>
        <v>1832303.1999999997</v>
      </c>
      <c r="M14" s="23">
        <f t="shared" si="10"/>
        <v>1861830.2</v>
      </c>
      <c r="N14" s="25">
        <f t="shared" si="11"/>
        <v>101.61146910620471</v>
      </c>
      <c r="O14" s="26">
        <f t="shared" si="12"/>
        <v>63.435953469198367</v>
      </c>
      <c r="P14" s="27">
        <f>+[1]rep1_101!$I$92</f>
        <v>991853.9</v>
      </c>
      <c r="Q14" s="27">
        <f>+[2]rep1_101!$I$96</f>
        <v>606035.80000000005</v>
      </c>
      <c r="R14" s="27">
        <f>+[1]rep1_101!$I$93</f>
        <v>565918.9</v>
      </c>
      <c r="S14" s="27">
        <f t="shared" si="13"/>
        <v>93.380440561432181</v>
      </c>
      <c r="T14" s="26">
        <f t="shared" si="14"/>
        <v>57.056679416192246</v>
      </c>
      <c r="U14" s="27">
        <f t="shared" si="15"/>
        <v>1328254.4000000001</v>
      </c>
      <c r="V14" s="27">
        <f t="shared" si="16"/>
        <v>771475.4</v>
      </c>
      <c r="W14" s="27">
        <f t="shared" si="17"/>
        <v>763617.3</v>
      </c>
      <c r="X14" s="27">
        <f t="shared" si="18"/>
        <v>98.981419239032121</v>
      </c>
      <c r="Y14" s="26">
        <f t="shared" si="19"/>
        <v>57.490289510804551</v>
      </c>
      <c r="Z14" s="21">
        <f>[1]rep1_101!$I$8+[1]rep1_101!$I$15</f>
        <v>11450.1</v>
      </c>
      <c r="AA14" s="21">
        <f>+[2]rep1_101!$I$26</f>
        <v>7728.8</v>
      </c>
      <c r="AB14" s="21">
        <f>+[1]rep1_101!$I$23</f>
        <v>6063.9</v>
      </c>
      <c r="AC14" s="28">
        <f t="shared" si="20"/>
        <v>78.458492909636675</v>
      </c>
      <c r="AD14" s="29">
        <f t="shared" si="21"/>
        <v>52.959362800324882</v>
      </c>
      <c r="AE14" s="21">
        <f>+[1]rep1_101!$I$71</f>
        <v>7539.5</v>
      </c>
      <c r="AF14" s="21">
        <f>+[2]rep1_101!$I$75</f>
        <v>5089.2</v>
      </c>
      <c r="AG14" s="21">
        <f>+[1]rep1_101!$I$72</f>
        <v>4226.2</v>
      </c>
      <c r="AH14" s="28">
        <f t="shared" si="22"/>
        <v>83.042521417904581</v>
      </c>
      <c r="AI14" s="26">
        <f t="shared" si="23"/>
        <v>56.054114994363012</v>
      </c>
      <c r="AJ14" s="21">
        <f>[1]rep1_101!$I$29+[1]rep1_101!$I$36</f>
        <v>1316804.3</v>
      </c>
      <c r="AK14" s="21">
        <f>+[2]rep1_101!$I$47</f>
        <v>763746.6</v>
      </c>
      <c r="AL14" s="21">
        <f>+[1]rep1_101!$I$44</f>
        <v>757553.4</v>
      </c>
      <c r="AM14" s="30">
        <f t="shared" si="24"/>
        <v>99.189102773092557</v>
      </c>
      <c r="AN14" s="26">
        <f t="shared" si="25"/>
        <v>57.529687592909596</v>
      </c>
      <c r="AO14" s="21">
        <f>+[3]rep1_2!$I$127</f>
        <v>169600</v>
      </c>
      <c r="AP14" s="21">
        <f>+[4]rep1_2!$I$131</f>
        <v>144401.9</v>
      </c>
      <c r="AQ14" s="21">
        <f>+[3]rep1_2!$I$128</f>
        <v>148913</v>
      </c>
      <c r="AR14" s="28">
        <f t="shared" si="26"/>
        <v>103.12398936579091</v>
      </c>
      <c r="AS14" s="26">
        <f t="shared" si="27"/>
        <v>87.802476415094347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49745.5</v>
      </c>
      <c r="BS14" s="25">
        <f t="shared" si="2"/>
        <v>51073.8</v>
      </c>
      <c r="BT14" s="33">
        <f t="shared" si="30"/>
        <v>74.053807172839782</v>
      </c>
      <c r="BU14" s="31">
        <f>+[3]rep1_2!$I$141</f>
        <v>64591.6</v>
      </c>
      <c r="BV14" s="31">
        <f>+[4]rep1_2!$I$145</f>
        <v>46505.9</v>
      </c>
      <c r="BW14" s="31">
        <f>+[3]rep1_2!$I$142</f>
        <v>47785.3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674.6</v>
      </c>
      <c r="CC14" s="31">
        <f>+[3]rep1_2!$I$156</f>
        <v>393.5</v>
      </c>
      <c r="CD14" s="31">
        <f>+[3]rep1_2!$I$148</f>
        <v>3420</v>
      </c>
      <c r="CE14" s="31">
        <f>+[4]rep1_2!$I$152</f>
        <v>2565</v>
      </c>
      <c r="CF14" s="31">
        <f>+[3]rep1_2!$I$149</f>
        <v>2895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244496.4</v>
      </c>
      <c r="CR14" s="31">
        <f>+[3]rep1_2!$I$226</f>
        <v>305588.40000000002</v>
      </c>
      <c r="CS14" s="31">
        <f>+[3]rep1_2!$I$197</f>
        <v>353310</v>
      </c>
      <c r="CT14" s="31">
        <f>+[4]rep1_2!$I$201</f>
        <v>243783.9</v>
      </c>
      <c r="CU14" s="31">
        <f>+[3]rep1_2!$I$198</f>
        <v>304484.40000000002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3552.5</v>
      </c>
      <c r="DA14" s="31">
        <f>+[3]rep1_2!$I$233</f>
        <v>19421.7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5806.5</v>
      </c>
      <c r="DG14" s="31">
        <f>+[3]rep1_2!$I$240</f>
        <v>2670.9</v>
      </c>
      <c r="DH14" s="31"/>
      <c r="DI14" s="22">
        <f t="shared" si="36"/>
        <v>2934976.3</v>
      </c>
      <c r="DJ14" s="22">
        <f t="shared" si="31"/>
        <v>1832303.1999999997</v>
      </c>
      <c r="DK14" s="22">
        <f t="shared" si="32"/>
        <v>1861830.2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7754214.8000000007</v>
      </c>
      <c r="H15" s="23">
        <f t="shared" si="0"/>
        <v>7711316.0999999996</v>
      </c>
      <c r="I15" s="23">
        <f t="shared" si="6"/>
        <v>99.446769258958355</v>
      </c>
      <c r="J15" s="24">
        <f t="shared" si="7"/>
        <v>64.915407310141646</v>
      </c>
      <c r="K15" s="23">
        <f t="shared" si="8"/>
        <v>11879022.899999999</v>
      </c>
      <c r="L15" s="23">
        <f t="shared" si="9"/>
        <v>7754214.8000000007</v>
      </c>
      <c r="M15" s="23">
        <f t="shared" si="10"/>
        <v>7711292.0999999996</v>
      </c>
      <c r="N15" s="25">
        <f t="shared" si="11"/>
        <v>99.446459749864019</v>
      </c>
      <c r="O15" s="26">
        <f t="shared" si="12"/>
        <v>64.915205273322613</v>
      </c>
      <c r="P15" s="27">
        <f>+[1]rep1_101!$J$92</f>
        <v>5959103</v>
      </c>
      <c r="Q15" s="27">
        <f>+[2]rep1_101!$J$96</f>
        <v>3696220.6</v>
      </c>
      <c r="R15" s="27">
        <f>+[1]rep1_101!$J$93</f>
        <v>3459865.5</v>
      </c>
      <c r="S15" s="27">
        <f t="shared" si="13"/>
        <v>93.60549259424613</v>
      </c>
      <c r="T15" s="26">
        <f t="shared" si="14"/>
        <v>58.060172814599788</v>
      </c>
      <c r="U15" s="27">
        <f t="shared" si="15"/>
        <v>2586166.3000000003</v>
      </c>
      <c r="V15" s="27">
        <f t="shared" si="16"/>
        <v>1515131.2</v>
      </c>
      <c r="W15" s="27">
        <f t="shared" si="17"/>
        <v>1495863.7000000002</v>
      </c>
      <c r="X15" s="27">
        <f t="shared" si="18"/>
        <v>98.728327949421157</v>
      </c>
      <c r="Y15" s="26">
        <f t="shared" si="19"/>
        <v>57.840971015669027</v>
      </c>
      <c r="Z15" s="21">
        <f>[1]rep1_101!$J$8+[1]rep1_101!$J$15</f>
        <v>159524.5</v>
      </c>
      <c r="AA15" s="21">
        <f>+[2]rep1_101!$J$26</f>
        <v>107679</v>
      </c>
      <c r="AB15" s="21">
        <f>+[1]rep1_101!$J$23</f>
        <v>97895.1</v>
      </c>
      <c r="AC15" s="28">
        <f t="shared" si="20"/>
        <v>90.91382720864793</v>
      </c>
      <c r="AD15" s="29">
        <f t="shared" si="21"/>
        <v>61.366811994395853</v>
      </c>
      <c r="AE15" s="21">
        <f>+[1]rep1_101!$J$71</f>
        <v>11763.6</v>
      </c>
      <c r="AF15" s="21">
        <f>+[2]rep1_101!$J$75</f>
        <v>7940.4</v>
      </c>
      <c r="AG15" s="21">
        <f>+[1]rep1_101!$J$72</f>
        <v>3890.6</v>
      </c>
      <c r="AH15" s="28">
        <f t="shared" si="22"/>
        <v>48.997531610498214</v>
      </c>
      <c r="AI15" s="26">
        <f t="shared" si="23"/>
        <v>33.073208881634876</v>
      </c>
      <c r="AJ15" s="21">
        <f>[1]rep1_101!$J$29+[1]rep1_101!$J$36</f>
        <v>2426641.8000000003</v>
      </c>
      <c r="AK15" s="21">
        <f>+[2]rep1_101!$J$47</f>
        <v>1407452.2</v>
      </c>
      <c r="AL15" s="21">
        <f>+[1]rep1_101!$J$44</f>
        <v>1397968.6</v>
      </c>
      <c r="AM15" s="30">
        <f t="shared" si="24"/>
        <v>99.32618670815252</v>
      </c>
      <c r="AN15" s="26">
        <f t="shared" si="25"/>
        <v>57.609186489740672</v>
      </c>
      <c r="AO15" s="21">
        <f>+[3]rep1_2!$J$127</f>
        <v>1151400.1000000001</v>
      </c>
      <c r="AP15" s="21">
        <f>+[4]rep1_2!$J$131</f>
        <v>999962.2</v>
      </c>
      <c r="AQ15" s="21">
        <f>+[3]rep1_2!$J$128</f>
        <v>994316.1</v>
      </c>
      <c r="AR15" s="28">
        <f t="shared" si="26"/>
        <v>99.435368656935225</v>
      </c>
      <c r="AS15" s="26">
        <f t="shared" si="27"/>
        <v>86.357131634780984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889984.20000000007</v>
      </c>
      <c r="BS15" s="25">
        <f t="shared" si="2"/>
        <v>911125.39999999991</v>
      </c>
      <c r="BT15" s="33">
        <f t="shared" si="30"/>
        <v>73.583857132254295</v>
      </c>
      <c r="BU15" s="31">
        <f>+[3]rep1_2!$J$141</f>
        <v>1133229.6000000001</v>
      </c>
      <c r="BV15" s="31">
        <f>+[4]rep1_2!$J$145</f>
        <v>815925.4</v>
      </c>
      <c r="BW15" s="31">
        <f>+[3]rep1_2!$J$142</f>
        <v>838371.6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73308.800000000003</v>
      </c>
      <c r="CC15" s="31">
        <f>+[3]rep1_2!$J$156</f>
        <v>72227.199999999997</v>
      </c>
      <c r="CD15" s="31">
        <f>+[3]rep1_2!$J$148</f>
        <v>1000</v>
      </c>
      <c r="CE15" s="31">
        <f>+[4]rep1_2!$J$152</f>
        <v>750</v>
      </c>
      <c r="CF15" s="31">
        <f>+[3]rep1_2!$J$149</f>
        <v>526.6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24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616611.19999999995</v>
      </c>
      <c r="CR15" s="31">
        <f>+[3]rep1_2!$J$226</f>
        <v>751790</v>
      </c>
      <c r="CS15" s="31">
        <f>+[3]rep1_2!$J$197</f>
        <v>890351.2</v>
      </c>
      <c r="CT15" s="31">
        <f>+[4]rep1_2!$J$201</f>
        <v>614342.30000000005</v>
      </c>
      <c r="CU15" s="31">
        <f>+[3]rep1_2!$J$198</f>
        <v>750651.5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21750</v>
      </c>
      <c r="DA15" s="31">
        <f>+[3]rep1_2!$J$233</f>
        <v>92462.8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6615</v>
      </c>
      <c r="DG15" s="31">
        <f>+[3]rep1_2!$J$240</f>
        <v>1978</v>
      </c>
      <c r="DH15" s="31"/>
      <c r="DI15" s="22">
        <f t="shared" si="36"/>
        <v>11879022.899999999</v>
      </c>
      <c r="DJ15" s="22">
        <f t="shared" si="31"/>
        <v>7754214.8000000007</v>
      </c>
      <c r="DK15" s="22">
        <f t="shared" si="32"/>
        <v>7711316.0999999996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3156787.9</v>
      </c>
      <c r="H16" s="23">
        <f t="shared" si="0"/>
        <v>3565238.9000000004</v>
      </c>
      <c r="I16" s="23">
        <f t="shared" si="6"/>
        <v>112.93881670035546</v>
      </c>
      <c r="J16" s="24">
        <f t="shared" si="7"/>
        <v>71.743473557238318</v>
      </c>
      <c r="K16" s="23">
        <f t="shared" si="8"/>
        <v>4969426.1000000006</v>
      </c>
      <c r="L16" s="23">
        <f t="shared" si="9"/>
        <v>3156787.9</v>
      </c>
      <c r="M16" s="23">
        <f t="shared" si="10"/>
        <v>3565238.9000000004</v>
      </c>
      <c r="N16" s="25">
        <f t="shared" si="11"/>
        <v>112.93881670035546</v>
      </c>
      <c r="O16" s="26">
        <f t="shared" si="12"/>
        <v>71.743473557238318</v>
      </c>
      <c r="P16" s="27">
        <f>+[1]rep1_101!$K$92</f>
        <v>2469589.4</v>
      </c>
      <c r="Q16" s="27">
        <f>+[2]rep1_101!$K$96</f>
        <v>1559225.3</v>
      </c>
      <c r="R16" s="27">
        <f>+[1]rep1_101!$K$93</f>
        <v>1745689.1</v>
      </c>
      <c r="S16" s="27">
        <f t="shared" si="13"/>
        <v>111.95874643645149</v>
      </c>
      <c r="T16" s="26">
        <f t="shared" si="14"/>
        <v>70.687422775624171</v>
      </c>
      <c r="U16" s="27">
        <f t="shared" si="15"/>
        <v>1663828.3</v>
      </c>
      <c r="V16" s="27">
        <f t="shared" si="16"/>
        <v>967014.1</v>
      </c>
      <c r="W16" s="27">
        <f t="shared" si="17"/>
        <v>985261.2</v>
      </c>
      <c r="X16" s="27">
        <f t="shared" si="18"/>
        <v>101.88695283760597</v>
      </c>
      <c r="Y16" s="26">
        <f t="shared" si="19"/>
        <v>59.2165189160444</v>
      </c>
      <c r="Z16" s="21">
        <f>[1]rep1_101!$K$8+[1]rep1_101!$K$15</f>
        <v>20987.7</v>
      </c>
      <c r="AA16" s="21">
        <f>+[2]rep1_101!$K$26</f>
        <v>14166.6</v>
      </c>
      <c r="AB16" s="21">
        <f>+[1]rep1_101!$K$23</f>
        <v>6214.5</v>
      </c>
      <c r="AC16" s="28">
        <f t="shared" si="20"/>
        <v>43.867265257718856</v>
      </c>
      <c r="AD16" s="29">
        <f t="shared" si="21"/>
        <v>29.610200260152375</v>
      </c>
      <c r="AE16" s="21">
        <f>+[1]rep1_101!$K$71</f>
        <v>13078.1</v>
      </c>
      <c r="AF16" s="21">
        <f>+[2]rep1_101!$K$75</f>
        <v>8827.7000000000007</v>
      </c>
      <c r="AG16" s="21">
        <f>+[1]rep1_101!$K$72</f>
        <v>1460.4</v>
      </c>
      <c r="AH16" s="28">
        <f t="shared" si="22"/>
        <v>16.543380495485799</v>
      </c>
      <c r="AI16" s="26">
        <f t="shared" si="23"/>
        <v>11.166759697509578</v>
      </c>
      <c r="AJ16" s="21">
        <f>[1]rep1_101!$K$29+[1]rep1_101!$K$36</f>
        <v>1642840.6</v>
      </c>
      <c r="AK16" s="21">
        <f>+[2]rep1_101!$K$47</f>
        <v>952847.5</v>
      </c>
      <c r="AL16" s="21">
        <f>+[1]rep1_101!$K$44</f>
        <v>979046.7</v>
      </c>
      <c r="AM16" s="30">
        <f t="shared" si="24"/>
        <v>102.74956905485924</v>
      </c>
      <c r="AN16" s="26">
        <f t="shared" si="25"/>
        <v>59.59474704971376</v>
      </c>
      <c r="AO16" s="21">
        <f>+[3]rep1_2!$K$127</f>
        <v>302990</v>
      </c>
      <c r="AP16" s="21">
        <f>+[4]rep1_2!$K$131</f>
        <v>259346.9</v>
      </c>
      <c r="AQ16" s="21">
        <f>+[3]rep1_2!$K$128</f>
        <v>288352.3</v>
      </c>
      <c r="AR16" s="28">
        <f t="shared" si="26"/>
        <v>111.18401646597664</v>
      </c>
      <c r="AS16" s="26">
        <f t="shared" si="27"/>
        <v>95.168916465889964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57270</v>
      </c>
      <c r="BS16" s="25">
        <f t="shared" si="2"/>
        <v>41166.200000000004</v>
      </c>
      <c r="BT16" s="33">
        <f t="shared" si="30"/>
        <v>51.651442910915947</v>
      </c>
      <c r="BU16" s="31">
        <f>+[3]rep1_2!$K$141</f>
        <v>64900</v>
      </c>
      <c r="BV16" s="31">
        <f>+[4]rep1_2!$K$145</f>
        <v>46728</v>
      </c>
      <c r="BW16" s="31">
        <f>+[3]rep1_2!$K$142</f>
        <v>38968.400000000001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8742</v>
      </c>
      <c r="CC16" s="31">
        <f>+[3]rep1_2!$K$156</f>
        <v>477.8</v>
      </c>
      <c r="CD16" s="31">
        <f>+[3]rep1_2!$K$148</f>
        <v>2400</v>
      </c>
      <c r="CE16" s="31">
        <f>+[4]rep1_2!$K$152</f>
        <v>1800</v>
      </c>
      <c r="CF16" s="31">
        <f>+[3]rep1_2!$K$149</f>
        <v>1720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283203.90000000002</v>
      </c>
      <c r="CR16" s="31">
        <f>+[3]rep1_2!$K$226</f>
        <v>481633.2</v>
      </c>
      <c r="CS16" s="31">
        <f>+[3]rep1_2!$K$197</f>
        <v>407940.3</v>
      </c>
      <c r="CT16" s="31">
        <f>+[4]rep1_2!$K$201</f>
        <v>281478.90000000002</v>
      </c>
      <c r="CU16" s="31">
        <f>+[3]rep1_2!$K$198</f>
        <v>480958.9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10875</v>
      </c>
      <c r="DA16" s="31">
        <f>+[3]rep1_2!$K$233</f>
        <v>13820.1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11025</v>
      </c>
      <c r="DG16" s="31">
        <f>+[3]rep1_2!$K$240</f>
        <v>7854.7</v>
      </c>
      <c r="DH16" s="31"/>
      <c r="DI16" s="22">
        <f t="shared" si="36"/>
        <v>4969426.1000000006</v>
      </c>
      <c r="DJ16" s="22">
        <f t="shared" si="31"/>
        <v>3156787.9</v>
      </c>
      <c r="DK16" s="22">
        <f t="shared" si="32"/>
        <v>3565238.9000000004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1960422.1999999997</v>
      </c>
      <c r="H17" s="23">
        <f t="shared" si="0"/>
        <v>2191819.2999999998</v>
      </c>
      <c r="I17" s="23">
        <f t="shared" si="6"/>
        <v>111.80343193420275</v>
      </c>
      <c r="J17" s="24">
        <f t="shared" si="7"/>
        <v>70.125148516321318</v>
      </c>
      <c r="K17" s="23">
        <f t="shared" si="8"/>
        <v>3125582.4</v>
      </c>
      <c r="L17" s="23">
        <f t="shared" si="9"/>
        <v>1960422.1999999997</v>
      </c>
      <c r="M17" s="23">
        <f t="shared" si="10"/>
        <v>2191819.2999999998</v>
      </c>
      <c r="N17" s="25">
        <f t="shared" si="11"/>
        <v>111.80343193420275</v>
      </c>
      <c r="O17" s="26">
        <f t="shared" si="12"/>
        <v>70.125148516321318</v>
      </c>
      <c r="P17" s="27">
        <f>+[1]rep1_101!$L$92</f>
        <v>979932.6</v>
      </c>
      <c r="Q17" s="27">
        <f>+[2]rep1_101!$L$96</f>
        <v>604643</v>
      </c>
      <c r="R17" s="27">
        <f>+[1]rep1_101!$L$93</f>
        <v>687293</v>
      </c>
      <c r="S17" s="27">
        <f t="shared" si="13"/>
        <v>113.66922299604892</v>
      </c>
      <c r="T17" s="26">
        <f t="shared" si="14"/>
        <v>70.136762467132939</v>
      </c>
      <c r="U17" s="27">
        <f t="shared" si="15"/>
        <v>1456736.3</v>
      </c>
      <c r="V17" s="27">
        <f t="shared" si="16"/>
        <v>846211.9</v>
      </c>
      <c r="W17" s="27">
        <f t="shared" si="17"/>
        <v>832217.4</v>
      </c>
      <c r="X17" s="27">
        <f t="shared" si="18"/>
        <v>98.346218009933452</v>
      </c>
      <c r="Y17" s="26">
        <f t="shared" si="19"/>
        <v>57.128898346255255</v>
      </c>
      <c r="Z17" s="21">
        <f>[1]rep1_101!$L$8+[1]rep1_101!$L$15</f>
        <v>13735.5</v>
      </c>
      <c r="AA17" s="21">
        <f>+[2]rep1_101!$L$26</f>
        <v>9271.5</v>
      </c>
      <c r="AB17" s="21">
        <f>+[1]rep1_101!$L$23</f>
        <v>7704.8</v>
      </c>
      <c r="AC17" s="28">
        <f t="shared" si="20"/>
        <v>83.10197918351939</v>
      </c>
      <c r="AD17" s="29">
        <f t="shared" si="21"/>
        <v>56.094062829893346</v>
      </c>
      <c r="AE17" s="21">
        <f>+[1]rep1_101!$L$71</f>
        <v>2469.1</v>
      </c>
      <c r="AF17" s="21">
        <f>+[2]rep1_101!$L$75</f>
        <v>1666.5</v>
      </c>
      <c r="AG17" s="21">
        <f>+[1]rep1_101!$L$72</f>
        <v>262.39999999999998</v>
      </c>
      <c r="AH17" s="28">
        <f t="shared" si="22"/>
        <v>15.745574557455743</v>
      </c>
      <c r="AI17" s="26">
        <f t="shared" si="23"/>
        <v>10.6273540966344</v>
      </c>
      <c r="AJ17" s="21">
        <f>[1]rep1_101!$L$29+[1]rep1_101!$L$36</f>
        <v>1443000.8</v>
      </c>
      <c r="AK17" s="21">
        <f>+[2]rep1_101!$L$47</f>
        <v>836940.4</v>
      </c>
      <c r="AL17" s="21">
        <f>+[1]rep1_101!$L$44</f>
        <v>824512.6</v>
      </c>
      <c r="AM17" s="30">
        <f t="shared" si="24"/>
        <v>98.515091397189096</v>
      </c>
      <c r="AN17" s="26">
        <f t="shared" si="25"/>
        <v>57.138748641026396</v>
      </c>
      <c r="AO17" s="21">
        <f>+[3]rep1_2!$L$127</f>
        <v>177424</v>
      </c>
      <c r="AP17" s="21">
        <f>+[4]rep1_2!$L$131</f>
        <v>152960.70000000001</v>
      </c>
      <c r="AQ17" s="21">
        <f>+[3]rep1_2!$L$128</f>
        <v>137872.20000000001</v>
      </c>
      <c r="AR17" s="28">
        <f t="shared" si="26"/>
        <v>90.135701523332472</v>
      </c>
      <c r="AS17" s="26">
        <f t="shared" si="27"/>
        <v>77.70775092433945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50495.700000000004</v>
      </c>
      <c r="BS17" s="25">
        <f t="shared" si="2"/>
        <v>113271.8</v>
      </c>
      <c r="BT17" s="33">
        <f t="shared" si="30"/>
        <v>161.88184113908585</v>
      </c>
      <c r="BU17" s="31">
        <f>+[3]rep1_2!$L$141</f>
        <v>64201.3</v>
      </c>
      <c r="BV17" s="31">
        <f>+[4]rep1_2!$L$145</f>
        <v>46224.9</v>
      </c>
      <c r="BW17" s="31">
        <f>+[3]rep1_2!$L$142</f>
        <v>109694.5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895.8</v>
      </c>
      <c r="CC17" s="31">
        <f>+[3]rep1_2!$L$156</f>
        <v>259.5</v>
      </c>
      <c r="CD17" s="31">
        <f>+[3]rep1_2!$L$148</f>
        <v>4500</v>
      </c>
      <c r="CE17" s="31">
        <f>+[4]rep1_2!$L$152</f>
        <v>3375</v>
      </c>
      <c r="CF17" s="31">
        <f>+[3]rep1_2!$L$149</f>
        <v>3317.8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284902.90000000002</v>
      </c>
      <c r="CR17" s="31">
        <f>+[3]rep1_2!$L$226</f>
        <v>393755</v>
      </c>
      <c r="CS17" s="31">
        <f>+[3]rep1_2!$L$197</f>
        <v>411598.5</v>
      </c>
      <c r="CT17" s="31">
        <f>+[4]rep1_2!$L$201</f>
        <v>284002.90000000002</v>
      </c>
      <c r="CU17" s="31">
        <f>+[3]rep1_2!$L$198</f>
        <v>392322.1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7975</v>
      </c>
      <c r="DA17" s="31">
        <f>+[3]rep1_2!$L$233</f>
        <v>18012.3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10216.5</v>
      </c>
      <c r="DG17" s="31">
        <f>+[3]rep1_2!$L$240</f>
        <v>8285.2000000000007</v>
      </c>
      <c r="DH17" s="31"/>
      <c r="DI17" s="22">
        <f t="shared" si="36"/>
        <v>3125582.4</v>
      </c>
      <c r="DJ17" s="22">
        <f t="shared" si="31"/>
        <v>1960422.1999999997</v>
      </c>
      <c r="DK17" s="22">
        <f t="shared" si="32"/>
        <v>2191819.2999999998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567016.69999999995</v>
      </c>
      <c r="H18" s="23">
        <f t="shared" si="0"/>
        <v>614338.4</v>
      </c>
      <c r="I18" s="23">
        <f t="shared" si="6"/>
        <v>108.34573302691086</v>
      </c>
      <c r="J18" s="24">
        <f t="shared" si="7"/>
        <v>66.710145541297877</v>
      </c>
      <c r="K18" s="23">
        <f t="shared" si="8"/>
        <v>920907</v>
      </c>
      <c r="L18" s="23">
        <f t="shared" si="9"/>
        <v>567016.69999999995</v>
      </c>
      <c r="M18" s="23">
        <f t="shared" si="10"/>
        <v>614338.4</v>
      </c>
      <c r="N18" s="25">
        <f t="shared" si="11"/>
        <v>108.34573302691086</v>
      </c>
      <c r="O18" s="26">
        <f t="shared" si="12"/>
        <v>66.710145541297877</v>
      </c>
      <c r="P18" s="27">
        <f>+[1]rep1_101!$M$92</f>
        <v>603971.69999999995</v>
      </c>
      <c r="Q18" s="27">
        <f>+[2]rep1_101!$M$96</f>
        <v>369288.2</v>
      </c>
      <c r="R18" s="27">
        <f>+[1]rep1_101!$M$93</f>
        <v>393016.2</v>
      </c>
      <c r="S18" s="27">
        <f t="shared" si="13"/>
        <v>106.42533392618556</v>
      </c>
      <c r="T18" s="26">
        <f t="shared" si="14"/>
        <v>65.071956186026597</v>
      </c>
      <c r="U18" s="27">
        <f t="shared" si="15"/>
        <v>233200.40000000002</v>
      </c>
      <c r="V18" s="27">
        <f t="shared" si="16"/>
        <v>136139</v>
      </c>
      <c r="W18" s="27">
        <f t="shared" si="17"/>
        <v>142980.79999999999</v>
      </c>
      <c r="X18" s="27">
        <f t="shared" si="18"/>
        <v>105.0255988364833</v>
      </c>
      <c r="Y18" s="26">
        <f t="shared" si="19"/>
        <v>61.312416273728509</v>
      </c>
      <c r="Z18" s="21">
        <f>[1]rep1_101!$M$8+[1]rep1_101!$M$15</f>
        <v>9293.6</v>
      </c>
      <c r="AA18" s="21">
        <f>+[2]rep1_101!$M$26</f>
        <v>6273.1</v>
      </c>
      <c r="AB18" s="21">
        <f>+[1]rep1_101!$M$23</f>
        <v>2404.9</v>
      </c>
      <c r="AC18" s="28">
        <f t="shared" si="20"/>
        <v>38.336707528972916</v>
      </c>
      <c r="AD18" s="29">
        <f t="shared" si="21"/>
        <v>25.876947576827064</v>
      </c>
      <c r="AE18" s="21">
        <f>+[1]rep1_101!$M$71</f>
        <v>3030.1</v>
      </c>
      <c r="AF18" s="21">
        <f>+[2]rep1_101!$M$75</f>
        <v>2045.3</v>
      </c>
      <c r="AG18" s="21">
        <f>+[1]rep1_101!$M$72</f>
        <v>583.70000000000005</v>
      </c>
      <c r="AH18" s="28">
        <f t="shared" si="22"/>
        <v>28.538600694274681</v>
      </c>
      <c r="AI18" s="26">
        <f t="shared" si="23"/>
        <v>19.263390647173363</v>
      </c>
      <c r="AJ18" s="21">
        <f>[1]rep1_101!$M$29+[1]rep1_101!$M$36</f>
        <v>223906.80000000002</v>
      </c>
      <c r="AK18" s="21">
        <f>+[2]rep1_101!$M$47</f>
        <v>129865.9</v>
      </c>
      <c r="AL18" s="21">
        <f>+[1]rep1_101!$M$44</f>
        <v>140575.9</v>
      </c>
      <c r="AM18" s="30">
        <f t="shared" si="24"/>
        <v>108.24696860376744</v>
      </c>
      <c r="AN18" s="26">
        <f t="shared" si="25"/>
        <v>62.783220518537178</v>
      </c>
      <c r="AO18" s="21">
        <f>+[3]rep1_2!$M$127</f>
        <v>29495</v>
      </c>
      <c r="AP18" s="21">
        <f>+[4]rep1_2!$M$131</f>
        <v>23897.200000000001</v>
      </c>
      <c r="AQ18" s="21">
        <f>+[3]rep1_2!$M$128</f>
        <v>21573.200000000001</v>
      </c>
      <c r="AR18" s="28">
        <f t="shared" si="26"/>
        <v>90.275011298394787</v>
      </c>
      <c r="AS18" s="26">
        <f t="shared" si="27"/>
        <v>73.141888455670454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5009.3</v>
      </c>
      <c r="BS18" s="25">
        <f t="shared" si="2"/>
        <v>5466.2000000000007</v>
      </c>
      <c r="BT18" s="33">
        <f t="shared" si="30"/>
        <v>78.559931014659384</v>
      </c>
      <c r="BU18" s="31">
        <f>+[3]rep1_2!$M$141</f>
        <v>6924</v>
      </c>
      <c r="BV18" s="31">
        <f>+[4]rep1_2!$M$145</f>
        <v>4985.3</v>
      </c>
      <c r="BW18" s="31">
        <f>+[3]rep1_2!$M$142</f>
        <v>5441.1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24</v>
      </c>
      <c r="CC18" s="31">
        <f>+[3]rep1_2!$M$156</f>
        <v>25.1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28665.5</v>
      </c>
      <c r="CR18" s="31">
        <f>+[3]rep1_2!$M$226</f>
        <v>45035.4</v>
      </c>
      <c r="CS18" s="31">
        <f>+[3]rep1_2!$M$197</f>
        <v>41390.800000000003</v>
      </c>
      <c r="CT18" s="31">
        <f>+[4]rep1_2!$M$201</f>
        <v>28559.599999999999</v>
      </c>
      <c r="CU18" s="31">
        <f>+[3]rep1_2!$M$198</f>
        <v>45029.4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1957.5</v>
      </c>
      <c r="DA18" s="31">
        <f>+[3]rep1_2!$M$233</f>
        <v>5682.9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14.7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567016.69999999995</v>
      </c>
      <c r="DK18" s="22">
        <f t="shared" si="32"/>
        <v>614338.4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143081.09999999998</v>
      </c>
      <c r="H19" s="23">
        <f t="shared" si="0"/>
        <v>143484.19999999998</v>
      </c>
      <c r="I19" s="23">
        <f t="shared" si="6"/>
        <v>100.28172833449003</v>
      </c>
      <c r="J19" s="24">
        <f t="shared" si="7"/>
        <v>63.763925730621743</v>
      </c>
      <c r="K19" s="23">
        <f t="shared" si="8"/>
        <v>225024.09999999998</v>
      </c>
      <c r="L19" s="23">
        <f t="shared" si="9"/>
        <v>143081.09999999998</v>
      </c>
      <c r="M19" s="23">
        <f t="shared" si="10"/>
        <v>143484.19999999998</v>
      </c>
      <c r="N19" s="25">
        <f t="shared" si="11"/>
        <v>100.28172833449003</v>
      </c>
      <c r="O19" s="26">
        <f t="shared" si="12"/>
        <v>63.763925730621743</v>
      </c>
      <c r="P19" s="27">
        <f>+[1]rep1_101!$N$92</f>
        <v>73554.600000000006</v>
      </c>
      <c r="Q19" s="27">
        <f>+[2]rep1_101!$N$96</f>
        <v>45746.2</v>
      </c>
      <c r="R19" s="27">
        <f>+[1]rep1_101!$N$93</f>
        <v>47292.9</v>
      </c>
      <c r="S19" s="27">
        <f t="shared" si="13"/>
        <v>103.38104585736083</v>
      </c>
      <c r="T19" s="26">
        <f t="shared" si="14"/>
        <v>64.296318653082196</v>
      </c>
      <c r="U19" s="27">
        <f t="shared" si="15"/>
        <v>87343.099999999991</v>
      </c>
      <c r="V19" s="27">
        <f t="shared" si="16"/>
        <v>50820.9</v>
      </c>
      <c r="W19" s="27">
        <f t="shared" si="17"/>
        <v>48581.299999999996</v>
      </c>
      <c r="X19" s="27">
        <f t="shared" si="18"/>
        <v>95.593151636433021</v>
      </c>
      <c r="Y19" s="26">
        <f t="shared" si="19"/>
        <v>55.621222512138914</v>
      </c>
      <c r="Z19" s="21">
        <f>[1]rep1_101!$N$8+[1]rep1_101!$N$15</f>
        <v>1705.4</v>
      </c>
      <c r="AA19" s="21">
        <f>+[2]rep1_101!$N$26</f>
        <v>1151.0999999999999</v>
      </c>
      <c r="AB19" s="21">
        <f>+[1]rep1_101!$N$23</f>
        <v>148.6</v>
      </c>
      <c r="AC19" s="28">
        <f t="shared" si="20"/>
        <v>12.909391017287813</v>
      </c>
      <c r="AD19" s="29">
        <f t="shared" si="21"/>
        <v>8.7134982995191734</v>
      </c>
      <c r="AE19" s="21">
        <f>+[1]rep1_101!$N$71</f>
        <v>3932.7</v>
      </c>
      <c r="AF19" s="21">
        <f>+[2]rep1_101!$N$75</f>
        <v>2654.7</v>
      </c>
      <c r="AG19" s="21">
        <f>+[1]rep1_101!$N$72</f>
        <v>2409.5</v>
      </c>
      <c r="AH19" s="28">
        <f t="shared" si="22"/>
        <v>90.763551437073872</v>
      </c>
      <c r="AI19" s="26">
        <f t="shared" si="23"/>
        <v>61.268339817428227</v>
      </c>
      <c r="AJ19" s="21">
        <f>[1]rep1_101!$N$29+[1]rep1_101!$N$36</f>
        <v>85637.7</v>
      </c>
      <c r="AK19" s="21">
        <f>+[2]rep1_101!$N$47</f>
        <v>49669.8</v>
      </c>
      <c r="AL19" s="21">
        <f>+[1]rep1_101!$N$44</f>
        <v>48432.7</v>
      </c>
      <c r="AM19" s="30">
        <f t="shared" si="24"/>
        <v>97.509351759016539</v>
      </c>
      <c r="AN19" s="26">
        <f t="shared" si="25"/>
        <v>56.555348870882803</v>
      </c>
      <c r="AO19" s="21">
        <f>+[3]rep1_2!$N$127</f>
        <v>19270</v>
      </c>
      <c r="AP19" s="21">
        <f>+[4]rep1_2!$N$131</f>
        <v>15368.2</v>
      </c>
      <c r="AQ19" s="21">
        <f>+[3]rep1_2!$N$128</f>
        <v>18489</v>
      </c>
      <c r="AR19" s="28">
        <f t="shared" si="26"/>
        <v>120.3068674275452</v>
      </c>
      <c r="AS19" s="26">
        <f t="shared" si="27"/>
        <v>95.947067981318114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2583.8000000000002</v>
      </c>
      <c r="BS19" s="25">
        <f t="shared" si="2"/>
        <v>1171.3</v>
      </c>
      <c r="BT19" s="33">
        <f t="shared" si="30"/>
        <v>33.143746462931524</v>
      </c>
      <c r="BU19" s="31">
        <f>+[3]rep1_2!$N$141</f>
        <v>2197.3000000000002</v>
      </c>
      <c r="BV19" s="31">
        <f>+[4]rep1_2!$N$145</f>
        <v>1582</v>
      </c>
      <c r="BW19" s="31">
        <f>+[3]rep1_2!$N$142</f>
        <v>366.9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11.8</v>
      </c>
      <c r="CC19" s="31">
        <f>+[3]rep1_2!$N$156</f>
        <v>1.2</v>
      </c>
      <c r="CD19" s="31">
        <f>+[3]rep1_2!$N$148</f>
        <v>1320</v>
      </c>
      <c r="CE19" s="31">
        <f>+[4]rep1_2!$N$152</f>
        <v>990</v>
      </c>
      <c r="CF19" s="31">
        <f>+[3]rep1_2!$N$149</f>
        <v>803.2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24079.8</v>
      </c>
      <c r="CR19" s="31">
        <f>+[3]rep1_2!$N$226</f>
        <v>24943.8</v>
      </c>
      <c r="CS19" s="31">
        <f>+[3]rep1_2!$N$197</f>
        <v>34789.699999999997</v>
      </c>
      <c r="CT19" s="31">
        <f>+[4]rep1_2!$N$201</f>
        <v>24004.799999999999</v>
      </c>
      <c r="CU19" s="31">
        <f>+[3]rep1_2!$N$198</f>
        <v>24943.8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725</v>
      </c>
      <c r="DA19" s="31">
        <f>+[3]rep1_2!$N$233</f>
        <v>282.39999999999998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1102.5</v>
      </c>
      <c r="DG19" s="31">
        <f>+[3]rep1_2!$N$240</f>
        <v>314</v>
      </c>
      <c r="DH19" s="31"/>
      <c r="DI19" s="22">
        <f t="shared" si="36"/>
        <v>225024.09999999998</v>
      </c>
      <c r="DJ19" s="22">
        <f t="shared" si="31"/>
        <v>143081.09999999998</v>
      </c>
      <c r="DK19" s="22">
        <f t="shared" si="32"/>
        <v>143484.19999999998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2469083.5999999996</v>
      </c>
      <c r="H20" s="23">
        <f t="shared" si="0"/>
        <v>2632079.9999999995</v>
      </c>
      <c r="I20" s="23">
        <f t="shared" si="6"/>
        <v>106.60149376878125</v>
      </c>
      <c r="J20" s="24">
        <f t="shared" si="7"/>
        <v>67.718396769374905</v>
      </c>
      <c r="K20" s="23">
        <f t="shared" si="8"/>
        <v>3886802</v>
      </c>
      <c r="L20" s="23">
        <f t="shared" si="9"/>
        <v>2469083.5999999996</v>
      </c>
      <c r="M20" s="23">
        <f t="shared" si="10"/>
        <v>2632079.9999999995</v>
      </c>
      <c r="N20" s="25">
        <f t="shared" si="11"/>
        <v>106.60149376878125</v>
      </c>
      <c r="O20" s="26">
        <f t="shared" si="12"/>
        <v>67.718396769374905</v>
      </c>
      <c r="P20" s="27">
        <f>+[1]rep1_101!$O$92</f>
        <v>1399756</v>
      </c>
      <c r="Q20" s="27">
        <f>+[2]rep1_101!$O$96</f>
        <v>874152.5</v>
      </c>
      <c r="R20" s="27">
        <f>+[1]rep1_101!$O$93</f>
        <v>927684.6</v>
      </c>
      <c r="S20" s="27">
        <f t="shared" si="13"/>
        <v>106.12388570644138</v>
      </c>
      <c r="T20" s="26">
        <f t="shared" si="14"/>
        <v>66.274736454067707</v>
      </c>
      <c r="U20" s="27">
        <f t="shared" si="15"/>
        <v>1555738.6</v>
      </c>
      <c r="V20" s="27">
        <f t="shared" si="16"/>
        <v>903741.2</v>
      </c>
      <c r="W20" s="27">
        <f t="shared" si="17"/>
        <v>923093.4</v>
      </c>
      <c r="X20" s="27">
        <f t="shared" si="18"/>
        <v>102.14134311902568</v>
      </c>
      <c r="Y20" s="26">
        <f t="shared" si="19"/>
        <v>59.334736568212676</v>
      </c>
      <c r="Z20" s="21">
        <f>[1]rep1_101!$O$8+[1]rep1_101!$O$15</f>
        <v>14873.7</v>
      </c>
      <c r="AA20" s="21">
        <f>+[2]rep1_101!$O$26</f>
        <v>10039.6</v>
      </c>
      <c r="AB20" s="21">
        <f>+[1]rep1_101!$O$23</f>
        <v>7585.4</v>
      </c>
      <c r="AC20" s="28">
        <f t="shared" si="20"/>
        <v>75.554802980198417</v>
      </c>
      <c r="AD20" s="29">
        <f t="shared" si="21"/>
        <v>50.998742747265304</v>
      </c>
      <c r="AE20" s="21">
        <f>+[1]rep1_101!$O$71</f>
        <v>10935</v>
      </c>
      <c r="AF20" s="21">
        <f>+[2]rep1_101!$O$75</f>
        <v>7381.2</v>
      </c>
      <c r="AG20" s="21">
        <f>+[1]rep1_101!$O$72</f>
        <v>2963</v>
      </c>
      <c r="AH20" s="28">
        <f t="shared" si="22"/>
        <v>40.142524250799326</v>
      </c>
      <c r="AI20" s="26">
        <f t="shared" si="23"/>
        <v>27.096479195244626</v>
      </c>
      <c r="AJ20" s="21">
        <f>[1]rep1_101!$O$29+[1]rep1_101!$O$36</f>
        <v>1540864.9000000001</v>
      </c>
      <c r="AK20" s="21">
        <f>+[2]rep1_101!$O$47</f>
        <v>893701.6</v>
      </c>
      <c r="AL20" s="21">
        <f>+[1]rep1_101!$O$44</f>
        <v>915508</v>
      </c>
      <c r="AM20" s="30">
        <f t="shared" si="24"/>
        <v>102.44000905895211</v>
      </c>
      <c r="AN20" s="26">
        <f t="shared" si="25"/>
        <v>59.415202461941988</v>
      </c>
      <c r="AO20" s="21">
        <f>+[3]rep1_2!$O$127</f>
        <v>276350</v>
      </c>
      <c r="AP20" s="21">
        <f>+[4]rep1_2!$O$131</f>
        <v>235690</v>
      </c>
      <c r="AQ20" s="21">
        <f>+[3]rep1_2!$O$128</f>
        <v>246115.5</v>
      </c>
      <c r="AR20" s="28">
        <f t="shared" si="26"/>
        <v>104.42339513768084</v>
      </c>
      <c r="AS20" s="26">
        <f t="shared" si="27"/>
        <v>89.059345033472042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63860.1</v>
      </c>
      <c r="BS20" s="25">
        <f t="shared" si="2"/>
        <v>61173.200000000004</v>
      </c>
      <c r="BT20" s="33">
        <f t="shared" si="30"/>
        <v>69.218070210177942</v>
      </c>
      <c r="BU20" s="31">
        <f>+[3]rep1_2!$O$141</f>
        <v>79897</v>
      </c>
      <c r="BV20" s="31">
        <f>+[4]rep1_2!$O$145</f>
        <v>57525.9</v>
      </c>
      <c r="BW20" s="31">
        <f>+[3]rep1_2!$O$142</f>
        <v>53093.3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409.2</v>
      </c>
      <c r="CC20" s="31">
        <f>+[3]rep1_2!$O$156</f>
        <v>248.1</v>
      </c>
      <c r="CD20" s="31">
        <f>+[3]rep1_2!$O$148</f>
        <v>7900</v>
      </c>
      <c r="CE20" s="31">
        <f>+[4]rep1_2!$O$152</f>
        <v>5925</v>
      </c>
      <c r="CF20" s="31">
        <f>+[3]rep1_2!$O$149</f>
        <v>7831.8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369017.1</v>
      </c>
      <c r="CR20" s="31">
        <f>+[3]rep1_2!$O$226</f>
        <v>454657.1</v>
      </c>
      <c r="CS20" s="31">
        <f>+[3]rep1_2!$O$197</f>
        <v>534029.9</v>
      </c>
      <c r="CT20" s="31">
        <f>+[4]rep1_2!$O$201</f>
        <v>368480.7</v>
      </c>
      <c r="CU20" s="31">
        <f>+[3]rep1_2!$O$198</f>
        <v>454421.1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8700</v>
      </c>
      <c r="DA20" s="31">
        <f>+[3]rep1_2!$O$233</f>
        <v>14998.3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6541.5</v>
      </c>
      <c r="DG20" s="31">
        <f>+[3]rep1_2!$O$240</f>
        <v>1394.9</v>
      </c>
      <c r="DH20" s="31"/>
      <c r="DI20" s="22">
        <f t="shared" si="36"/>
        <v>3886802</v>
      </c>
      <c r="DJ20" s="22">
        <f t="shared" si="31"/>
        <v>2469083.5999999996</v>
      </c>
      <c r="DK20" s="22">
        <f t="shared" si="32"/>
        <v>2632079.9999999995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1683918.6</v>
      </c>
      <c r="H21" s="23">
        <f t="shared" si="37"/>
        <v>1726273.8</v>
      </c>
      <c r="I21" s="23">
        <f t="shared" si="6"/>
        <v>102.515275975929</v>
      </c>
      <c r="J21" s="24">
        <f t="shared" si="7"/>
        <v>63.880703390394999</v>
      </c>
      <c r="K21" s="23">
        <f t="shared" si="8"/>
        <v>2702339.9999999995</v>
      </c>
      <c r="L21" s="23">
        <f t="shared" si="9"/>
        <v>1683918.6</v>
      </c>
      <c r="M21" s="23">
        <f t="shared" si="10"/>
        <v>1726273.8</v>
      </c>
      <c r="N21" s="25">
        <f t="shared" si="11"/>
        <v>102.515275975929</v>
      </c>
      <c r="O21" s="26">
        <f t="shared" si="12"/>
        <v>63.880703390394999</v>
      </c>
      <c r="P21" s="27">
        <f>+[1]rep1_101!$P$92</f>
        <v>1259183</v>
      </c>
      <c r="Q21" s="27">
        <f>+[2]rep1_101!$P$96</f>
        <v>773614.9</v>
      </c>
      <c r="R21" s="27">
        <f>+[1]rep1_101!$P$93</f>
        <v>784262.7</v>
      </c>
      <c r="S21" s="27">
        <f t="shared" si="13"/>
        <v>101.37636956061729</v>
      </c>
      <c r="T21" s="26">
        <f t="shared" si="14"/>
        <v>62.283456812869929</v>
      </c>
      <c r="U21" s="27">
        <f t="shared" si="15"/>
        <v>968733.70000000007</v>
      </c>
      <c r="V21" s="27">
        <f t="shared" si="16"/>
        <v>562637.69999999995</v>
      </c>
      <c r="W21" s="27">
        <f t="shared" si="17"/>
        <v>542665.5</v>
      </c>
      <c r="X21" s="27">
        <f t="shared" si="18"/>
        <v>96.450255644085004</v>
      </c>
      <c r="Y21" s="26">
        <f t="shared" si="19"/>
        <v>56.018026419438073</v>
      </c>
      <c r="Z21" s="21">
        <f>[1]rep1_101!$P$8+[1]rep1_101!$P$15</f>
        <v>8128.4</v>
      </c>
      <c r="AA21" s="21">
        <f>+[2]rep1_101!$P$26</f>
        <v>5486.6</v>
      </c>
      <c r="AB21" s="21">
        <f>+[1]rep1_101!$P$23</f>
        <v>6166.8</v>
      </c>
      <c r="AC21" s="28">
        <f t="shared" si="20"/>
        <v>112.39747749061348</v>
      </c>
      <c r="AD21" s="29">
        <f t="shared" si="21"/>
        <v>75.867329363712415</v>
      </c>
      <c r="AE21" s="21">
        <f>+[1]rep1_101!$P$71</f>
        <v>4858.8999999999996</v>
      </c>
      <c r="AF21" s="21">
        <f>+[2]rep1_101!$P$75</f>
        <v>3279.9</v>
      </c>
      <c r="AG21" s="21">
        <f>+[1]rep1_101!$P$72</f>
        <v>1721.5</v>
      </c>
      <c r="AH21" s="28">
        <f t="shared" si="22"/>
        <v>52.486356291350347</v>
      </c>
      <c r="AI21" s="26">
        <f t="shared" si="23"/>
        <v>35.429829796867608</v>
      </c>
      <c r="AJ21" s="21">
        <f>[1]rep1_101!$P$29+[1]rep1_101!$P$36</f>
        <v>960605.3</v>
      </c>
      <c r="AK21" s="21">
        <f>+[2]rep1_101!$P$47</f>
        <v>557151.1</v>
      </c>
      <c r="AL21" s="21">
        <f>+[1]rep1_101!$P$44</f>
        <v>536498.69999999995</v>
      </c>
      <c r="AM21" s="30">
        <f t="shared" si="24"/>
        <v>96.293213815785336</v>
      </c>
      <c r="AN21" s="26">
        <f t="shared" si="25"/>
        <v>55.850066619453372</v>
      </c>
      <c r="AO21" s="21">
        <f>+[3]rep1_2!$P$127</f>
        <v>136250</v>
      </c>
      <c r="AP21" s="21">
        <f>+[4]rep1_2!$P$131</f>
        <v>111972.5</v>
      </c>
      <c r="AQ21" s="21">
        <f>+[3]rep1_2!$P$128</f>
        <v>114606.8</v>
      </c>
      <c r="AR21" s="28">
        <f t="shared" si="26"/>
        <v>102.3526312264172</v>
      </c>
      <c r="AS21" s="26">
        <f t="shared" si="27"/>
        <v>84.115082568807338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40716.100000000006</v>
      </c>
      <c r="BS21" s="25">
        <f t="shared" si="2"/>
        <v>41487.299999999996</v>
      </c>
      <c r="BT21" s="33">
        <f t="shared" si="30"/>
        <v>73.61412262366521</v>
      </c>
      <c r="BU21" s="31">
        <f>+[3]rep1_2!$P$141</f>
        <v>49987.9</v>
      </c>
      <c r="BV21" s="31">
        <f>+[4]rep1_2!$P$145</f>
        <v>35991.300000000003</v>
      </c>
      <c r="BW21" s="31">
        <f>+[3]rep1_2!$P$142</f>
        <v>36231.5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824.8</v>
      </c>
      <c r="CC21" s="31">
        <f>+[3]rep1_2!$P$156</f>
        <v>2799.2</v>
      </c>
      <c r="CD21" s="31">
        <f>+[3]rep1_2!$P$148</f>
        <v>5200</v>
      </c>
      <c r="CE21" s="31">
        <f>+[4]rep1_2!$P$152</f>
        <v>3900</v>
      </c>
      <c r="CF21" s="31">
        <f>+[3]rep1_2!$P$149</f>
        <v>2456.6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181531</v>
      </c>
      <c r="CR21" s="31">
        <f>+[3]rep1_2!$P$226</f>
        <v>227205.9</v>
      </c>
      <c r="CS21" s="31">
        <f>+[3]rep1_2!$P$197</f>
        <v>262693.59999999998</v>
      </c>
      <c r="CT21" s="31">
        <f>+[4]rep1_2!$P$201</f>
        <v>181258.6</v>
      </c>
      <c r="CU21" s="31">
        <f>+[3]rep1_2!$P$198</f>
        <v>226802.9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3625</v>
      </c>
      <c r="DA21" s="31">
        <f>+[3]rep1_2!$P$233</f>
        <v>14319.1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6541.5</v>
      </c>
      <c r="DG21" s="31">
        <f>+[3]rep1_2!$P$240</f>
        <v>5</v>
      </c>
      <c r="DH21" s="31"/>
      <c r="DI21" s="22">
        <f t="shared" si="36"/>
        <v>2702339.9999999995</v>
      </c>
      <c r="DJ21" s="22">
        <f t="shared" si="31"/>
        <v>1683918.6</v>
      </c>
      <c r="DK21" s="22">
        <f t="shared" si="32"/>
        <v>1726273.8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113886009</v>
      </c>
      <c r="G22" s="23">
        <f>DJ22+EF22-EB22</f>
        <v>85462770.800000012</v>
      </c>
      <c r="H22" s="23">
        <f>DK22+EG22-EC22</f>
        <v>59527155.100000001</v>
      </c>
      <c r="I22" s="23">
        <f>IFERROR(H22/G22*100,"-")</f>
        <v>69.652732462074567</v>
      </c>
      <c r="J22" s="24">
        <f t="shared" si="7"/>
        <v>52.269067660453359</v>
      </c>
      <c r="K22" s="23">
        <f t="shared" si="8"/>
        <v>47303102.200000003</v>
      </c>
      <c r="L22" s="23">
        <f>Q22+AA22+AF22+AK22+AP22+AU22+AZ22+BO22+BV22+BY22+CB22+CE22+CH22+CN22+CQ22+CW22+CZ22+DC22+DF22</f>
        <v>38211279.799999997</v>
      </c>
      <c r="M22" s="23">
        <f t="shared" si="10"/>
        <v>31654480.699999999</v>
      </c>
      <c r="N22" s="25">
        <f>IFERROR(M22/L22*100,"-")</f>
        <v>82.840671303555766</v>
      </c>
      <c r="O22" s="26">
        <f t="shared" si="12"/>
        <v>66.918403292374336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+[5]rep21_3!$N$100</f>
        <v>11035181</v>
      </c>
      <c r="AQ22" s="21">
        <f>+[5]rep21_3!$R$97</f>
        <v>12018294.1</v>
      </c>
      <c r="AR22" s="28">
        <f>IFERROR(AQ22/AP22*100,"-")</f>
        <v>108.90889873034253</v>
      </c>
      <c r="AS22" s="26">
        <f t="shared" si="27"/>
        <v>100.97455197734891</v>
      </c>
      <c r="AT22" s="21">
        <f>+[5]rep21_3!$R$120</f>
        <v>590000</v>
      </c>
      <c r="AU22" s="21">
        <f>+[5]rep21_3!$N$124</f>
        <v>444000</v>
      </c>
      <c r="AV22" s="31">
        <f>+[5]rep21_3!$R$121</f>
        <v>557069.6</v>
      </c>
      <c r="AW22" s="31">
        <f>IFERROR(AV22/AU22*100,"-")</f>
        <v>125.46612612612613</v>
      </c>
      <c r="AX22" s="32">
        <f t="shared" si="29"/>
        <v>94.418576271186438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+[5]rep21_3!$N$140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+[5]rep21_3!$N$132</f>
        <v>7162510.7999999998</v>
      </c>
      <c r="BG22" s="21">
        <f>+[5]rep21_3!$R$129</f>
        <v>7162510.7999999998</v>
      </c>
      <c r="BH22" s="21">
        <f>+[5]rep21_3!$R$144</f>
        <v>834892.5</v>
      </c>
      <c r="BI22" s="21">
        <f>+[5]rep21_3!$N$148</f>
        <v>628675.69999999995</v>
      </c>
      <c r="BJ22" s="21">
        <f>+[5]rep21_3!$R$145</f>
        <v>405004</v>
      </c>
      <c r="BK22" s="31"/>
      <c r="BL22" s="31"/>
      <c r="BM22" s="31"/>
      <c r="BN22" s="21">
        <f>+[5]rep21_3!$R$160</f>
        <v>235038</v>
      </c>
      <c r="BO22" s="21">
        <f>+[5]rep21_3!$N$164</f>
        <v>142198</v>
      </c>
      <c r="BP22" s="21">
        <f>+[5]rep21_3!$R$161</f>
        <v>208566.5</v>
      </c>
      <c r="BQ22" s="25">
        <f t="shared" si="1"/>
        <v>260000</v>
      </c>
      <c r="BR22" s="25">
        <f t="shared" si="1"/>
        <v>189800</v>
      </c>
      <c r="BS22" s="25">
        <f t="shared" si="2"/>
        <v>206945.4</v>
      </c>
      <c r="BT22" s="33">
        <f t="shared" si="30"/>
        <v>79.594384615384612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+[5]rep21_3!$N$180</f>
        <v>3650</v>
      </c>
      <c r="CC22" s="21">
        <f>+[5]rep21_3!$R$177</f>
        <v>1235.3</v>
      </c>
      <c r="CD22" s="21">
        <f>+[5]rep21_3!$R$168</f>
        <v>255000</v>
      </c>
      <c r="CE22" s="21">
        <f>+[5]rep21_3!$N$172</f>
        <v>186150</v>
      </c>
      <c r="CF22" s="21">
        <f>+[5]rep21_3!$R$169</f>
        <v>205710.1</v>
      </c>
      <c r="CG22" s="31"/>
      <c r="CH22" s="31"/>
      <c r="CI22" s="31"/>
      <c r="CJ22" s="21">
        <f>+[5]rep21_3!$R$200</f>
        <v>55455086</v>
      </c>
      <c r="CK22" s="21">
        <f>+[5]rep21_3!$N$204</f>
        <v>38939455.100000001</v>
      </c>
      <c r="CL22" s="21">
        <f>+[5]rep21_3!$R$201</f>
        <v>20227688.399999999</v>
      </c>
      <c r="CM22" s="21">
        <f>+[5]rep21_3!$R$208</f>
        <v>21303814.699999999</v>
      </c>
      <c r="CN22" s="21">
        <f>+[5]rep21_3!$N$212</f>
        <v>15551784.800000001</v>
      </c>
      <c r="CO22" s="21">
        <f>+[5]rep21_3!$R$209</f>
        <v>9728023</v>
      </c>
      <c r="CP22" s="21">
        <f>+[5]rep21_3!$R$424</f>
        <v>10997949.5</v>
      </c>
      <c r="CQ22" s="21">
        <f>+[5]rep21_3!$N$428</f>
        <v>9355629</v>
      </c>
      <c r="CR22" s="21">
        <f>+[5]rep21_3!$R$425</f>
        <v>8011513.9000000004</v>
      </c>
      <c r="CS22" s="31"/>
      <c r="CT22" s="31"/>
      <c r="CU22" s="31"/>
      <c r="CV22" s="21">
        <f>+[5]rep21_3!$R$432</f>
        <v>300000</v>
      </c>
      <c r="CW22" s="21">
        <f>+[5]rep21_3!$N$436</f>
        <v>223500</v>
      </c>
      <c r="CX22" s="21">
        <f>+[5]rep21_3!$R$433</f>
        <v>153453.29999999999</v>
      </c>
      <c r="CY22" s="21">
        <f>+[5]rep21_3!$R$488</f>
        <v>1014000</v>
      </c>
      <c r="CZ22" s="21">
        <f>+[5]rep21_3!$N$492</f>
        <v>758187</v>
      </c>
      <c r="DA22" s="21">
        <f>+[5]rep21_3!$R$489</f>
        <v>1075454.2</v>
      </c>
      <c r="DB22" s="31"/>
      <c r="DC22" s="31"/>
      <c r="DD22" s="31"/>
      <c r="DE22" s="21">
        <f>+[5]rep21_3!$R$536</f>
        <v>700000</v>
      </c>
      <c r="DF22" s="21">
        <f>+[5]rep21_3!$N$540</f>
        <v>511000</v>
      </c>
      <c r="DG22" s="21">
        <f>+[5]rep21_3!$R$537</f>
        <v>-304839.3</v>
      </c>
      <c r="DH22" s="31"/>
      <c r="DI22" s="22">
        <f t="shared" si="36"/>
        <v>113143095.5</v>
      </c>
      <c r="DJ22" s="22">
        <f t="shared" si="31"/>
        <v>84941921.400000006</v>
      </c>
      <c r="DK22" s="22">
        <f>R22+AB22+AG22+AL22+AQ22+AV22+BA22+BD22+BG22+BJ22+BM22+BP22+BW22+BZ22+CC22+CF22+CI22+CL22+CO22+CR22+CX22+DA22+DD22+DG22+DH22</f>
        <v>59449683.899999999</v>
      </c>
      <c r="DL22" s="21">
        <f>+[5]rep21_3!$R$656</f>
        <v>426853.2</v>
      </c>
      <c r="DM22" s="21">
        <f>+[5]rep21_3!$N$660</f>
        <v>298857.2</v>
      </c>
      <c r="DN22" s="21">
        <f>+[5]rep21_3!$R$657</f>
        <v>140</v>
      </c>
      <c r="DO22" s="21">
        <f>+[5]rep21_3!$R$648</f>
        <v>301060.3</v>
      </c>
      <c r="DP22" s="21">
        <f>+[5]rep21_3!$N$652</f>
        <v>210742.2</v>
      </c>
      <c r="DQ22" s="21">
        <f>+[5]rep21_3!$R$649</f>
        <v>45585.1</v>
      </c>
      <c r="DR22" s="31"/>
      <c r="DS22" s="31"/>
      <c r="DT22" s="31"/>
      <c r="DU22" s="21">
        <f>+[5]rep21_3!$R$664</f>
        <v>0</v>
      </c>
      <c r="DV22" s="21">
        <f>+[5]rep21_3!$N$668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+[5]rep21_3!$N$692</f>
        <v>11250</v>
      </c>
      <c r="DZ22" s="21">
        <f>+[5]rep21_3!$R$689</f>
        <v>31746.1</v>
      </c>
      <c r="EA22" s="31">
        <f>+[5]rep21_3!$R$672</f>
        <v>5369811</v>
      </c>
      <c r="EB22" s="31">
        <f>+[5]rep21_3!$N$676</f>
        <v>3720556.8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4241406.2</v>
      </c>
      <c r="EG22" s="21">
        <f>+DN22+DQ22+DT22+DW22+DZ22+EC22</f>
        <v>377471.2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156801966.59999999</v>
      </c>
      <c r="G23" s="23">
        <f>G10+G11+G12+G13+G14+G15+G16+G17+G18+G19+G20+G21+G22</f>
        <v>112725998.50000001</v>
      </c>
      <c r="H23" s="23">
        <f>H10+H11+H12+H13+H14+H15+H16+H17+H18+H19+H20+H21+H22</f>
        <v>88177485.900000006</v>
      </c>
      <c r="I23" s="23">
        <f>IFERROR(H23/G23*100,"-")</f>
        <v>78.222847500437084</v>
      </c>
      <c r="J23" s="24">
        <f t="shared" si="7"/>
        <v>56.234936214122719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65474507.5</v>
      </c>
      <c r="M23" s="23">
        <f>M10+M11+M12+M13+M14+M15+M16+M17+M18+M19+M20+M21+M22</f>
        <v>60304787.5</v>
      </c>
      <c r="N23" s="25">
        <f>IFERROR(M23/L23*100,"-")</f>
        <v>92.104224686226161</v>
      </c>
      <c r="O23" s="26">
        <f t="shared" si="12"/>
        <v>66.842624644598644</v>
      </c>
      <c r="P23" s="27">
        <f>P10+P11+P12+P13+P14+P15+P16+P17+P18+P19+P20+P21</f>
        <v>19194999.799999997</v>
      </c>
      <c r="Q23" s="27">
        <f>Q10+Q11+Q12+Q13+Q14+Q15+Q16+Q17+Q18+Q19+Q20+Q21+Q22</f>
        <v>11871604.1</v>
      </c>
      <c r="R23" s="27">
        <f>R10+R11+R12+R13+R14+R15+R16+R17+R18+R19+R20+R21+R22</f>
        <v>12122562.399999999</v>
      </c>
      <c r="S23" s="27">
        <f>IFERROR(R23/Q23*100,"-")</f>
        <v>102.11393757647291</v>
      </c>
      <c r="T23" s="26">
        <f t="shared" si="14"/>
        <v>63.154793051886358</v>
      </c>
      <c r="U23" s="27">
        <f>U10+U11+U12+U13+U14+U15+U16+U17+U18+U19+U20+U21</f>
        <v>14302191.900000002</v>
      </c>
      <c r="V23" s="27">
        <f>V10+V11+V12+V13+V14+V15+V16+V17+V18+V19+V20+V21+V22</f>
        <v>8325809.7000000002</v>
      </c>
      <c r="W23" s="27">
        <f>W10+W11+W12+W13+W14+W15+W16+W17+W18+W19+W20+W21+W22</f>
        <v>8283592.8000000007</v>
      </c>
      <c r="X23" s="27">
        <f>IFERROR(W23/V23*100,"-")</f>
        <v>99.492939407442861</v>
      </c>
      <c r="Y23" s="26">
        <f t="shared" si="19"/>
        <v>57.918344669952305</v>
      </c>
      <c r="Z23" s="21">
        <f>Z10+Z11+Z12+Z13+Z14+Z15+Z16+Z17+Z18+Z19+Z20+Z21+Z22</f>
        <v>321464.10000000003</v>
      </c>
      <c r="AA23" s="21">
        <f>AA10+AA11+AA12+AA13+AA14+AA15+AA16+AA17+AA18+AA19+AA20+AA21+AA22</f>
        <v>216988.00000000003</v>
      </c>
      <c r="AB23" s="21">
        <f>AB10+AB11+AB12+AB13+AB14+AB15+AB16+AB17+AB18+AB19+AB20+AB21+AB22</f>
        <v>175878.9</v>
      </c>
      <c r="AC23" s="28">
        <f>IFERROR(AB23/AA23*100,"-")</f>
        <v>81.054666617508786</v>
      </c>
      <c r="AD23" s="29">
        <f t="shared" si="21"/>
        <v>54.711832518778913</v>
      </c>
      <c r="AE23" s="21">
        <f>SUM(AE10:AE22)</f>
        <v>75012.799999999988</v>
      </c>
      <c r="AF23" s="21">
        <f>SUM(AF10:AF22)</f>
        <v>50633.9</v>
      </c>
      <c r="AG23" s="21">
        <f>SUM(AG10:AG22)</f>
        <v>22745.7</v>
      </c>
      <c r="AH23" s="28">
        <f>IFERROR(AG23/AF23*100,"-")</f>
        <v>44.921880400285183</v>
      </c>
      <c r="AI23" s="26">
        <f t="shared" si="23"/>
        <v>30.322424972804647</v>
      </c>
      <c r="AJ23" s="37">
        <f>SUM(AJ10:AJ22)</f>
        <v>13980727.800000001</v>
      </c>
      <c r="AK23" s="37">
        <f>SUM(AK10:AK22)</f>
        <v>8108821.7000000002</v>
      </c>
      <c r="AL23" s="37">
        <f>SUM(AL10:AL22)</f>
        <v>8107713.9000000004</v>
      </c>
      <c r="AM23" s="30">
        <f>IFERROR(AL23/AK23*100,"-")</f>
        <v>99.986338335691855</v>
      </c>
      <c r="AN23" s="26">
        <f t="shared" si="25"/>
        <v>57.992073202369333</v>
      </c>
      <c r="AO23" s="37">
        <f>SUM(AO10:AO22)</f>
        <v>14990088.699999999</v>
      </c>
      <c r="AP23" s="37">
        <f>SUM(AP10:AP22)</f>
        <v>13660643.800000001</v>
      </c>
      <c r="AQ23" s="37">
        <f>SUM(AQ10:AQ22)</f>
        <v>14707250.199999999</v>
      </c>
      <c r="AR23" s="28">
        <f>IFERROR(AQ23/AP23*100,"-")</f>
        <v>107.66147200178075</v>
      </c>
      <c r="AS23" s="26">
        <f t="shared" si="27"/>
        <v>98.113163266338773</v>
      </c>
      <c r="AT23" s="37">
        <f>AT10+AT11+AT12+AT13+AT14+AT15+AT16+AT17+AT18+AT19+AT20+AT21+AT22</f>
        <v>590000</v>
      </c>
      <c r="AU23" s="37">
        <f>AU10+AU11+AU12+AU13+AU14+AU15+AU16+AU17+AU18+AU19+AU20+AU21+AU22</f>
        <v>444000</v>
      </c>
      <c r="AV23" s="37">
        <f>AV10+AV11+AV12+AV13+AV14+AV15+AV16+AV17+AV18+AV19+AV20+AV21+AV22</f>
        <v>557069.6</v>
      </c>
      <c r="AW23" s="31">
        <f>IFERROR(AV23/AU23*100,"-")</f>
        <v>125.46612612612613</v>
      </c>
      <c r="AX23" s="32">
        <f t="shared" si="29"/>
        <v>94.418576271186438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7162510.7999999998</v>
      </c>
      <c r="BG23" s="37">
        <f t="shared" si="39"/>
        <v>7162510.7999999998</v>
      </c>
      <c r="BH23" s="37">
        <f>BH10+BH11+BH12+BH13+BH14+BH15+BH16+BH17+BH18+BH19+BH20+BH21+BH22</f>
        <v>834892.5</v>
      </c>
      <c r="BI23" s="37">
        <f t="shared" si="39"/>
        <v>628675.69999999995</v>
      </c>
      <c r="BJ23" s="37">
        <f t="shared" si="39"/>
        <v>405004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142294.5</v>
      </c>
      <c r="BP23" s="37">
        <f t="shared" si="39"/>
        <v>208680.4</v>
      </c>
      <c r="BQ23" s="39">
        <f t="shared" si="39"/>
        <v>2270988.7999999998</v>
      </c>
      <c r="BR23" s="39">
        <f t="shared" si="39"/>
        <v>1637737.4000000004</v>
      </c>
      <c r="BS23" s="39">
        <f t="shared" si="39"/>
        <v>1728880.9999999998</v>
      </c>
      <c r="BT23" s="33">
        <f t="shared" si="30"/>
        <v>76.128997201571408</v>
      </c>
      <c r="BU23" s="37">
        <f t="shared" ref="BU23:DC23" si="40">BU10+BU11+BU12+BU13+BU14+BU15+BU16+BU17+BU18+BU19+BU20+BU21+BU22</f>
        <v>1790072.6</v>
      </c>
      <c r="BV23" s="37">
        <f t="shared" si="40"/>
        <v>1288852.3999999999</v>
      </c>
      <c r="BW23" s="37">
        <f>BW10+BW11+BW12+BW13+BW14+BW15+BW16+BW17+BW18+BW19+BW20+BW21+BW22</f>
        <v>1375880.2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107085</v>
      </c>
      <c r="CC23" s="37">
        <f t="shared" si="40"/>
        <v>95127.6</v>
      </c>
      <c r="CD23" s="37">
        <f t="shared" si="40"/>
        <v>329200</v>
      </c>
      <c r="CE23" s="37">
        <f t="shared" si="40"/>
        <v>241800</v>
      </c>
      <c r="CF23" s="37">
        <f t="shared" si="40"/>
        <v>257873.2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55455086</v>
      </c>
      <c r="CK23" s="37">
        <f>CK10+CK11+CK12+CK13+CK14+CK15+CK16+CK17+CK18+CK19+CK20+CK21+CK22</f>
        <v>38939455.100000001</v>
      </c>
      <c r="CL23" s="37">
        <f t="shared" si="40"/>
        <v>20227712.399999999</v>
      </c>
      <c r="CM23" s="37">
        <f t="shared" si="40"/>
        <v>21303814.699999999</v>
      </c>
      <c r="CN23" s="37">
        <f t="shared" si="40"/>
        <v>15551784.800000001</v>
      </c>
      <c r="CO23" s="37">
        <f t="shared" si="40"/>
        <v>9728023</v>
      </c>
      <c r="CP23" s="37">
        <f t="shared" si="40"/>
        <v>14972558.6</v>
      </c>
      <c r="CQ23" s="37">
        <f t="shared" si="40"/>
        <v>12098854.1</v>
      </c>
      <c r="CR23" s="37">
        <f t="shared" si="40"/>
        <v>11681129.699999999</v>
      </c>
      <c r="CS23" s="37">
        <f t="shared" si="40"/>
        <v>3962205.0999999996</v>
      </c>
      <c r="CT23" s="37">
        <f t="shared" si="40"/>
        <v>2733921.5</v>
      </c>
      <c r="CU23" s="37">
        <f t="shared" si="40"/>
        <v>3662109.4</v>
      </c>
      <c r="CV23" s="37">
        <f t="shared" si="40"/>
        <v>300000</v>
      </c>
      <c r="CW23" s="37">
        <f t="shared" si="40"/>
        <v>223500</v>
      </c>
      <c r="CX23" s="37">
        <f t="shared" si="40"/>
        <v>153453.29999999999</v>
      </c>
      <c r="CY23" s="37">
        <f t="shared" si="40"/>
        <v>1153600</v>
      </c>
      <c r="CZ23" s="37">
        <f t="shared" si="40"/>
        <v>859397</v>
      </c>
      <c r="DA23" s="37">
        <f t="shared" si="40"/>
        <v>1353153.2999999998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-243003.9</v>
      </c>
      <c r="DH23" s="37">
        <f t="shared" si="41"/>
        <v>0</v>
      </c>
      <c r="DI23" s="37">
        <f t="shared" si="41"/>
        <v>156059053.09999999</v>
      </c>
      <c r="DJ23" s="37">
        <f t="shared" si="41"/>
        <v>112205149.10000001</v>
      </c>
      <c r="DK23" s="37">
        <f t="shared" si="41"/>
        <v>88100014.700000003</v>
      </c>
      <c r="DL23" s="37">
        <f t="shared" si="41"/>
        <v>426853.2</v>
      </c>
      <c r="DM23" s="37">
        <f t="shared" si="41"/>
        <v>298857.2</v>
      </c>
      <c r="DN23" s="37">
        <f t="shared" si="41"/>
        <v>140</v>
      </c>
      <c r="DO23" s="37">
        <f t="shared" si="41"/>
        <v>301060.3</v>
      </c>
      <c r="DP23" s="37">
        <f t="shared" si="41"/>
        <v>210742.2</v>
      </c>
      <c r="DQ23" s="37">
        <f t="shared" si="41"/>
        <v>45585.1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11250</v>
      </c>
      <c r="DZ23" s="37">
        <f>DZ10+DZ11+DZ12+DZ13+DZ14+DZ15+DZ16+DZ17+DZ18+DZ19+DZ20+DZ21+DZ22</f>
        <v>31746.1</v>
      </c>
      <c r="EA23" s="37">
        <f t="shared" si="41"/>
        <v>5369811</v>
      </c>
      <c r="EB23" s="37">
        <f t="shared" si="41"/>
        <v>3720556.8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4241406.2</v>
      </c>
      <c r="EG23" s="37">
        <f t="shared" si="41"/>
        <v>377471.2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 varchutyun</cp:lastModifiedBy>
  <cp:lastPrinted>2025-05-05T13:13:25Z</cp:lastPrinted>
  <dcterms:created xsi:type="dcterms:W3CDTF">2002-03-15T09:46:46Z</dcterms:created>
  <dcterms:modified xsi:type="dcterms:W3CDTF">2025-10-06T10:09:21Z</dcterms:modified>
</cp:coreProperties>
</file>