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008\Downloads\"/>
    </mc:Choice>
  </mc:AlternateContent>
  <bookViews>
    <workbookView xWindow="0" yWindow="0" windowWidth="24075" windowHeight="123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DI11" i="22" l="1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W11" i="22"/>
  <c r="CW12" i="22"/>
  <c r="CW13" i="22"/>
  <c r="CW14" i="22"/>
  <c r="CW15" i="22"/>
  <c r="CW16" i="22"/>
  <c r="CW17" i="22"/>
  <c r="CW18" i="22"/>
  <c r="CW19" i="22"/>
  <c r="CW20" i="22"/>
  <c r="CW10" i="22"/>
  <c r="CT11" i="22"/>
  <c r="CT12" i="22"/>
  <c r="CT13" i="22"/>
  <c r="CT14" i="22"/>
  <c r="CT15" i="22"/>
  <c r="CT16" i="22"/>
  <c r="CT17" i="22"/>
  <c r="CT18" i="22"/>
  <c r="CT19" i="22"/>
  <c r="CT20" i="22"/>
  <c r="CT10" i="22"/>
  <c r="CN11" i="22"/>
  <c r="CN12" i="22"/>
  <c r="CN13" i="22"/>
  <c r="CN14" i="22"/>
  <c r="CN15" i="22"/>
  <c r="CN16" i="22"/>
  <c r="CN17" i="22"/>
  <c r="CN18" i="22"/>
  <c r="CN19" i="22"/>
  <c r="CN20" i="22"/>
  <c r="CN10" i="22"/>
  <c r="CH11" i="22"/>
  <c r="CH12" i="22"/>
  <c r="CH13" i="22"/>
  <c r="CH14" i="22"/>
  <c r="CH15" i="22"/>
  <c r="CH16" i="22"/>
  <c r="CH17" i="22"/>
  <c r="CH18" i="22"/>
  <c r="CH19" i="22"/>
  <c r="CH20" i="22"/>
  <c r="CH10" i="22"/>
  <c r="CE11" i="22"/>
  <c r="CE12" i="22"/>
  <c r="CE13" i="22"/>
  <c r="CE14" i="22"/>
  <c r="CE15" i="22"/>
  <c r="CE16" i="22"/>
  <c r="CE17" i="22"/>
  <c r="CE18" i="22"/>
  <c r="CE19" i="22"/>
  <c r="CE2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AT11" i="22"/>
  <c r="AT12" i="22"/>
  <c r="AT13" i="22"/>
  <c r="AT14" i="22"/>
  <c r="AT15" i="22"/>
  <c r="AT16" i="22"/>
  <c r="AT17" i="22"/>
  <c r="AT18" i="22"/>
  <c r="AT19" i="22"/>
  <c r="AT20" i="22"/>
  <c r="AT10" i="22"/>
  <c r="AO11" i="22"/>
  <c r="U11" i="22"/>
  <c r="U12" i="22"/>
  <c r="U13" i="22"/>
  <c r="U14" i="22"/>
  <c r="U15" i="22"/>
  <c r="U16" i="22"/>
  <c r="U17" i="22"/>
  <c r="U18" i="22"/>
  <c r="U19" i="22"/>
  <c r="U20" i="22"/>
  <c r="U10" i="22"/>
  <c r="AE11" i="22"/>
  <c r="AE12" i="22"/>
  <c r="AE13" i="22"/>
  <c r="AE14" i="22"/>
  <c r="AE15" i="22"/>
  <c r="AE16" i="22"/>
  <c r="AE17" i="22"/>
  <c r="AE18" i="22"/>
  <c r="AE19" i="22"/>
  <c r="AE20" i="22"/>
  <c r="AE10" i="22"/>
  <c r="Z11" i="22"/>
  <c r="Z12" i="22"/>
  <c r="Z13" i="22"/>
  <c r="Z14" i="22"/>
  <c r="Z15" i="22"/>
  <c r="Z16" i="22"/>
  <c r="Z17" i="22"/>
  <c r="Z18" i="22"/>
  <c r="Z19" i="22"/>
  <c r="Z20" i="22"/>
  <c r="Z10" i="22"/>
  <c r="AJ11" i="22"/>
  <c r="AJ12" i="22"/>
  <c r="AJ13" i="22"/>
  <c r="AJ14" i="22"/>
  <c r="AJ15" i="22"/>
  <c r="AJ16" i="22"/>
  <c r="AJ17" i="22"/>
  <c r="AJ18" i="22"/>
  <c r="AJ19" i="22"/>
  <c r="AJ20" i="22"/>
  <c r="AJ10" i="22"/>
  <c r="BE21" i="22" l="1"/>
  <c r="Q10" i="22" l="1"/>
  <c r="O11" i="22" l="1"/>
  <c r="O12" i="22"/>
  <c r="O13" i="22"/>
  <c r="O14" i="22"/>
  <c r="O15" i="22"/>
  <c r="O16" i="22"/>
  <c r="O17" i="22"/>
  <c r="O18" i="22"/>
  <c r="O19" i="22"/>
  <c r="O20" i="22"/>
  <c r="O10" i="22"/>
  <c r="Q11" i="22"/>
  <c r="Q12" i="22"/>
  <c r="Q13" i="22"/>
  <c r="Q14" i="22"/>
  <c r="Q15" i="22"/>
  <c r="Q16" i="22"/>
  <c r="Q17" i="22"/>
  <c r="Q18" i="22"/>
  <c r="Q19" i="22"/>
  <c r="Q20" i="22"/>
  <c r="EI24" i="22" l="1"/>
  <c r="EB24" i="22"/>
  <c r="DY24" i="22"/>
  <c r="DS24" i="22"/>
  <c r="CZ24" i="22"/>
  <c r="CT24" i="22"/>
  <c r="CK24" i="22"/>
  <c r="CH24" i="22"/>
  <c r="BT24" i="22"/>
  <c r="BN24" i="22"/>
  <c r="BB24" i="22"/>
  <c r="AJ24" i="22"/>
  <c r="EI23" i="22"/>
  <c r="EB23" i="22"/>
  <c r="DY23" i="22"/>
  <c r="DS23" i="22"/>
  <c r="CZ23" i="22"/>
  <c r="CT23" i="22"/>
  <c r="CK23" i="22"/>
  <c r="CH23" i="22"/>
  <c r="BT23" i="22"/>
  <c r="BN23" i="22"/>
  <c r="BB23" i="22"/>
  <c r="AJ23" i="22"/>
  <c r="EI22" i="22"/>
  <c r="EB22" i="22"/>
  <c r="DY22" i="22"/>
  <c r="DS22" i="22"/>
  <c r="CZ22" i="22"/>
  <c r="CT22" i="22"/>
  <c r="CK22" i="22"/>
  <c r="CH22" i="22"/>
  <c r="BT22" i="22"/>
  <c r="BN22" i="22"/>
  <c r="BB22" i="22"/>
  <c r="AJ22" i="22"/>
  <c r="P17" i="22" l="1"/>
  <c r="P16" i="22"/>
  <c r="P15" i="22"/>
  <c r="P10" i="22"/>
  <c r="P20" i="22"/>
  <c r="P14" i="22"/>
  <c r="P11" i="22"/>
  <c r="P19" i="22"/>
  <c r="P13" i="22"/>
  <c r="P18" i="22"/>
  <c r="P12" i="22"/>
  <c r="DN10" i="22"/>
  <c r="L10" i="22"/>
  <c r="DN11" i="22"/>
  <c r="DN12" i="22"/>
  <c r="DN13" i="22"/>
  <c r="DN14" i="22"/>
  <c r="DN15" i="22"/>
  <c r="DN16" i="22"/>
  <c r="DN17" i="22"/>
  <c r="DN18" i="22"/>
  <c r="DN19" i="22"/>
  <c r="DN20" i="22"/>
  <c r="J11" i="22"/>
  <c r="J12" i="22"/>
  <c r="J13" i="22"/>
  <c r="J14" i="22"/>
  <c r="J15" i="22"/>
  <c r="J16" i="22"/>
  <c r="J17" i="22"/>
  <c r="J18" i="22"/>
  <c r="J19" i="22"/>
  <c r="J20" i="22"/>
  <c r="J10" i="22"/>
  <c r="L11" i="22"/>
  <c r="L12" i="22"/>
  <c r="L13" i="22"/>
  <c r="L14" i="22"/>
  <c r="L15" i="22"/>
  <c r="L16" i="22"/>
  <c r="L17" i="22"/>
  <c r="L18" i="22"/>
  <c r="L19" i="22"/>
  <c r="L20" i="22"/>
  <c r="AD21" i="22" l="1"/>
  <c r="AE21" i="22"/>
  <c r="DL19" i="22" l="1"/>
  <c r="DL11" i="22"/>
  <c r="DL12" i="22"/>
  <c r="DL13" i="22"/>
  <c r="DL14" i="22"/>
  <c r="DL15" i="22"/>
  <c r="DL16" i="22"/>
  <c r="DL17" i="22"/>
  <c r="DL18" i="22"/>
  <c r="DL20" i="22"/>
  <c r="DL10" i="22"/>
  <c r="DF24" i="22"/>
  <c r="DC24" i="22"/>
  <c r="CQ24" i="22"/>
  <c r="CB24" i="22"/>
  <c r="BY24" i="22"/>
  <c r="BE24" i="22"/>
  <c r="AT24" i="22"/>
  <c r="Z24" i="22"/>
  <c r="F24" i="22"/>
  <c r="DF23" i="22"/>
  <c r="DC23" i="22"/>
  <c r="CQ23" i="22"/>
  <c r="CB23" i="22"/>
  <c r="BY23" i="22"/>
  <c r="BE23" i="22"/>
  <c r="AT23" i="22"/>
  <c r="Z23" i="22"/>
  <c r="F23" i="22"/>
  <c r="DF22" i="22"/>
  <c r="DC22" i="22"/>
  <c r="CQ22" i="22"/>
  <c r="CB22" i="22"/>
  <c r="BY22" i="22"/>
  <c r="BE22" i="22"/>
  <c r="AT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BB10" i="22"/>
  <c r="AY10" i="22"/>
  <c r="DM16" i="22" l="1"/>
  <c r="K16" i="22"/>
  <c r="K15" i="22"/>
  <c r="DM15" i="22"/>
  <c r="DM14" i="22"/>
  <c r="K14" i="22"/>
  <c r="K19" i="22"/>
  <c r="DM19" i="22"/>
  <c r="K13" i="22"/>
  <c r="DM13" i="22"/>
  <c r="DM12" i="22"/>
  <c r="K12" i="22"/>
  <c r="K10" i="22"/>
  <c r="DM10" i="22"/>
  <c r="DM20" i="22"/>
  <c r="K20" i="22"/>
  <c r="DM18" i="22"/>
  <c r="K18" i="22"/>
  <c r="K17" i="22"/>
  <c r="DM17" i="22"/>
  <c r="K11" i="22"/>
  <c r="DM11" i="22"/>
  <c r="AH14" i="22"/>
  <c r="AG14" i="22"/>
  <c r="DC21" i="22"/>
  <c r="AU21" i="22" l="1"/>
  <c r="AP21" i="22"/>
  <c r="ED21" i="22"/>
  <c r="W10" i="22" l="1"/>
  <c r="AG10" i="22" l="1"/>
  <c r="AH10" i="22"/>
  <c r="D21" i="22"/>
  <c r="AG17" i="22" l="1"/>
  <c r="AH17" i="22"/>
  <c r="AH20" i="22"/>
  <c r="E18" i="23"/>
  <c r="AG20" i="22"/>
  <c r="AH13" i="22"/>
  <c r="AG13" i="22"/>
  <c r="AG12" i="22"/>
  <c r="E10" i="23"/>
  <c r="AH12" i="22"/>
  <c r="AG18" i="22"/>
  <c r="E16" i="23"/>
  <c r="AH18" i="22"/>
  <c r="AG11" i="22"/>
  <c r="E9" i="23"/>
  <c r="AH11" i="22"/>
  <c r="E14" i="23"/>
  <c r="AG16" i="22"/>
  <c r="AH16" i="22"/>
  <c r="AH15" i="22"/>
  <c r="AG15" i="22"/>
  <c r="E13" i="23"/>
  <c r="E17" i="23"/>
  <c r="AH19" i="22"/>
  <c r="AG19" i="22"/>
  <c r="AF21" i="22"/>
  <c r="L21" i="22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11" i="23"/>
  <c r="E12" i="23"/>
  <c r="E15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 s="1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P67" i="28"/>
  <c r="O67" i="28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S66" i="28" s="1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N63" i="28" s="1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N48" i="28" s="1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F43" i="28"/>
  <c r="EC43" i="28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S38" i="28" s="1"/>
  <c r="O38" i="28"/>
  <c r="L38" i="28"/>
  <c r="N38" i="28" s="1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R37" i="28" s="1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N28" i="28" s="1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S26" i="28" s="1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O24" i="28"/>
  <c r="BN24" i="28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ED11" i="28" s="1"/>
  <c r="EF11" i="28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Q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T77" i="26" s="1"/>
  <c r="M77" i="26"/>
  <c r="K77" i="26"/>
  <c r="L77" i="26" s="1"/>
  <c r="N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S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S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T60" i="26" s="1"/>
  <c r="P60" i="26"/>
  <c r="Q60" i="26" s="1"/>
  <c r="S60" i="26" s="1"/>
  <c r="M60" i="26"/>
  <c r="O60" i="26" s="1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 s="1"/>
  <c r="R51" i="26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T47" i="26" s="1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R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Q44" i="26" s="1"/>
  <c r="S44" i="26" s="1"/>
  <c r="M44" i="26"/>
  <c r="K44" i="26"/>
  <c r="L44" i="26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O37" i="26" s="1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N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T33" i="26" s="1"/>
  <c r="P33" i="26"/>
  <c r="M33" i="26"/>
  <c r="K33" i="26"/>
  <c r="L33" i="26" s="1"/>
  <c r="N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L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N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S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Q23" i="26" s="1"/>
  <c r="M23" i="26"/>
  <c r="K23" i="26"/>
  <c r="ED22" i="26"/>
  <c r="EE22" i="26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 s="1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O19" i="26" s="1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/>
  <c r="R11" i="26"/>
  <c r="T11" i="26" s="1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77" i="25" s="1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S67" i="26"/>
  <c r="O53" i="26"/>
  <c r="O47" i="26"/>
  <c r="O13" i="26"/>
  <c r="BS21" i="26"/>
  <c r="T31" i="26"/>
  <c r="BS52" i="26"/>
  <c r="O55" i="26"/>
  <c r="O68" i="26"/>
  <c r="T37" i="26"/>
  <c r="T61" i="26"/>
  <c r="S62" i="26"/>
  <c r="T69" i="26"/>
  <c r="S75" i="26"/>
  <c r="BR26" i="26"/>
  <c r="BS39" i="26"/>
  <c r="O40" i="26"/>
  <c r="BS54" i="26"/>
  <c r="S58" i="26"/>
  <c r="O66" i="26"/>
  <c r="O69" i="26"/>
  <c r="AS82" i="26"/>
  <c r="O38" i="26"/>
  <c r="T50" i="26"/>
  <c r="BS50" i="26"/>
  <c r="Q53" i="26"/>
  <c r="S53" i="26"/>
  <c r="BS61" i="26"/>
  <c r="BS63" i="26"/>
  <c r="BS69" i="26"/>
  <c r="BS72" i="26"/>
  <c r="O74" i="26"/>
  <c r="S80" i="26"/>
  <c r="AI82" i="26"/>
  <c r="N26" i="26"/>
  <c r="T74" i="26"/>
  <c r="BS37" i="26"/>
  <c r="T51" i="26"/>
  <c r="T71" i="26"/>
  <c r="O78" i="26"/>
  <c r="O29" i="26"/>
  <c r="BS33" i="26"/>
  <c r="T44" i="26"/>
  <c r="T52" i="26"/>
  <c r="BR53" i="26"/>
  <c r="S55" i="26"/>
  <c r="O63" i="26"/>
  <c r="BS66" i="26"/>
  <c r="O71" i="26"/>
  <c r="BS74" i="26"/>
  <c r="Q25" i="26"/>
  <c r="S25" i="26" s="1"/>
  <c r="T27" i="26"/>
  <c r="T30" i="26"/>
  <c r="N39" i="26"/>
  <c r="BP39" i="26"/>
  <c r="BR39" i="26" s="1"/>
  <c r="L41" i="26"/>
  <c r="T49" i="26"/>
  <c r="Q51" i="26"/>
  <c r="Q57" i="26"/>
  <c r="S57" i="26" s="1"/>
  <c r="Q61" i="26"/>
  <c r="S61" i="26" s="1"/>
  <c r="O65" i="26"/>
  <c r="BS65" i="26"/>
  <c r="Q69" i="26"/>
  <c r="S69" i="26" s="1"/>
  <c r="O73" i="26"/>
  <c r="BS73" i="26"/>
  <c r="S74" i="26"/>
  <c r="Q77" i="26"/>
  <c r="S77" i="26" s="1"/>
  <c r="Q15" i="26"/>
  <c r="Q31" i="26"/>
  <c r="S31" i="26" s="1"/>
  <c r="BS35" i="26"/>
  <c r="S50" i="26"/>
  <c r="T58" i="26"/>
  <c r="BS62" i="26"/>
  <c r="T64" i="26"/>
  <c r="S65" i="26"/>
  <c r="T67" i="26"/>
  <c r="BS70" i="26"/>
  <c r="O72" i="26"/>
  <c r="T75" i="26"/>
  <c r="O77" i="26"/>
  <c r="BS77" i="26"/>
  <c r="BS78" i="26"/>
  <c r="BS80" i="26"/>
  <c r="T81" i="26"/>
  <c r="BS81" i="26"/>
  <c r="Q11" i="26"/>
  <c r="T13" i="26"/>
  <c r="T16" i="26"/>
  <c r="T21" i="26"/>
  <c r="Q27" i="26"/>
  <c r="S27" i="26" s="1"/>
  <c r="T29" i="26"/>
  <c r="BS31" i="26"/>
  <c r="O42" i="26"/>
  <c r="F42" i="26"/>
  <c r="J42" i="26" s="1"/>
  <c r="S49" i="26"/>
  <c r="T54" i="26"/>
  <c r="T55" i="26"/>
  <c r="N56" i="26"/>
  <c r="T59" i="26"/>
  <c r="O62" i="26"/>
  <c r="Q63" i="26"/>
  <c r="S63" i="26" s="1"/>
  <c r="T65" i="26"/>
  <c r="O67" i="26"/>
  <c r="BS67" i="26"/>
  <c r="BS68" i="26"/>
  <c r="O70" i="26"/>
  <c r="T70" i="26"/>
  <c r="Q71" i="26"/>
  <c r="S71" i="26" s="1"/>
  <c r="T73" i="26"/>
  <c r="T78" i="26"/>
  <c r="T80" i="26"/>
  <c r="F46" i="26"/>
  <c r="J46" i="26" s="1"/>
  <c r="DI48" i="26"/>
  <c r="DI50" i="26"/>
  <c r="F52" i="26"/>
  <c r="O57" i="26"/>
  <c r="BS12" i="26"/>
  <c r="O14" i="26"/>
  <c r="BS18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 s="1"/>
  <c r="Q41" i="26"/>
  <c r="BR42" i="26"/>
  <c r="DI42" i="26"/>
  <c r="BS45" i="26"/>
  <c r="O46" i="26"/>
  <c r="BS47" i="26"/>
  <c r="O48" i="26"/>
  <c r="O50" i="26"/>
  <c r="BS53" i="26"/>
  <c r="BS55" i="26"/>
  <c r="O56" i="26"/>
  <c r="BR58" i="26"/>
  <c r="BS59" i="26"/>
  <c r="BR59" i="26"/>
  <c r="F10" i="26"/>
  <c r="G10" i="26" s="1"/>
  <c r="DI10" i="26"/>
  <c r="L11" i="26"/>
  <c r="F12" i="26"/>
  <c r="G12" i="26" s="1"/>
  <c r="I12" i="26" s="1"/>
  <c r="L13" i="26"/>
  <c r="N13" i="26" s="1"/>
  <c r="BP13" i="26"/>
  <c r="BR13" i="26" s="1"/>
  <c r="L15" i="26"/>
  <c r="N15" i="26" s="1"/>
  <c r="L17" i="26"/>
  <c r="BP17" i="26"/>
  <c r="BR17" i="26" s="1"/>
  <c r="BP19" i="26"/>
  <c r="BP21" i="26"/>
  <c r="BR21" i="26" s="1"/>
  <c r="BP23" i="26"/>
  <c r="BR23" i="26" s="1"/>
  <c r="BP25" i="26"/>
  <c r="F26" i="26"/>
  <c r="J26" i="26" s="1"/>
  <c r="BP27" i="26"/>
  <c r="BR27" i="26" s="1"/>
  <c r="L29" i="26"/>
  <c r="N29" i="26" s="1"/>
  <c r="BP29" i="26"/>
  <c r="BR29" i="26" s="1"/>
  <c r="BP31" i="26"/>
  <c r="BR31" i="26" s="1"/>
  <c r="F32" i="26"/>
  <c r="G32" i="26" s="1"/>
  <c r="I32" i="26" s="1"/>
  <c r="BP33" i="26"/>
  <c r="BR33" i="26" s="1"/>
  <c r="F34" i="26"/>
  <c r="G34" i="26" s="1"/>
  <c r="BP35" i="26"/>
  <c r="BR35" i="26" s="1"/>
  <c r="L37" i="26"/>
  <c r="N37" i="26" s="1"/>
  <c r="BP37" i="26"/>
  <c r="BR37" i="26" s="1"/>
  <c r="DI43" i="26"/>
  <c r="F43" i="26"/>
  <c r="G43" i="26" s="1"/>
  <c r="DI45" i="26"/>
  <c r="F45" i="26"/>
  <c r="G45" i="26" s="1"/>
  <c r="I45" i="26" s="1"/>
  <c r="F47" i="26"/>
  <c r="G47" i="26" s="1"/>
  <c r="I47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7" i="26"/>
  <c r="DI59" i="26"/>
  <c r="F59" i="26"/>
  <c r="BP10" i="26"/>
  <c r="BR10" i="26" s="1"/>
  <c r="F11" i="26"/>
  <c r="G11" i="26" s="1"/>
  <c r="F13" i="26"/>
  <c r="G13" i="26" s="1"/>
  <c r="F23" i="26"/>
  <c r="G23" i="26" s="1"/>
  <c r="F25" i="26"/>
  <c r="G25" i="26" s="1"/>
  <c r="F29" i="26"/>
  <c r="J29" i="26" s="1"/>
  <c r="F31" i="26"/>
  <c r="G31" i="26" s="1"/>
  <c r="I31" i="26" s="1"/>
  <c r="F33" i="26"/>
  <c r="G33" i="26" s="1"/>
  <c r="I33" i="26" s="1"/>
  <c r="F35" i="26"/>
  <c r="G35" i="26" s="1"/>
  <c r="I35" i="26" s="1"/>
  <c r="F39" i="26"/>
  <c r="F41" i="26"/>
  <c r="J41" i="26" s="1"/>
  <c r="BS41" i="26"/>
  <c r="N47" i="26"/>
  <c r="N53" i="26"/>
  <c r="BR54" i="26"/>
  <c r="N55" i="26"/>
  <c r="BS58" i="26"/>
  <c r="N60" i="26"/>
  <c r="BP60" i="26"/>
  <c r="BR60" i="26" s="1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BR65" i="26"/>
  <c r="L66" i="26"/>
  <c r="N66" i="26" s="1"/>
  <c r="BP66" i="26"/>
  <c r="BR66" i="26" s="1"/>
  <c r="F67" i="26"/>
  <c r="G67" i="26" s="1"/>
  <c r="I67" i="26" s="1"/>
  <c r="N67" i="26"/>
  <c r="BR67" i="26"/>
  <c r="L68" i="26"/>
  <c r="N68" i="26" s="1"/>
  <c r="BP68" i="26"/>
  <c r="BR68" i="26"/>
  <c r="F69" i="26"/>
  <c r="G69" i="26" s="1"/>
  <c r="I69" i="26" s="1"/>
  <c r="L70" i="26"/>
  <c r="N70" i="26" s="1"/>
  <c r="BP70" i="26"/>
  <c r="BR70" i="26" s="1"/>
  <c r="F71" i="26"/>
  <c r="G71" i="26" s="1"/>
  <c r="I71" i="26" s="1"/>
  <c r="N71" i="26"/>
  <c r="L72" i="26"/>
  <c r="N72" i="26" s="1"/>
  <c r="BP72" i="26"/>
  <c r="BR72" i="26" s="1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BR77" i="26"/>
  <c r="L78" i="26"/>
  <c r="N78" i="26" s="1"/>
  <c r="BP78" i="26"/>
  <c r="BR78" i="26"/>
  <c r="F79" i="26"/>
  <c r="G79" i="26" s="1"/>
  <c r="I79" i="26" s="1"/>
  <c r="L80" i="26"/>
  <c r="N80" i="26"/>
  <c r="BP80" i="26"/>
  <c r="BR80" i="26" s="1"/>
  <c r="F81" i="26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F68" i="26"/>
  <c r="J68" i="26" s="1"/>
  <c r="F70" i="26"/>
  <c r="G70" i="26" s="1"/>
  <c r="I70" i="26" s="1"/>
  <c r="F72" i="26"/>
  <c r="F76" i="26"/>
  <c r="G76" i="26" s="1"/>
  <c r="I76" i="26" s="1"/>
  <c r="F78" i="26"/>
  <c r="G78" i="26" s="1"/>
  <c r="I78" i="26" s="1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 s="1"/>
  <c r="K43" i="27"/>
  <c r="M43" i="27" s="1"/>
  <c r="S44" i="27"/>
  <c r="K47" i="27"/>
  <c r="N51" i="27"/>
  <c r="M53" i="27"/>
  <c r="P55" i="27"/>
  <c r="R55" i="27" s="1"/>
  <c r="P64" i="27"/>
  <c r="R64" i="27" s="1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R35" i="27"/>
  <c r="BR37" i="27"/>
  <c r="E38" i="27"/>
  <c r="F38" i="27" s="1"/>
  <c r="H38" i="27" s="1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 s="1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M27" i="27"/>
  <c r="BQ27" i="27"/>
  <c r="K28" i="27"/>
  <c r="M28" i="27"/>
  <c r="BO28" i="27"/>
  <c r="BQ28" i="27" s="1"/>
  <c r="E29" i="27"/>
  <c r="F29" i="27" s="1"/>
  <c r="H29" i="27" s="1"/>
  <c r="M29" i="27"/>
  <c r="BQ29" i="27"/>
  <c r="K30" i="27"/>
  <c r="M30" i="27" s="1"/>
  <c r="E31" i="27"/>
  <c r="I31" i="27" s="1"/>
  <c r="BQ31" i="27"/>
  <c r="K32" i="27"/>
  <c r="M32" i="27" s="1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E30" i="27"/>
  <c r="F30" i="27" s="1"/>
  <c r="H30" i="27" s="1"/>
  <c r="E32" i="27"/>
  <c r="S41" i="27"/>
  <c r="E48" i="27"/>
  <c r="I48" i="27" s="1"/>
  <c r="E50" i="27"/>
  <c r="E52" i="27"/>
  <c r="F52" i="27" s="1"/>
  <c r="H52" i="27" s="1"/>
  <c r="E54" i="27"/>
  <c r="F54" i="27" s="1"/>
  <c r="H54" i="27" s="1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F75" i="27"/>
  <c r="H75" i="27" s="1"/>
  <c r="E77" i="27"/>
  <c r="F77" i="27" s="1"/>
  <c r="H77" i="27" s="1"/>
  <c r="E79" i="27"/>
  <c r="S80" i="27"/>
  <c r="E81" i="27"/>
  <c r="I81" i="27" s="1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37" i="27"/>
  <c r="I77" i="27"/>
  <c r="I57" i="27"/>
  <c r="DJ8" i="27"/>
  <c r="DM8" i="27" s="1"/>
  <c r="DP8" i="27" s="1"/>
  <c r="DS8" i="27" s="1"/>
  <c r="DV8" i="27" s="1"/>
  <c r="DY8" i="27" s="1"/>
  <c r="I67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BO13" i="28"/>
  <c r="BQ13" i="28" s="1"/>
  <c r="P14" i="28"/>
  <c r="R14" i="28" s="1"/>
  <c r="E15" i="28"/>
  <c r="I15" i="28" s="1"/>
  <c r="K17" i="28"/>
  <c r="M17" i="28" s="1"/>
  <c r="BO17" i="28"/>
  <c r="BQ17" i="28"/>
  <c r="P18" i="28"/>
  <c r="E19" i="28"/>
  <c r="F19" i="28" s="1"/>
  <c r="H19" i="28" s="1"/>
  <c r="K21" i="28"/>
  <c r="M21" i="28" s="1"/>
  <c r="BO21" i="28"/>
  <c r="BQ21" i="28"/>
  <c r="P22" i="28"/>
  <c r="R22" i="28" s="1"/>
  <c r="E23" i="28"/>
  <c r="F23" i="28" s="1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R30" i="28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/>
  <c r="BO37" i="28"/>
  <c r="BQ37" i="28"/>
  <c r="P38" i="28"/>
  <c r="R38" i="28" s="1"/>
  <c r="N10" i="28"/>
  <c r="BR10" i="28"/>
  <c r="BR39" i="28"/>
  <c r="S40" i="28"/>
  <c r="R42" i="28"/>
  <c r="K45" i="28"/>
  <c r="M45" i="28"/>
  <c r="BO45" i="28"/>
  <c r="BQ45" i="28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/>
  <c r="P74" i="28"/>
  <c r="R74" i="28" s="1"/>
  <c r="E75" i="28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45" i="28"/>
  <c r="I55" i="28"/>
  <c r="I75" i="28"/>
  <c r="I35" i="28"/>
  <c r="J81" i="23"/>
  <c r="C19" i="23"/>
  <c r="C63" i="23"/>
  <c r="C45" i="23"/>
  <c r="C33" i="23"/>
  <c r="C39" i="23"/>
  <c r="J12" i="26"/>
  <c r="I66" i="27"/>
  <c r="I78" i="27"/>
  <c r="I63" i="27"/>
  <c r="J21" i="26"/>
  <c r="J35" i="26"/>
  <c r="I74" i="27"/>
  <c r="J57" i="26"/>
  <c r="J60" i="26"/>
  <c r="J67" i="26"/>
  <c r="R76" i="27"/>
  <c r="BQ15" i="28"/>
  <c r="G68" i="26"/>
  <c r="I68" i="26" s="1"/>
  <c r="G75" i="26"/>
  <c r="I75" i="26" s="1"/>
  <c r="G42" i="26"/>
  <c r="I42" i="26" s="1"/>
  <c r="BQ58" i="27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F29" i="28"/>
  <c r="H29" i="28" s="1"/>
  <c r="E58" i="28"/>
  <c r="I58" i="28" s="1"/>
  <c r="E64" i="28"/>
  <c r="I64" i="28" s="1"/>
  <c r="E72" i="28"/>
  <c r="F72" i="28" s="1"/>
  <c r="H72" i="28" s="1"/>
  <c r="F42" i="28"/>
  <c r="H42" i="28"/>
  <c r="I32" i="28"/>
  <c r="C51" i="23"/>
  <c r="C30" i="23"/>
  <c r="C35" i="23"/>
  <c r="C59" i="23"/>
  <c r="L20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BP82" i="28"/>
  <c r="S49" i="28"/>
  <c r="R49" i="28"/>
  <c r="BQ66" i="28"/>
  <c r="BR66" i="28"/>
  <c r="L59" i="23"/>
  <c r="L45" i="23"/>
  <c r="L31" i="23"/>
  <c r="I44" i="28"/>
  <c r="N50" i="28"/>
  <c r="J51" i="26"/>
  <c r="I31" i="28"/>
  <c r="I26" i="28"/>
  <c r="I65" i="27"/>
  <c r="I56" i="27"/>
  <c r="I46" i="27"/>
  <c r="BP82" i="27"/>
  <c r="R31" i="27"/>
  <c r="G46" i="26"/>
  <c r="I46" i="26" s="1"/>
  <c r="T48" i="26"/>
  <c r="O41" i="26"/>
  <c r="T34" i="26"/>
  <c r="T17" i="26"/>
  <c r="S17" i="26"/>
  <c r="BR18" i="26"/>
  <c r="L24" i="26"/>
  <c r="N24" i="26" s="1"/>
  <c r="J78" i="26"/>
  <c r="P12" i="27"/>
  <c r="R12" i="27" s="1"/>
  <c r="S12" i="27"/>
  <c r="O82" i="27"/>
  <c r="P82" i="27" s="1"/>
  <c r="R82" i="27" s="1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DH82" i="26"/>
  <c r="DI82" i="26" s="1"/>
  <c r="F14" i="26"/>
  <c r="G14" i="26" s="1"/>
  <c r="I14" i="26" s="1"/>
  <c r="DI80" i="26"/>
  <c r="F80" i="26"/>
  <c r="J80" i="26" s="1"/>
  <c r="BO14" i="27"/>
  <c r="BQ14" i="27" s="1"/>
  <c r="BR14" i="27"/>
  <c r="H15" i="27"/>
  <c r="BO54" i="27"/>
  <c r="BQ54" i="27"/>
  <c r="BR54" i="27"/>
  <c r="I61" i="28"/>
  <c r="BR41" i="28"/>
  <c r="G82" i="28"/>
  <c r="N72" i="27"/>
  <c r="I79" i="27"/>
  <c r="F79" i="27"/>
  <c r="H79" i="27" s="1"/>
  <c r="J82" i="27"/>
  <c r="K82" i="27" s="1"/>
  <c r="S10" i="27"/>
  <c r="L82" i="27"/>
  <c r="N82" i="27" s="1"/>
  <c r="BR40" i="27"/>
  <c r="F17" i="26"/>
  <c r="G17" i="26" s="1"/>
  <c r="L27" i="26"/>
  <c r="N27" i="26" s="1"/>
  <c r="J11" i="26"/>
  <c r="L12" i="26"/>
  <c r="N12" i="26" s="1"/>
  <c r="Q14" i="26"/>
  <c r="S14" i="26" s="1"/>
  <c r="T14" i="26"/>
  <c r="BR14" i="26"/>
  <c r="BS14" i="26"/>
  <c r="DI21" i="26"/>
  <c r="S40" i="26"/>
  <c r="EE56" i="26"/>
  <c r="F56" i="26"/>
  <c r="J56" i="26" s="1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 s="1"/>
  <c r="H40" i="28" s="1"/>
  <c r="DH40" i="28"/>
  <c r="Q12" i="26"/>
  <c r="S12" i="26" s="1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2" i="27"/>
  <c r="R27" i="27"/>
  <c r="S22" i="26"/>
  <c r="T22" i="26"/>
  <c r="E21" i="28"/>
  <c r="I21" i="28" s="1"/>
  <c r="DH21" i="28"/>
  <c r="BR13" i="27"/>
  <c r="I25" i="27"/>
  <c r="J70" i="26"/>
  <c r="S42" i="26"/>
  <c r="F44" i="26"/>
  <c r="J44" i="26" s="1"/>
  <c r="T12" i="26"/>
  <c r="O51" i="26"/>
  <c r="O11" i="26"/>
  <c r="N11" i="26"/>
  <c r="M82" i="26"/>
  <c r="BS24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 s="1"/>
  <c r="BR74" i="27"/>
  <c r="E38" i="28"/>
  <c r="EF38" i="28"/>
  <c r="N40" i="28"/>
  <c r="M40" i="28"/>
  <c r="G66" i="26"/>
  <c r="I66" i="26" s="1"/>
  <c r="J66" i="26"/>
  <c r="J71" i="26"/>
  <c r="S32" i="26"/>
  <c r="T32" i="26"/>
  <c r="S35" i="26"/>
  <c r="T35" i="26"/>
  <c r="BS43" i="26"/>
  <c r="BR43" i="26"/>
  <c r="T57" i="26"/>
  <c r="S37" i="27"/>
  <c r="R37" i="27"/>
  <c r="F81" i="27"/>
  <c r="H81" i="27"/>
  <c r="G29" i="26"/>
  <c r="I29" i="26" s="1"/>
  <c r="I46" i="28"/>
  <c r="J69" i="26"/>
  <c r="Q18" i="26"/>
  <c r="S18" i="26" s="1"/>
  <c r="T18" i="26"/>
  <c r="BP32" i="26"/>
  <c r="BR32" i="26" s="1"/>
  <c r="BS32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R46" i="27"/>
  <c r="I15" i="27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4" i="26" s="1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F18" i="26"/>
  <c r="J18" i="26" s="1"/>
  <c r="O31" i="26"/>
  <c r="Y82" i="26"/>
  <c r="S23" i="27"/>
  <c r="M40" i="27"/>
  <c r="BN82" i="28"/>
  <c r="BO82" i="28" s="1"/>
  <c r="BQ82" i="28" s="1"/>
  <c r="BO12" i="28"/>
  <c r="BQ12" i="28" s="1"/>
  <c r="O16" i="26"/>
  <c r="O25" i="26"/>
  <c r="N25" i="26"/>
  <c r="T28" i="26"/>
  <c r="S2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L43" i="26"/>
  <c r="N43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 s="1"/>
  <c r="DH60" i="28"/>
  <c r="BQ67" i="27"/>
  <c r="EF13" i="28"/>
  <c r="ED13" i="28"/>
  <c r="R16" i="28"/>
  <c r="BQ16" i="28"/>
  <c r="E18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G80" i="26"/>
  <c r="I80" i="26" s="1"/>
  <c r="S82" i="27"/>
  <c r="F18" i="28"/>
  <c r="H18" i="28" s="1"/>
  <c r="I18" i="28"/>
  <c r="I40" i="28"/>
  <c r="F80" i="28"/>
  <c r="H80" i="28" s="1"/>
  <c r="G64" i="26"/>
  <c r="I64" i="26" s="1"/>
  <c r="J64" i="26"/>
  <c r="J77" i="26"/>
  <c r="G77" i="26"/>
  <c r="I77" i="26" s="1"/>
  <c r="G56" i="26"/>
  <c r="I56" i="26" s="1"/>
  <c r="F38" i="28"/>
  <c r="H38" i="28" s="1"/>
  <c r="I38" i="28"/>
  <c r="EE19" i="26"/>
  <c r="F19" i="26"/>
  <c r="G19" i="26" s="1"/>
  <c r="I19" i="26" s="1"/>
  <c r="S18" i="28"/>
  <c r="Q82" i="28"/>
  <c r="R18" i="28"/>
  <c r="E13" i="28"/>
  <c r="I13" i="28" s="1"/>
  <c r="I52" i="27"/>
  <c r="EC82" i="28"/>
  <c r="ED82" i="28" s="1"/>
  <c r="T20" i="26"/>
  <c r="I17" i="28"/>
  <c r="I76" i="28"/>
  <c r="I11" i="28"/>
  <c r="F49" i="28"/>
  <c r="H49" i="28"/>
  <c r="F47" i="28"/>
  <c r="H47" i="28" s="1"/>
  <c r="BD8" i="28"/>
  <c r="BG8" i="28" s="1"/>
  <c r="BJ8" i="28" s="1"/>
  <c r="I70" i="27"/>
  <c r="F70" i="27"/>
  <c r="H70" i="27" s="1"/>
  <c r="I50" i="27"/>
  <c r="F50" i="27"/>
  <c r="H50" i="27" s="1"/>
  <c r="G72" i="26"/>
  <c r="I72" i="26" s="1"/>
  <c r="J72" i="26"/>
  <c r="C67" i="23"/>
  <c r="C73" i="23"/>
  <c r="DI16" i="26"/>
  <c r="F16" i="26"/>
  <c r="G16" i="26" s="1"/>
  <c r="I16" i="26" s="1"/>
  <c r="K74" i="27"/>
  <c r="M74" i="27" s="1"/>
  <c r="N74" i="27"/>
  <c r="F32" i="27"/>
  <c r="H32" i="27" s="1"/>
  <c r="I32" i="27"/>
  <c r="AQ8" i="27"/>
  <c r="BQ8" i="27"/>
  <c r="I60" i="28"/>
  <c r="I24" i="28"/>
  <c r="ED82" i="26"/>
  <c r="P82" i="26"/>
  <c r="Q82" i="26" s="1"/>
  <c r="I17" i="27"/>
  <c r="I65" i="28"/>
  <c r="F41" i="28"/>
  <c r="H41" i="28" s="1"/>
  <c r="I41" i="28"/>
  <c r="F72" i="27"/>
  <c r="H72" i="27" s="1"/>
  <c r="I72" i="27"/>
  <c r="F48" i="27"/>
  <c r="H48" i="27" s="1"/>
  <c r="F21" i="27"/>
  <c r="H21" i="27" s="1"/>
  <c r="I21" i="27"/>
  <c r="G81" i="26"/>
  <c r="I81" i="26" s="1"/>
  <c r="J81" i="26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O10" i="26"/>
  <c r="L10" i="26"/>
  <c r="N10" i="26" s="1"/>
  <c r="ED36" i="28"/>
  <c r="E36" i="28"/>
  <c r="J74" i="26"/>
  <c r="DG82" i="28"/>
  <c r="J43" i="26"/>
  <c r="G37" i="26"/>
  <c r="I37" i="26" s="1"/>
  <c r="F58" i="28"/>
  <c r="H58" i="28" s="1"/>
  <c r="I27" i="28"/>
  <c r="I59" i="28"/>
  <c r="F68" i="27"/>
  <c r="H68" i="27" s="1"/>
  <c r="I68" i="27"/>
  <c r="F51" i="27"/>
  <c r="H51" i="27" s="1"/>
  <c r="I51" i="27"/>
  <c r="I38" i="27"/>
  <c r="G65" i="26"/>
  <c r="I65" i="26" s="1"/>
  <c r="J65" i="26"/>
  <c r="J52" i="26"/>
  <c r="G52" i="26"/>
  <c r="I52" i="26" s="1"/>
  <c r="DI15" i="26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I35" i="27"/>
  <c r="F58" i="27"/>
  <c r="H58" i="27" s="1"/>
  <c r="F20" i="27"/>
  <c r="H20" i="27" s="1"/>
  <c r="I36" i="27"/>
  <c r="F40" i="27"/>
  <c r="H40" i="27"/>
  <c r="J79" i="26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I14" i="27"/>
  <c r="BO21" i="27"/>
  <c r="BQ21" i="27" s="1"/>
  <c r="BR21" i="27"/>
  <c r="BR23" i="27"/>
  <c r="R45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F82" i="26"/>
  <c r="G82" i="26" s="1"/>
  <c r="EE82" i="26"/>
  <c r="F54" i="28"/>
  <c r="H54" i="28" s="1"/>
  <c r="F36" i="28"/>
  <c r="H36" i="28" s="1"/>
  <c r="I36" i="28"/>
  <c r="J19" i="26"/>
  <c r="F56" i="28"/>
  <c r="H56" i="28" s="1"/>
  <c r="I56" i="28"/>
  <c r="G15" i="26"/>
  <c r="I15" i="26" s="1"/>
  <c r="I14" i="28"/>
  <c r="T82" i="26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AG21" i="22" l="1"/>
  <c r="AH21" i="22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I11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CZ21" i="22"/>
  <c r="CW21" i="22"/>
  <c r="CT21" i="22"/>
  <c r="DN21" i="22"/>
  <c r="EJ21" i="22"/>
  <c r="BU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F80" i="27" l="1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l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<sst xmlns="http://schemas.openxmlformats.org/spreadsheetml/2006/main" count="1240" uniqueCount="280">
  <si>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</si>
  <si>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</si>
  <si>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</si>
  <si>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</si>
  <si>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</si>
  <si>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</si>
  <si>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</si>
  <si>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</si>
  <si>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</si>
  <si>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</si>
  <si>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</si>
  <si>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</si>
  <si>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</si>
  <si>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</si>
  <si>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</si>
  <si>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</si>
  <si>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</si>
  <si>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</si>
  <si>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</si>
  <si>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</si>
  <si>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</si>
  <si>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</si>
  <si>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</si>
  <si>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</si>
  <si>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</si>
  <si>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</si>
  <si>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</si>
  <si>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</si>
  <si>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</si>
  <si>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</si>
  <si>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</si>
  <si>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</si>
  <si>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</si>
  <si>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</si>
  <si>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</si>
  <si>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</si>
  <si>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</si>
  <si>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</si>
  <si>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</si>
  <si>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</si>
  <si>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</si>
  <si>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</si>
  <si>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</si>
  <si>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</si>
  <si>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</si>
  <si>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</si>
  <si>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</si>
  <si>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</si>
  <si>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</si>
  <si>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</si>
  <si>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</si>
  <si>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</si>
  <si>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</si>
  <si>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</si>
  <si>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</si>
  <si>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</si>
  <si>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</si>
  <si>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</si>
  <si>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</si>
  <si>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</si>
  <si>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</si>
  <si>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</si>
  <si>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</si>
  <si>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</si>
  <si>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</si>
  <si>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</si>
  <si>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</si>
  <si>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</si>
  <si>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</si>
  <si>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</si>
  <si>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</si>
  <si>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</si>
  <si>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</si>
  <si>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</si>
  <si>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</si>
  <si>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</si>
  <si>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</si>
  <si>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</si>
  <si>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</si>
  <si>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</si>
  <si>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</si>
  <si>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</si>
  <si>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</si>
  <si>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</si>
  <si>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</si>
  <si>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</si>
  <si>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</si>
  <si>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</si>
  <si>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</si>
  <si>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</si>
  <si>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</si>
  <si>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</si>
  <si>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</si>
  <si>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</si>
  <si>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</si>
  <si>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</si>
  <si>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</si>
  <si>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</si>
  <si>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</si>
  <si>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</si>
  <si>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</si>
  <si>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</si>
  <si>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</si>
  <si>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</si>
  <si>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</si>
  <si>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</si>
  <si>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</si>
  <si>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</si>
  <si>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</si>
  <si>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</si>
  <si>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</si>
  <si>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</si>
  <si>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</si>
  <si>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</si>
  <si>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</si>
  <si>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</si>
  <si>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</si>
  <si>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</si>
  <si>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</si>
  <si>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</si>
  <si>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</si>
  <si>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</si>
  <si>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</si>
  <si>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</si>
  <si>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</si>
  <si>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</si>
  <si>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</si>
  <si>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</si>
  <si>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</si>
  <si>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</si>
  <si>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</si>
  <si>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</si>
  <si>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</si>
  <si>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</si>
  <si>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</si>
  <si>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</si>
  <si>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</si>
  <si>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</si>
  <si>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</si>
  <si>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</si>
  <si>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</si>
  <si>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</si>
  <si>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</si>
  <si>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</si>
  <si>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</si>
  <si>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</si>
  <si>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</si>
  <si>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</si>
  <si>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</si>
  <si>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</si>
  <si>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</si>
  <si>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</si>
  <si>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</si>
  <si>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</si>
  <si>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</si>
  <si>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</si>
  <si>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</si>
  <si>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</si>
  <si>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</si>
  <si>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</si>
  <si>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</si>
  <si>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</si>
  <si>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</si>
  <si>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</si>
  <si>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</si>
  <si>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</si>
  <si>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</si>
  <si>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</si>
  <si>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</si>
  <si>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</si>
  <si>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</si>
  <si>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</si>
  <si>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</si>
  <si>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</si>
  <si>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</si>
  <si>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</si>
  <si>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</si>
  <si>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</si>
  <si>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</si>
  <si>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</si>
  <si>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</si>
  <si>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</si>
  <si>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</si>
  <si>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</si>
  <si>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</si>
  <si>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</si>
  <si>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</si>
  <si>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</si>
  <si>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</si>
  <si>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</si>
  <si>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</si>
  <si>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</si>
  <si>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</si>
  <si>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</si>
  <si>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</si>
  <si>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</si>
  <si>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</si>
  <si>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</si>
  <si>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</si>
  <si>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</si>
  <si>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</si>
  <si>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</si>
  <si>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</si>
  <si>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</si>
  <si>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</si>
  <si>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</si>
  <si>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</si>
  <si>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</si>
  <si>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</si>
  <si>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</si>
  <si>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</si>
  <si>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</si>
  <si>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</si>
  <si>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</si>
  <si>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</si>
  <si>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</si>
  <si>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</si>
  <si>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</si>
  <si>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</si>
  <si>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</si>
  <si>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</si>
  <si>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</si>
  <si>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</si>
  <si>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</si>
  <si>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</si>
  <si>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</si>
  <si>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</si>
  <si>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</si>
  <si>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</si>
  <si>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</si>
  <si>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</si>
  <si>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</si>
  <si>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</si>
  <si>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</si>
  <si>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</si>
  <si>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</si>
  <si>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</si>
  <si>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</si>
  <si>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</si>
  <si>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</si>
  <si>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</si>
  <si>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</si>
  <si>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</si>
  <si>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</si>
  <si>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</si>
  <si>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</si>
  <si>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</si>
  <si>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</si>
  <si>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</si>
  <si>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</si>
  <si>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</si>
  <si>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</si>
  <si>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</si>
  <si>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</si>
  <si>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</si>
  <si>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</si>
  <si>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</si>
  <si>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</si>
  <si>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</si>
  <si>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</si>
  <si>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</si>
  <si>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</si>
  <si>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</si>
  <si>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</si>
  <si>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</si>
  <si>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</si>
  <si>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</si>
  <si>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</si>
  <si>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</si>
  <si>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</si>
  <si>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</si>
  <si>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տող 1000ԸՆԴԱՄԵՆԸ  ԵԿԱՄՈՒՏՆԵՐ                                                         (տող 1100 + տող 12*400)</t>
  </si>
  <si>
    <t>12*4</t>
  </si>
  <si>
    <t>12*42</t>
  </si>
  <si>
    <t>տող12*4 Ընթացիկ արտաքին պաշտոնական դրամաշնորհներ` ստացված միջազգային կազմակերպություններից</t>
  </si>
  <si>
    <t xml:space="preserve">տող 1113                                                                                      Անշարժ գույքի հարկ </t>
  </si>
  <si>
    <t xml:space="preserve"> ՀՀ  ԿՈՏԱՅՔԻ _  ՄԱՐԶԻ  ՀԱՄԱՅՆՔՆԵՐԻ   ԲՅՈՒՋԵՏԱՅԻՆ   ԵԿԱՄՈՒՏՆԵՐԻ   ՎԵՐԱԲԵՐՅԱԼ  (աճողական)  2025թ,  «08  ամսվա»  դրությամբ                                            </t>
  </si>
  <si>
    <t>ծրագիր 8 ամիս</t>
  </si>
  <si>
    <t>փաստացի  (8 ամիս)</t>
  </si>
  <si>
    <t>փաստացի           (8 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</si>
</sst>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6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M18" sqref="M18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3.5" style="1" customWidth="1"/>
    <col min="31" max="31" width="13.62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8"/>
      <c r="AE1" s="118"/>
      <c r="AF1" s="118"/>
      <c r="AG1" s="118"/>
      <c r="AH1" s="118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86" t="s">
        <v>276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271</v>
      </c>
      <c r="F4" s="213"/>
      <c r="G4" s="213"/>
      <c r="H4" s="213"/>
      <c r="I4" s="214"/>
      <c r="J4" s="188" t="s">
        <v>239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4"/>
      <c r="DH4" s="154"/>
      <c r="DI4" s="154"/>
      <c r="DJ4" s="155"/>
      <c r="DK4" s="162" t="s">
        <v>14</v>
      </c>
      <c r="DL4" s="164" t="s">
        <v>15</v>
      </c>
      <c r="DM4" s="165"/>
      <c r="DN4" s="166"/>
      <c r="DO4" s="221" t="s">
        <v>3</v>
      </c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162" t="s">
        <v>16</v>
      </c>
      <c r="EH4" s="138" t="s">
        <v>17</v>
      </c>
      <c r="EI4" s="139"/>
      <c r="EJ4" s="140"/>
    </row>
    <row r="5" spans="1:141" s="9" customFormat="1" ht="15" customHeight="1">
      <c r="A5" s="204"/>
      <c r="B5" s="207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246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8"/>
      <c r="AX5" s="148"/>
      <c r="AY5" s="148"/>
      <c r="AZ5" s="149"/>
      <c r="BA5" s="134" t="s">
        <v>247</v>
      </c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26" t="s">
        <v>8</v>
      </c>
      <c r="BQ5" s="127"/>
      <c r="BR5" s="127"/>
      <c r="BS5" s="150" t="s">
        <v>248</v>
      </c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I5" s="152"/>
      <c r="CJ5" s="156" t="s">
        <v>249</v>
      </c>
      <c r="CK5" s="157"/>
      <c r="CL5" s="157"/>
      <c r="CM5" s="157"/>
      <c r="CN5" s="157"/>
      <c r="CO5" s="157"/>
      <c r="CP5" s="157"/>
      <c r="CQ5" s="157"/>
      <c r="CR5" s="158"/>
      <c r="CS5" s="150" t="s">
        <v>250</v>
      </c>
      <c r="CT5" s="151"/>
      <c r="CU5" s="151"/>
      <c r="CV5" s="151"/>
      <c r="CW5" s="151"/>
      <c r="CX5" s="151"/>
      <c r="CY5" s="151"/>
      <c r="CZ5" s="151"/>
      <c r="DA5" s="151"/>
      <c r="DB5" s="134" t="s">
        <v>19</v>
      </c>
      <c r="DC5" s="134"/>
      <c r="DD5" s="134"/>
      <c r="DE5" s="126" t="s">
        <v>251</v>
      </c>
      <c r="DF5" s="127"/>
      <c r="DG5" s="128"/>
      <c r="DH5" s="126" t="s">
        <v>252</v>
      </c>
      <c r="DI5" s="127"/>
      <c r="DJ5" s="128"/>
      <c r="DK5" s="162"/>
      <c r="DL5" s="167"/>
      <c r="DM5" s="168"/>
      <c r="DN5" s="169"/>
      <c r="DO5" s="120"/>
      <c r="DP5" s="120"/>
      <c r="DQ5" s="121"/>
      <c r="DR5" s="121"/>
      <c r="DS5" s="121"/>
      <c r="DT5" s="121"/>
      <c r="DU5" s="126" t="s">
        <v>253</v>
      </c>
      <c r="DV5" s="127"/>
      <c r="DW5" s="128"/>
      <c r="DX5" s="132"/>
      <c r="DY5" s="133"/>
      <c r="DZ5" s="133"/>
      <c r="EA5" s="133"/>
      <c r="EB5" s="133"/>
      <c r="EC5" s="133"/>
      <c r="ED5" s="133"/>
      <c r="EE5" s="133"/>
      <c r="EF5" s="133"/>
      <c r="EG5" s="162"/>
      <c r="EH5" s="141"/>
      <c r="EI5" s="142"/>
      <c r="EJ5" s="143"/>
    </row>
    <row r="6" spans="1:141" s="9" customFormat="1" ht="119.25" customHeight="1">
      <c r="A6" s="204"/>
      <c r="B6" s="207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238</v>
      </c>
      <c r="P6" s="160"/>
      <c r="Q6" s="160"/>
      <c r="R6" s="160"/>
      <c r="S6" s="161"/>
      <c r="T6" s="173" t="s">
        <v>235</v>
      </c>
      <c r="U6" s="174"/>
      <c r="V6" s="174"/>
      <c r="W6" s="174"/>
      <c r="X6" s="175"/>
      <c r="Y6" s="173" t="s">
        <v>234</v>
      </c>
      <c r="Z6" s="174"/>
      <c r="AA6" s="174"/>
      <c r="AB6" s="174"/>
      <c r="AC6" s="175"/>
      <c r="AD6" s="173" t="s">
        <v>275</v>
      </c>
      <c r="AE6" s="174"/>
      <c r="AF6" s="174"/>
      <c r="AG6" s="174"/>
      <c r="AH6" s="175"/>
      <c r="AI6" s="173" t="s">
        <v>254</v>
      </c>
      <c r="AJ6" s="174"/>
      <c r="AK6" s="174"/>
      <c r="AL6" s="174"/>
      <c r="AM6" s="175"/>
      <c r="AN6" s="173" t="s">
        <v>236</v>
      </c>
      <c r="AO6" s="174"/>
      <c r="AP6" s="174"/>
      <c r="AQ6" s="174"/>
      <c r="AR6" s="175"/>
      <c r="AS6" s="173" t="s">
        <v>237</v>
      </c>
      <c r="AT6" s="174"/>
      <c r="AU6" s="174"/>
      <c r="AV6" s="174"/>
      <c r="AW6" s="175"/>
      <c r="AX6" s="176" t="s">
        <v>255</v>
      </c>
      <c r="AY6" s="176"/>
      <c r="AZ6" s="176"/>
      <c r="BA6" s="181" t="s">
        <v>274</v>
      </c>
      <c r="BB6" s="182"/>
      <c r="BC6" s="182"/>
      <c r="BD6" s="181" t="s">
        <v>31</v>
      </c>
      <c r="BE6" s="182"/>
      <c r="BF6" s="183"/>
      <c r="BG6" s="177" t="s">
        <v>32</v>
      </c>
      <c r="BH6" s="178"/>
      <c r="BI6" s="184"/>
      <c r="BJ6" s="177" t="s">
        <v>33</v>
      </c>
      <c r="BK6" s="178"/>
      <c r="BL6" s="178"/>
      <c r="BM6" s="222" t="s">
        <v>34</v>
      </c>
      <c r="BN6" s="223"/>
      <c r="BO6" s="223"/>
      <c r="BP6" s="129"/>
      <c r="BQ6" s="130"/>
      <c r="BR6" s="130"/>
      <c r="BS6" s="200" t="s">
        <v>256</v>
      </c>
      <c r="BT6" s="201"/>
      <c r="BU6" s="201"/>
      <c r="BV6" s="201"/>
      <c r="BW6" s="202"/>
      <c r="BX6" s="163" t="s">
        <v>36</v>
      </c>
      <c r="BY6" s="163"/>
      <c r="BZ6" s="163"/>
      <c r="CA6" s="163" t="s">
        <v>37</v>
      </c>
      <c r="CB6" s="163"/>
      <c r="CC6" s="163"/>
      <c r="CD6" s="163" t="s">
        <v>38</v>
      </c>
      <c r="CE6" s="163"/>
      <c r="CF6" s="163"/>
      <c r="CG6" s="163" t="s">
        <v>39</v>
      </c>
      <c r="CH6" s="163"/>
      <c r="CI6" s="163"/>
      <c r="CJ6" s="163" t="s">
        <v>269</v>
      </c>
      <c r="CK6" s="163"/>
      <c r="CL6" s="163"/>
      <c r="CM6" s="156" t="s">
        <v>47</v>
      </c>
      <c r="CN6" s="157"/>
      <c r="CO6" s="157"/>
      <c r="CP6" s="163" t="s">
        <v>257</v>
      </c>
      <c r="CQ6" s="163"/>
      <c r="CR6" s="163"/>
      <c r="CS6" s="179" t="s">
        <v>41</v>
      </c>
      <c r="CT6" s="180"/>
      <c r="CU6" s="157"/>
      <c r="CV6" s="163" t="s">
        <v>42</v>
      </c>
      <c r="CW6" s="163"/>
      <c r="CX6" s="163"/>
      <c r="CY6" s="156" t="s">
        <v>270</v>
      </c>
      <c r="CZ6" s="157"/>
      <c r="DA6" s="157"/>
      <c r="DB6" s="134"/>
      <c r="DC6" s="134"/>
      <c r="DD6" s="134"/>
      <c r="DE6" s="129"/>
      <c r="DF6" s="130"/>
      <c r="DG6" s="131"/>
      <c r="DH6" s="129"/>
      <c r="DI6" s="130"/>
      <c r="DJ6" s="131"/>
      <c r="DK6" s="162"/>
      <c r="DL6" s="170"/>
      <c r="DM6" s="171"/>
      <c r="DN6" s="172"/>
      <c r="DO6" s="126" t="s">
        <v>258</v>
      </c>
      <c r="DP6" s="127"/>
      <c r="DQ6" s="128"/>
      <c r="DR6" s="126" t="s">
        <v>259</v>
      </c>
      <c r="DS6" s="127"/>
      <c r="DT6" s="128"/>
      <c r="DU6" s="129"/>
      <c r="DV6" s="130"/>
      <c r="DW6" s="131"/>
      <c r="DX6" s="126" t="s">
        <v>260</v>
      </c>
      <c r="DY6" s="127"/>
      <c r="DZ6" s="128"/>
      <c r="EA6" s="126" t="s">
        <v>261</v>
      </c>
      <c r="EB6" s="127"/>
      <c r="EC6" s="128"/>
      <c r="ED6" s="124" t="s">
        <v>53</v>
      </c>
      <c r="EE6" s="125"/>
      <c r="EF6" s="125"/>
      <c r="EG6" s="162"/>
      <c r="EH6" s="144"/>
      <c r="EI6" s="145"/>
      <c r="EJ6" s="146"/>
    </row>
    <row r="7" spans="1:141" s="10" customFormat="1" ht="36" customHeight="1">
      <c r="A7" s="204"/>
      <c r="B7" s="207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97" t="s">
        <v>55</v>
      </c>
      <c r="AU7" s="198"/>
      <c r="AV7" s="198"/>
      <c r="AW7" s="199"/>
      <c r="AX7" s="122" t="s">
        <v>43</v>
      </c>
      <c r="AY7" s="135" t="s">
        <v>55</v>
      </c>
      <c r="AZ7" s="136"/>
      <c r="BA7" s="122" t="s">
        <v>43</v>
      </c>
      <c r="BB7" s="135" t="s">
        <v>55</v>
      </c>
      <c r="BC7" s="136"/>
      <c r="BD7" s="122" t="s">
        <v>43</v>
      </c>
      <c r="BE7" s="135" t="s">
        <v>55</v>
      </c>
      <c r="BF7" s="136"/>
      <c r="BG7" s="122" t="s">
        <v>43</v>
      </c>
      <c r="BH7" s="135" t="s">
        <v>55</v>
      </c>
      <c r="BI7" s="136"/>
      <c r="BJ7" s="122" t="s">
        <v>43</v>
      </c>
      <c r="BK7" s="135" t="s">
        <v>55</v>
      </c>
      <c r="BL7" s="136"/>
      <c r="BM7" s="122" t="s">
        <v>43</v>
      </c>
      <c r="BN7" s="135" t="s">
        <v>55</v>
      </c>
      <c r="BO7" s="136"/>
      <c r="BP7" s="122" t="s">
        <v>43</v>
      </c>
      <c r="BQ7" s="135" t="s">
        <v>55</v>
      </c>
      <c r="BR7" s="136"/>
      <c r="BS7" s="122" t="s">
        <v>43</v>
      </c>
      <c r="BT7" s="135" t="s">
        <v>55</v>
      </c>
      <c r="BU7" s="224"/>
      <c r="BV7" s="224"/>
      <c r="BW7" s="136"/>
      <c r="BX7" s="122" t="s">
        <v>43</v>
      </c>
      <c r="BY7" s="135" t="s">
        <v>55</v>
      </c>
      <c r="BZ7" s="136"/>
      <c r="CA7" s="122" t="s">
        <v>43</v>
      </c>
      <c r="CB7" s="135" t="s">
        <v>55</v>
      </c>
      <c r="CC7" s="136"/>
      <c r="CD7" s="122" t="s">
        <v>43</v>
      </c>
      <c r="CE7" s="135" t="s">
        <v>55</v>
      </c>
      <c r="CF7" s="136"/>
      <c r="CG7" s="122" t="s">
        <v>43</v>
      </c>
      <c r="CH7" s="135" t="s">
        <v>55</v>
      </c>
      <c r="CI7" s="136"/>
      <c r="CJ7" s="122" t="s">
        <v>43</v>
      </c>
      <c r="CK7" s="135" t="s">
        <v>55</v>
      </c>
      <c r="CL7" s="136"/>
      <c r="CM7" s="122" t="s">
        <v>43</v>
      </c>
      <c r="CN7" s="135" t="s">
        <v>55</v>
      </c>
      <c r="CO7" s="136"/>
      <c r="CP7" s="122" t="s">
        <v>43</v>
      </c>
      <c r="CQ7" s="135" t="s">
        <v>55</v>
      </c>
      <c r="CR7" s="136"/>
      <c r="CS7" s="122" t="s">
        <v>43</v>
      </c>
      <c r="CT7" s="135" t="s">
        <v>55</v>
      </c>
      <c r="CU7" s="136"/>
      <c r="CV7" s="122" t="s">
        <v>43</v>
      </c>
      <c r="CW7" s="135" t="s">
        <v>55</v>
      </c>
      <c r="CX7" s="136"/>
      <c r="CY7" s="122" t="s">
        <v>43</v>
      </c>
      <c r="CZ7" s="135" t="s">
        <v>55</v>
      </c>
      <c r="DA7" s="136"/>
      <c r="DB7" s="122" t="s">
        <v>43</v>
      </c>
      <c r="DC7" s="135" t="s">
        <v>55</v>
      </c>
      <c r="DD7" s="136"/>
      <c r="DE7" s="122" t="s">
        <v>43</v>
      </c>
      <c r="DF7" s="135" t="s">
        <v>55</v>
      </c>
      <c r="DG7" s="136"/>
      <c r="DH7" s="122" t="s">
        <v>43</v>
      </c>
      <c r="DI7" s="135" t="s">
        <v>55</v>
      </c>
      <c r="DJ7" s="136"/>
      <c r="DK7" s="137" t="s">
        <v>262</v>
      </c>
      <c r="DL7" s="122" t="s">
        <v>43</v>
      </c>
      <c r="DM7" s="135" t="s">
        <v>55</v>
      </c>
      <c r="DN7" s="136"/>
      <c r="DO7" s="122" t="s">
        <v>43</v>
      </c>
      <c r="DP7" s="135" t="s">
        <v>55</v>
      </c>
      <c r="DQ7" s="136"/>
      <c r="DR7" s="122" t="s">
        <v>43</v>
      </c>
      <c r="DS7" s="135" t="s">
        <v>55</v>
      </c>
      <c r="DT7" s="136"/>
      <c r="DU7" s="122" t="s">
        <v>43</v>
      </c>
      <c r="DV7" s="135" t="s">
        <v>55</v>
      </c>
      <c r="DW7" s="136"/>
      <c r="DX7" s="122" t="s">
        <v>43</v>
      </c>
      <c r="DY7" s="135" t="s">
        <v>55</v>
      </c>
      <c r="DZ7" s="136"/>
      <c r="EA7" s="122" t="s">
        <v>43</v>
      </c>
      <c r="EB7" s="135" t="s">
        <v>55</v>
      </c>
      <c r="EC7" s="136"/>
      <c r="ED7" s="122" t="s">
        <v>43</v>
      </c>
      <c r="EE7" s="135" t="s">
        <v>55</v>
      </c>
      <c r="EF7" s="136"/>
      <c r="EG7" s="162" t="s">
        <v>262</v>
      </c>
      <c r="EH7" s="122" t="s">
        <v>43</v>
      </c>
      <c r="EI7" s="135" t="s">
        <v>55</v>
      </c>
      <c r="EJ7" s="136"/>
    </row>
    <row r="8" spans="1:141" s="27" customFormat="1" ht="101.25" customHeight="1">
      <c r="A8" s="205"/>
      <c r="B8" s="208"/>
      <c r="C8" s="211"/>
      <c r="D8" s="211"/>
      <c r="E8" s="123"/>
      <c r="F8" s="35" t="s">
        <v>277</v>
      </c>
      <c r="G8" s="26" t="s">
        <v>278</v>
      </c>
      <c r="H8" s="36" t="s">
        <v>263</v>
      </c>
      <c r="I8" s="26" t="s">
        <v>264</v>
      </c>
      <c r="J8" s="123"/>
      <c r="K8" s="35" t="s">
        <v>277</v>
      </c>
      <c r="L8" s="26" t="s">
        <v>279</v>
      </c>
      <c r="M8" s="26" t="s">
        <v>264</v>
      </c>
      <c r="N8" s="26" t="s">
        <v>264</v>
      </c>
      <c r="O8" s="123"/>
      <c r="P8" s="35" t="s">
        <v>277</v>
      </c>
      <c r="Q8" s="26" t="s">
        <v>279</v>
      </c>
      <c r="R8" s="36" t="s">
        <v>263</v>
      </c>
      <c r="S8" s="26" t="s">
        <v>264</v>
      </c>
      <c r="T8" s="123"/>
      <c r="U8" s="35" t="s">
        <v>277</v>
      </c>
      <c r="V8" s="26" t="s">
        <v>279</v>
      </c>
      <c r="W8" s="36" t="s">
        <v>263</v>
      </c>
      <c r="X8" s="26" t="s">
        <v>264</v>
      </c>
      <c r="Y8" s="123"/>
      <c r="Z8" s="35" t="s">
        <v>277</v>
      </c>
      <c r="AA8" s="26" t="s">
        <v>279</v>
      </c>
      <c r="AB8" s="36" t="s">
        <v>263</v>
      </c>
      <c r="AC8" s="26" t="s">
        <v>264</v>
      </c>
      <c r="AD8" s="123"/>
      <c r="AE8" s="35" t="s">
        <v>277</v>
      </c>
      <c r="AF8" s="26" t="s">
        <v>279</v>
      </c>
      <c r="AG8" s="36" t="s">
        <v>263</v>
      </c>
      <c r="AH8" s="26" t="s">
        <v>264</v>
      </c>
      <c r="AI8" s="123"/>
      <c r="AJ8" s="35" t="s">
        <v>277</v>
      </c>
      <c r="AK8" s="26" t="s">
        <v>279</v>
      </c>
      <c r="AL8" s="36" t="s">
        <v>263</v>
      </c>
      <c r="AM8" s="26" t="s">
        <v>264</v>
      </c>
      <c r="AN8" s="123"/>
      <c r="AO8" s="35" t="s">
        <v>277</v>
      </c>
      <c r="AP8" s="26" t="s">
        <v>279</v>
      </c>
      <c r="AQ8" s="36" t="s">
        <v>263</v>
      </c>
      <c r="AR8" s="26" t="s">
        <v>264</v>
      </c>
      <c r="AS8" s="123"/>
      <c r="AT8" s="35" t="s">
        <v>277</v>
      </c>
      <c r="AU8" s="26" t="s">
        <v>279</v>
      </c>
      <c r="AV8" s="36" t="s">
        <v>263</v>
      </c>
      <c r="AW8" s="26" t="s">
        <v>264</v>
      </c>
      <c r="AX8" s="123"/>
      <c r="AY8" s="35" t="s">
        <v>277</v>
      </c>
      <c r="AZ8" s="26" t="s">
        <v>279</v>
      </c>
      <c r="BA8" s="123"/>
      <c r="BB8" s="35" t="s">
        <v>277</v>
      </c>
      <c r="BC8" s="26" t="s">
        <v>279</v>
      </c>
      <c r="BD8" s="123"/>
      <c r="BE8" s="35" t="s">
        <v>277</v>
      </c>
      <c r="BF8" s="26" t="s">
        <v>279</v>
      </c>
      <c r="BG8" s="123"/>
      <c r="BH8" s="35" t="s">
        <v>277</v>
      </c>
      <c r="BI8" s="26" t="s">
        <v>279</v>
      </c>
      <c r="BJ8" s="123"/>
      <c r="BK8" s="35" t="s">
        <v>277</v>
      </c>
      <c r="BL8" s="26" t="s">
        <v>279</v>
      </c>
      <c r="BM8" s="123"/>
      <c r="BN8" s="35" t="s">
        <v>277</v>
      </c>
      <c r="BO8" s="26" t="s">
        <v>279</v>
      </c>
      <c r="BP8" s="123"/>
      <c r="BQ8" s="35" t="str">
        <f>BN8</f>
        <v>ծրագիր 8 ամիս</v>
      </c>
      <c r="BR8" s="26" t="str">
        <f>BL8</f>
        <v>փաստացի           (8 ամիս)</v>
      </c>
      <c r="BS8" s="123"/>
      <c r="BT8" s="35" t="str">
        <f>BQ8</f>
        <v>ծրագիր 8 ամիս</v>
      </c>
      <c r="BU8" s="26" t="str">
        <f>BR8</f>
        <v>փաստացի           (8 ամիս)</v>
      </c>
      <c r="BV8" s="36" t="str">
        <f>AQ8</f>
        <v>կատ, %-ը տարեկան  նկատմամբ</v>
      </c>
      <c r="BW8" s="26" t="s">
        <v>264</v>
      </c>
      <c r="BX8" s="123"/>
      <c r="BY8" s="35" t="str">
        <f>BT8</f>
        <v>ծրագիր 8 ամիս</v>
      </c>
      <c r="BZ8" s="26" t="str">
        <f>BU8</f>
        <v>փաստացի           (8 ամիս)</v>
      </c>
      <c r="CA8" s="123"/>
      <c r="CB8" s="35" t="str">
        <f>BY8</f>
        <v>ծրագիր 8 ամիս</v>
      </c>
      <c r="CC8" s="26" t="str">
        <f>BZ8</f>
        <v>փաստացի           (8 ամիս)</v>
      </c>
      <c r="CD8" s="123"/>
      <c r="CE8" s="35" t="str">
        <f>CB8</f>
        <v>ծրագիր 8 ամիս</v>
      </c>
      <c r="CF8" s="26" t="str">
        <f>CC8</f>
        <v>փաստացի           (8 ամիս)</v>
      </c>
      <c r="CG8" s="123"/>
      <c r="CH8" s="35" t="str">
        <f>CE8</f>
        <v>ծրագիր 8 ամիս</v>
      </c>
      <c r="CI8" s="26" t="str">
        <f>CF8</f>
        <v>փաստացի           (8 ամիս)</v>
      </c>
      <c r="CJ8" s="123"/>
      <c r="CK8" s="35" t="str">
        <f>CH8</f>
        <v>ծրագիր 8 ամիս</v>
      </c>
      <c r="CL8" s="26" t="str">
        <f>CI8</f>
        <v>փաստացի           (8 ամիս)</v>
      </c>
      <c r="CM8" s="123"/>
      <c r="CN8" s="35" t="str">
        <f>CK8</f>
        <v>ծրագիր 8 ամիս</v>
      </c>
      <c r="CO8" s="26" t="str">
        <f>CL8</f>
        <v>փաստացի           (8 ամիս)</v>
      </c>
      <c r="CP8" s="123"/>
      <c r="CQ8" s="35" t="str">
        <f>CN8</f>
        <v>ծրագիր 8 ամիս</v>
      </c>
      <c r="CR8" s="26" t="str">
        <f>CO8</f>
        <v>փաստացի           (8 ամիս)</v>
      </c>
      <c r="CS8" s="123"/>
      <c r="CT8" s="35" t="str">
        <f>CQ8</f>
        <v>ծրագիր 8 ամիս</v>
      </c>
      <c r="CU8" s="26" t="str">
        <f>CR8</f>
        <v>փաստացի           (8 ամիս)</v>
      </c>
      <c r="CV8" s="123"/>
      <c r="CW8" s="35" t="str">
        <f>CT8</f>
        <v>ծրագիր 8 ամիս</v>
      </c>
      <c r="CX8" s="26" t="str">
        <f>CU8</f>
        <v>փաստացի           (8 ամիս)</v>
      </c>
      <c r="CY8" s="123"/>
      <c r="CZ8" s="35" t="str">
        <f>CW8</f>
        <v>ծրագիր 8 ամիս</v>
      </c>
      <c r="DA8" s="26" t="str">
        <f>CX8</f>
        <v>փաստացի           (8 ամիս)</v>
      </c>
      <c r="DB8" s="123"/>
      <c r="DC8" s="35" t="str">
        <f>CZ8</f>
        <v>ծրագիր 8 ամիս</v>
      </c>
      <c r="DD8" s="26" t="str">
        <f>DA8</f>
        <v>փաստացի           (8 ամիս)</v>
      </c>
      <c r="DE8" s="123"/>
      <c r="DF8" s="35" t="str">
        <f>DC8</f>
        <v>ծրագիր 8 ամիս</v>
      </c>
      <c r="DG8" s="26" t="str">
        <f>DD8</f>
        <v>փաստացի           (8 ամիս)</v>
      </c>
      <c r="DH8" s="123"/>
      <c r="DI8" s="35" t="str">
        <f>DF8</f>
        <v>ծրագիր 8 ամիս</v>
      </c>
      <c r="DJ8" s="26" t="str">
        <f>DG8</f>
        <v>փաստացի           (8 ամիս)</v>
      </c>
      <c r="DK8" s="137"/>
      <c r="DL8" s="123"/>
      <c r="DM8" s="35" t="str">
        <f>DI8</f>
        <v>ծրագիր 8 ամիս</v>
      </c>
      <c r="DN8" s="26" t="str">
        <f>DJ8</f>
        <v>փաստացի           (8 ամիս)</v>
      </c>
      <c r="DO8" s="123"/>
      <c r="DP8" s="35" t="str">
        <f>DM8</f>
        <v>ծրագիր 8 ամիս</v>
      </c>
      <c r="DQ8" s="26" t="str">
        <f>DN8</f>
        <v>փաստացի           (8 ամիս)</v>
      </c>
      <c r="DR8" s="123"/>
      <c r="DS8" s="35" t="str">
        <f>DP8</f>
        <v>ծրագիր 8 ամիս</v>
      </c>
      <c r="DT8" s="26" t="str">
        <f>DQ8</f>
        <v>փաստացի           (8 ամիս)</v>
      </c>
      <c r="DU8" s="123"/>
      <c r="DV8" s="35" t="str">
        <f>DS8</f>
        <v>ծրագիր 8 ամիս</v>
      </c>
      <c r="DW8" s="26" t="str">
        <f>DT8</f>
        <v>փաստացի           (8 ամիս)</v>
      </c>
      <c r="DX8" s="123"/>
      <c r="DY8" s="35" t="str">
        <f>DV8</f>
        <v>ծրագիր 8 ամիս</v>
      </c>
      <c r="DZ8" s="26" t="str">
        <f>DW8</f>
        <v>փաստացի           (8 ամիս)</v>
      </c>
      <c r="EA8" s="123"/>
      <c r="EB8" s="35" t="str">
        <f>DY8</f>
        <v>ծրագիր 8 ամիս</v>
      </c>
      <c r="EC8" s="26" t="str">
        <f>DZ8</f>
        <v>փաստացի           (8 ամիս)</v>
      </c>
      <c r="ED8" s="123"/>
      <c r="EE8" s="35" t="str">
        <f>EB8</f>
        <v>ծրագիր 8 ամիս</v>
      </c>
      <c r="EF8" s="26" t="str">
        <f>EC8</f>
        <v>փաստացի           (8 ամիս)</v>
      </c>
      <c r="EG8" s="162"/>
      <c r="EH8" s="123"/>
      <c r="EI8" s="35" t="s">
        <v>43</v>
      </c>
      <c r="EJ8" s="26" t="str">
        <f>EF8</f>
        <v>փաստացի           (8 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 t="s">
        <v>272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9" t="s">
        <v>265</v>
      </c>
      <c r="C10" s="116">
        <v>17529.575000000001</v>
      </c>
      <c r="D10" s="116">
        <v>223508.86619999999</v>
      </c>
      <c r="E10" s="25">
        <f t="shared" ref="E10:E20" si="0">DL10+EH10-ED10</f>
        <v>4090191.5260000001</v>
      </c>
      <c r="F10" s="20">
        <f t="shared" ref="F10:F20" si="1">DM10+EI10-EE10</f>
        <v>2296834.473666667</v>
      </c>
      <c r="G10" s="12">
        <f t="shared" ref="G10:G20" si="2">DN10+EJ10-EF10</f>
        <v>2087298.5507000005</v>
      </c>
      <c r="H10" s="12">
        <f>G10/F10*100</f>
        <v>90.877186607524081</v>
      </c>
      <c r="I10" s="12">
        <f>G10/E10*100</f>
        <v>51.031804682781512</v>
      </c>
      <c r="J10" s="12">
        <f t="shared" ref="J10:K20" si="3">T10+Y10+AI10+AN10+AS10+AX10+BP10+BX10+CA10+CD10+CG10+CJ10+CP10+CS10+CY10+DB10+DH10+AD10</f>
        <v>1534097.8259999999</v>
      </c>
      <c r="K10" s="12">
        <f t="shared" si="3"/>
        <v>1025790.5236666666</v>
      </c>
      <c r="L10" s="12">
        <f>V10+AA10+AK10+AP10+AU10+AZ10+BR10+BZ10+CC10+CF10+CI10+CL10+CR10+CU10+DA10+DD10+DJ10+AF10</f>
        <v>816754.34069999994</v>
      </c>
      <c r="M10" s="12">
        <f>L10/K10*100</f>
        <v>79.621942478131771</v>
      </c>
      <c r="N10" s="12">
        <f>L10/J10*100</f>
        <v>53.240042900627905</v>
      </c>
      <c r="O10" s="12">
        <f>T10+Y10+AD10</f>
        <v>206282.62799999994</v>
      </c>
      <c r="P10" s="12">
        <f>U10+Z10+AE10</f>
        <v>128926.64249999996</v>
      </c>
      <c r="Q10" s="12">
        <f>V10+AA10+AF10</f>
        <v>111651.95859999987</v>
      </c>
      <c r="R10" s="12">
        <f t="shared" ref="R10:R21" si="4">Q10/P10*100</f>
        <v>86.601152744670216</v>
      </c>
      <c r="S10" s="11">
        <f t="shared" ref="S10:S21" si="5">Q10/O10*100</f>
        <v>54.12572046541888</v>
      </c>
      <c r="T10" s="117">
        <v>10701</v>
      </c>
      <c r="U10" s="112">
        <f>T10/12*7.5</f>
        <v>6688.125</v>
      </c>
      <c r="V10" s="117">
        <v>2544.817</v>
      </c>
      <c r="W10" s="12">
        <f t="shared" ref="W10:W21" si="6">V10/U10*100</f>
        <v>38.049782263339878</v>
      </c>
      <c r="X10" s="11">
        <f t="shared" ref="X10:X21" si="7">V10/T10*100</f>
        <v>23.781113914587422</v>
      </c>
      <c r="Y10" s="117">
        <v>14500.6</v>
      </c>
      <c r="Z10" s="112">
        <f>Y10/12*7.5</f>
        <v>9062.875</v>
      </c>
      <c r="AA10" s="117">
        <v>15305.142</v>
      </c>
      <c r="AB10" s="12">
        <f>AA10/Z10*100</f>
        <v>168.87733748948318</v>
      </c>
      <c r="AC10" s="11">
        <f>AA10/Y10*100</f>
        <v>105.54833593092698</v>
      </c>
      <c r="AD10" s="119">
        <v>181081.02799999993</v>
      </c>
      <c r="AE10" s="119">
        <f>AD10/12*7.5</f>
        <v>113175.64249999996</v>
      </c>
      <c r="AF10" s="119">
        <v>93801.999599999865</v>
      </c>
      <c r="AG10" s="119">
        <f>AF10/AE10*100</f>
        <v>82.88179110624435</v>
      </c>
      <c r="AH10" s="119">
        <f>AF10/AD10*100</f>
        <v>51.801119441402719</v>
      </c>
      <c r="AI10" s="117">
        <v>363354</v>
      </c>
      <c r="AJ10" s="112">
        <f>AI10/12*7.5</f>
        <v>227096.25</v>
      </c>
      <c r="AK10" s="117">
        <v>232940.43799999999</v>
      </c>
      <c r="AL10" s="12">
        <f t="shared" ref="AL10:AL21" si="8">AK10/AJ10*100</f>
        <v>102.57344099693411</v>
      </c>
      <c r="AM10" s="11">
        <f t="shared" ref="AM10:AM21" si="9">AK10/AI10*100</f>
        <v>64.108400623083824</v>
      </c>
      <c r="AN10" s="117">
        <v>60326</v>
      </c>
      <c r="AO10" s="117">
        <v>104492.42200000001</v>
      </c>
      <c r="AP10" s="117">
        <v>104492.42200000001</v>
      </c>
      <c r="AQ10" s="12">
        <f t="shared" ref="AQ10:AQ20" si="10">AP10/AO10*100</f>
        <v>100</v>
      </c>
      <c r="AR10" s="11">
        <f t="shared" ref="AR10:AR21" si="11">AP10/AN10*100</f>
        <v>173.21291317176676</v>
      </c>
      <c r="AS10" s="117">
        <v>27000</v>
      </c>
      <c r="AT10" s="117">
        <f>AS10/12*8</f>
        <v>18000</v>
      </c>
      <c r="AU10" s="117">
        <v>14917</v>
      </c>
      <c r="AV10" s="12">
        <f t="shared" ref="AV10:AV21" si="12">AU10/AT10*100</f>
        <v>82.87222222222222</v>
      </c>
      <c r="AW10" s="11">
        <f t="shared" ref="AW10:AW21" si="13">AU10/AS10*100</f>
        <v>55.248148148148147</v>
      </c>
      <c r="AX10" s="38"/>
      <c r="AY10" s="33">
        <f>AX10/12*4</f>
        <v>0</v>
      </c>
      <c r="AZ10" s="47"/>
      <c r="BA10" s="38"/>
      <c r="BB10" s="33">
        <f>BA10/12*4</f>
        <v>0</v>
      </c>
      <c r="BC10" s="47"/>
      <c r="BD10" s="114">
        <v>1814264.4</v>
      </c>
      <c r="BE10" s="117">
        <v>1209509.6000000001</v>
      </c>
      <c r="BF10" s="117">
        <v>1209509.6000000001</v>
      </c>
      <c r="BG10" s="117">
        <v>6754.4</v>
      </c>
      <c r="BH10" s="117">
        <v>5511.5</v>
      </c>
      <c r="BI10" s="117">
        <v>5511.5</v>
      </c>
      <c r="BJ10" s="117">
        <v>0</v>
      </c>
      <c r="BK10" s="117">
        <v>0</v>
      </c>
      <c r="BL10" s="117">
        <v>0</v>
      </c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4">BX10+CA10+CD10+CG10</f>
        <v>40789.698000000004</v>
      </c>
      <c r="BT10" s="12">
        <f t="shared" si="14"/>
        <v>24559.271666666667</v>
      </c>
      <c r="BU10" s="12">
        <f>BZ10+CC10+CF10+CI10</f>
        <v>19954.38</v>
      </c>
      <c r="BV10" s="12">
        <f t="shared" ref="BV10:BV21" si="15">BU10/BT10*100</f>
        <v>81.249885056987651</v>
      </c>
      <c r="BW10" s="11">
        <f t="shared" ref="BW10:BW21" si="16">BU10/BS10*100</f>
        <v>48.920146454626853</v>
      </c>
      <c r="BX10" s="117">
        <v>22422.95</v>
      </c>
      <c r="BY10" s="117">
        <f>BX10/12*7</f>
        <v>13080.054166666667</v>
      </c>
      <c r="BZ10" s="117">
        <v>7377.58</v>
      </c>
      <c r="CA10" s="117">
        <v>1500</v>
      </c>
      <c r="CB10" s="117">
        <f>CA10/12*7.5</f>
        <v>937.5</v>
      </c>
      <c r="CC10" s="117">
        <v>1077.44</v>
      </c>
      <c r="CD10" s="117">
        <v>3416</v>
      </c>
      <c r="CE10" s="117">
        <f>CD10/12*7.5</f>
        <v>2135</v>
      </c>
      <c r="CF10" s="117">
        <v>800</v>
      </c>
      <c r="CG10" s="117">
        <v>13450.748</v>
      </c>
      <c r="CH10" s="113">
        <f>CG10/12*7.5</f>
        <v>8406.7174999999988</v>
      </c>
      <c r="CI10" s="117">
        <v>10699.36</v>
      </c>
      <c r="CJ10" s="117">
        <v>0</v>
      </c>
      <c r="CK10" s="47">
        <v>0</v>
      </c>
      <c r="CL10" s="117">
        <v>0</v>
      </c>
      <c r="CM10" s="117">
        <v>3998</v>
      </c>
      <c r="CN10" s="117">
        <f>CM10/12*7.5</f>
        <v>2498.75</v>
      </c>
      <c r="CO10" s="117">
        <v>1999.01</v>
      </c>
      <c r="CP10" s="117">
        <v>0</v>
      </c>
      <c r="CQ10" s="117">
        <v>0</v>
      </c>
      <c r="CR10" s="117">
        <v>0</v>
      </c>
      <c r="CS10" s="117">
        <v>734345.5</v>
      </c>
      <c r="CT10" s="112">
        <f>CS10/12*7.5</f>
        <v>458965.9375</v>
      </c>
      <c r="CU10" s="117">
        <v>282838.6251</v>
      </c>
      <c r="CV10" s="117">
        <v>97000</v>
      </c>
      <c r="CW10" s="112">
        <f>CV10/12*7.5</f>
        <v>60625</v>
      </c>
      <c r="CX10" s="117">
        <v>63138.229099999997</v>
      </c>
      <c r="CY10" s="117">
        <v>0</v>
      </c>
      <c r="CZ10" s="115">
        <f>CY10/12*7.5</f>
        <v>0</v>
      </c>
      <c r="DA10" s="117">
        <v>0</v>
      </c>
      <c r="DB10" s="117">
        <v>2000</v>
      </c>
      <c r="DC10" s="112">
        <f>DB10/12*7.5</f>
        <v>1250</v>
      </c>
      <c r="DD10" s="117">
        <v>424.71600000000001</v>
      </c>
      <c r="DE10" s="117">
        <v>0</v>
      </c>
      <c r="DF10" s="117">
        <v>0</v>
      </c>
      <c r="DG10" s="117">
        <v>0</v>
      </c>
      <c r="DH10" s="117">
        <v>100000</v>
      </c>
      <c r="DI10" s="112">
        <f>DH10/12*7.5</f>
        <v>62500.000000000007</v>
      </c>
      <c r="DJ10" s="117">
        <v>49534.800999999999</v>
      </c>
      <c r="DK10" s="112">
        <v>0</v>
      </c>
      <c r="DL10" s="12">
        <f>T10+Y10+AI10+AN10+AS10+AX10+BA10+BD10+BG10+BJ10+BM10+BP10+BX10+CA10+CD10+CG10+CJ10+CM10+CP10+CS10+CY10+DB10+DE10+DH10+AD10</f>
        <v>3359114.6260000002</v>
      </c>
      <c r="DM10" s="12">
        <f t="shared" ref="DM10" si="17">U10+Z10+AJ10+AO10+AT10+AY10+BB10+BE10+BH10+BK10+BN10+BQ10+BY10+CB10+CE10+CH10+CK10+CN10+CQ10+CT10+CZ10+DC10+DF10+DI10+AE10</f>
        <v>2243310.3736666669</v>
      </c>
      <c r="DN10" s="12">
        <f>V10+AA10+AK10+AP10+AU10+AZ10+BC10+BF10+BI10+BL10+BO10+BR10+BZ10+CC10+CF10+CI10+CL10+CO10+CR10+CU10+DA10+DD10+DG10+DJ10+AF10</f>
        <v>2033774.4507000004</v>
      </c>
      <c r="DO10" s="117">
        <v>0</v>
      </c>
      <c r="DP10" s="117">
        <v>0</v>
      </c>
      <c r="DQ10" s="117">
        <v>0</v>
      </c>
      <c r="DR10" s="117">
        <v>731076.9</v>
      </c>
      <c r="DS10" s="117">
        <v>53524.1</v>
      </c>
      <c r="DT10" s="117">
        <v>53524.1</v>
      </c>
      <c r="DU10" s="42">
        <v>0</v>
      </c>
      <c r="DV10" s="33">
        <v>0</v>
      </c>
      <c r="DW10" s="47">
        <v>0</v>
      </c>
      <c r="DX10" s="117">
        <v>0</v>
      </c>
      <c r="DY10" s="47">
        <v>0</v>
      </c>
      <c r="DZ10" s="47">
        <v>0</v>
      </c>
      <c r="EA10" s="42">
        <v>0</v>
      </c>
      <c r="EB10" s="33">
        <v>0</v>
      </c>
      <c r="EC10" s="117">
        <v>0</v>
      </c>
      <c r="ED10" s="117">
        <v>0</v>
      </c>
      <c r="EE10" s="116">
        <v>0</v>
      </c>
      <c r="EF10" s="117">
        <v>0</v>
      </c>
      <c r="EG10" s="47">
        <v>0</v>
      </c>
      <c r="EH10" s="12">
        <f t="shared" ref="EH10:EI20" si="18">DO10+DR10+DU10+DX10+EA10+ED10</f>
        <v>731076.9</v>
      </c>
      <c r="EI10" s="12">
        <f t="shared" si="18"/>
        <v>53524.1</v>
      </c>
      <c r="EJ10" s="112">
        <f t="shared" ref="EJ10:EJ19" si="19">DQ10+DT10+DW10+DZ10+EC10+EF10+EG10</f>
        <v>53524.1</v>
      </c>
    </row>
    <row r="11" spans="1:141" s="14" customFormat="1" ht="20.25" customHeight="1">
      <c r="A11" s="21">
        <v>2</v>
      </c>
      <c r="B11" s="110" t="s">
        <v>266</v>
      </c>
      <c r="C11" s="116">
        <v>2055404.5656000001</v>
      </c>
      <c r="D11" s="116">
        <v>59848.183299999997</v>
      </c>
      <c r="E11" s="25">
        <f t="shared" si="0"/>
        <v>6703429.7680000002</v>
      </c>
      <c r="F11" s="20">
        <f t="shared" si="1"/>
        <v>3597603.0700000003</v>
      </c>
      <c r="G11" s="12">
        <f t="shared" si="2"/>
        <v>3419297.3892000006</v>
      </c>
      <c r="H11" s="12">
        <f t="shared" ref="H11:H21" si="20">G11/F11*100</f>
        <v>95.043764491784259</v>
      </c>
      <c r="I11" s="12">
        <f t="shared" ref="I11:I20" si="21">G11/E11*100</f>
        <v>51.008178015418579</v>
      </c>
      <c r="J11" s="12">
        <f t="shared" si="3"/>
        <v>3097823.4</v>
      </c>
      <c r="K11" s="12">
        <f t="shared" si="3"/>
        <v>1958380.875</v>
      </c>
      <c r="L11" s="12">
        <f t="shared" ref="L11:L20" si="22">V11+AA11+AK11+AP11+AU11+AZ11+BR11+BZ11+CC11+CF11+CI11+CL11+CR11+CU11+DA11+DD11+DJ11+AF11</f>
        <v>1780226.3692000001</v>
      </c>
      <c r="M11" s="12">
        <f>L11/K11*100</f>
        <v>90.902969484932299</v>
      </c>
      <c r="N11" s="12">
        <f>L11/J11*100</f>
        <v>57.467006324505142</v>
      </c>
      <c r="O11" s="12">
        <f t="shared" ref="O11:O20" si="23">T11+Y11+AD11</f>
        <v>709102.4</v>
      </c>
      <c r="P11" s="12">
        <f t="shared" ref="P11:P20" si="24">U11+Z11+AE11</f>
        <v>443189</v>
      </c>
      <c r="Q11" s="12">
        <f t="shared" ref="Q11:Q20" si="25">V11+AA11+AF11</f>
        <v>429183.67170000018</v>
      </c>
      <c r="R11" s="12">
        <f t="shared" si="4"/>
        <v>96.839874568186531</v>
      </c>
      <c r="S11" s="11">
        <f t="shared" si="5"/>
        <v>60.524921605116575</v>
      </c>
      <c r="T11" s="117">
        <v>20936.400000000001</v>
      </c>
      <c r="U11" s="112">
        <f t="shared" ref="U11:U20" si="26">T11/12*7.5</f>
        <v>13085.25</v>
      </c>
      <c r="V11" s="117">
        <v>14188.392</v>
      </c>
      <c r="W11" s="12">
        <f t="shared" si="6"/>
        <v>108.43042356852182</v>
      </c>
      <c r="X11" s="11">
        <f t="shared" si="7"/>
        <v>67.76901473032612</v>
      </c>
      <c r="Y11" s="117">
        <v>18401</v>
      </c>
      <c r="Z11" s="112">
        <f t="shared" ref="Z11:Z20" si="27">Y11/12*7.5</f>
        <v>11500.625</v>
      </c>
      <c r="AA11" s="117">
        <v>7059.7250000000004</v>
      </c>
      <c r="AB11" s="12">
        <f t="shared" ref="AB11:AB24" si="28">AA11/Z11*100</f>
        <v>61.385576870822248</v>
      </c>
      <c r="AC11" s="11">
        <f t="shared" ref="AC11:AC21" si="29">AA11/Y11*100</f>
        <v>38.3659855442639</v>
      </c>
      <c r="AD11" s="119">
        <v>669765</v>
      </c>
      <c r="AE11" s="119">
        <f t="shared" ref="AE11:AE20" si="30">AD11/12*7.5</f>
        <v>418603.125</v>
      </c>
      <c r="AF11" s="119">
        <v>407935.55470000021</v>
      </c>
      <c r="AG11" s="119">
        <f t="shared" ref="AG11:AG20" si="31">AF11/AE11*100</f>
        <v>97.451626692944586</v>
      </c>
      <c r="AH11" s="119">
        <f t="shared" ref="AH11:AH20" si="32">AF11/AD11*100</f>
        <v>60.90726668309037</v>
      </c>
      <c r="AI11" s="117">
        <v>674603</v>
      </c>
      <c r="AJ11" s="112">
        <f t="shared" ref="AJ11:AJ20" si="33">AI11/12*7.5</f>
        <v>421626.875</v>
      </c>
      <c r="AK11" s="117">
        <v>403179.82699999999</v>
      </c>
      <c r="AL11" s="12">
        <f t="shared" si="8"/>
        <v>95.624793130181757</v>
      </c>
      <c r="AM11" s="11">
        <f t="shared" si="9"/>
        <v>59.765495706363595</v>
      </c>
      <c r="AN11" s="117">
        <v>510704</v>
      </c>
      <c r="AO11" s="117">
        <f t="shared" ref="AO11:AO20" si="34">AN11/12*8</f>
        <v>340469.33333333331</v>
      </c>
      <c r="AP11" s="117">
        <v>323704.67599999998</v>
      </c>
      <c r="AQ11" s="12">
        <f t="shared" si="10"/>
        <v>95.076015461010684</v>
      </c>
      <c r="AR11" s="11">
        <f t="shared" si="11"/>
        <v>63.384010307340453</v>
      </c>
      <c r="AS11" s="117">
        <v>70000</v>
      </c>
      <c r="AT11" s="117">
        <f t="shared" ref="AT11:AT20" si="35">AS11/12*8</f>
        <v>46666.666666666664</v>
      </c>
      <c r="AU11" s="117">
        <v>45501.5</v>
      </c>
      <c r="AV11" s="12">
        <f t="shared" si="12"/>
        <v>97.503214285714293</v>
      </c>
      <c r="AW11" s="11">
        <f t="shared" si="13"/>
        <v>65.002142857142857</v>
      </c>
      <c r="AX11" s="38"/>
      <c r="AY11" s="33">
        <f>AX11/12*4</f>
        <v>0</v>
      </c>
      <c r="AZ11" s="47"/>
      <c r="BA11" s="38"/>
      <c r="BB11" s="33">
        <f>BA11/12*4</f>
        <v>0</v>
      </c>
      <c r="BC11" s="47"/>
      <c r="BD11" s="114">
        <v>2446809.1680000001</v>
      </c>
      <c r="BE11" s="117">
        <v>1631206.12</v>
      </c>
      <c r="BF11" s="117">
        <v>1631206.12</v>
      </c>
      <c r="BG11" s="117">
        <v>2798.2</v>
      </c>
      <c r="BH11" s="117">
        <v>1935</v>
      </c>
      <c r="BI11" s="117">
        <v>1935</v>
      </c>
      <c r="BJ11" s="117">
        <v>0</v>
      </c>
      <c r="BK11" s="117">
        <v>0</v>
      </c>
      <c r="BL11" s="117">
        <v>0</v>
      </c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4"/>
        <v>70914</v>
      </c>
      <c r="BT11" s="12">
        <f t="shared" si="14"/>
        <v>42366.5</v>
      </c>
      <c r="BU11" s="12">
        <f t="shared" ref="BU11:BU20" si="36">BZ11+CC11+CF11+CI11</f>
        <v>44383.245000000003</v>
      </c>
      <c r="BV11" s="12">
        <f t="shared" si="15"/>
        <v>104.76023509140478</v>
      </c>
      <c r="BW11" s="11">
        <f t="shared" si="16"/>
        <v>62.587422793806589</v>
      </c>
      <c r="BX11" s="117">
        <v>46914</v>
      </c>
      <c r="BY11" s="117">
        <f t="shared" ref="BY11:BY20" si="37">BX11/12*7</f>
        <v>27366.5</v>
      </c>
      <c r="BZ11" s="117">
        <v>30348.532999999999</v>
      </c>
      <c r="CA11" s="117">
        <v>2000</v>
      </c>
      <c r="CB11" s="117">
        <f t="shared" ref="CB11:CB20" si="38">CA11/12*7.5</f>
        <v>1250</v>
      </c>
      <c r="CC11" s="117">
        <v>2561.1469999999999</v>
      </c>
      <c r="CD11" s="117">
        <v>0</v>
      </c>
      <c r="CE11" s="117">
        <f t="shared" ref="CE11:CE20" si="39">CD11/12*7.5</f>
        <v>0</v>
      </c>
      <c r="CF11" s="117">
        <v>0</v>
      </c>
      <c r="CG11" s="117">
        <v>22000</v>
      </c>
      <c r="CH11" s="113">
        <f t="shared" ref="CH11:CH20" si="40">CG11/12*7.5</f>
        <v>13750</v>
      </c>
      <c r="CI11" s="117">
        <v>11473.565000000001</v>
      </c>
      <c r="CJ11" s="117">
        <v>0</v>
      </c>
      <c r="CK11" s="47">
        <v>0</v>
      </c>
      <c r="CL11" s="117">
        <v>0</v>
      </c>
      <c r="CM11" s="117">
        <v>5999</v>
      </c>
      <c r="CN11" s="117">
        <f t="shared" ref="CN11:CN20" si="41">CM11/12*7.5</f>
        <v>3749.375</v>
      </c>
      <c r="CO11" s="117">
        <v>3598.2</v>
      </c>
      <c r="CP11" s="117">
        <v>0</v>
      </c>
      <c r="CQ11" s="117">
        <v>0</v>
      </c>
      <c r="CR11" s="117">
        <v>2</v>
      </c>
      <c r="CS11" s="117">
        <v>447500</v>
      </c>
      <c r="CT11" s="112">
        <f t="shared" ref="CT11:CT20" si="42">CS11/12*7.5</f>
        <v>279687.5</v>
      </c>
      <c r="CU11" s="117">
        <v>339985.09360000002</v>
      </c>
      <c r="CV11" s="117">
        <v>230000</v>
      </c>
      <c r="CW11" s="112">
        <f t="shared" ref="CW11:CW20" si="43">CV11/12*7.5</f>
        <v>143750</v>
      </c>
      <c r="CX11" s="117">
        <v>171475.03460000001</v>
      </c>
      <c r="CY11" s="117">
        <v>200000</v>
      </c>
      <c r="CZ11" s="115">
        <f t="shared" ref="CZ11:CZ20" si="44">CY11/12*7.5</f>
        <v>125000.00000000001</v>
      </c>
      <c r="DA11" s="117">
        <v>22987.595000000001</v>
      </c>
      <c r="DB11" s="117">
        <v>15000</v>
      </c>
      <c r="DC11" s="112">
        <f t="shared" ref="DC11:DC20" si="45">DB11/12*7.5</f>
        <v>9375</v>
      </c>
      <c r="DD11" s="117">
        <v>12297.7772</v>
      </c>
      <c r="DE11" s="117">
        <v>0</v>
      </c>
      <c r="DF11" s="117">
        <v>0</v>
      </c>
      <c r="DG11" s="117">
        <v>0</v>
      </c>
      <c r="DH11" s="117">
        <v>400000</v>
      </c>
      <c r="DI11" s="112">
        <f t="shared" ref="DI11:DI20" si="46">DH11/12*7.5</f>
        <v>250000.00000000003</v>
      </c>
      <c r="DJ11" s="117">
        <v>159000.98370000001</v>
      </c>
      <c r="DK11" s="112">
        <v>0</v>
      </c>
      <c r="DL11" s="12">
        <f t="shared" ref="DL11:DL20" si="47">T11+Y11+AI11+AN11+AS11+AX11+BA11+BD11+BG11+BJ11+BM11+BP11+BX11+CA11+CD11+CG11+CJ11+CM11+CP11+CS11+CY11+DB11+DE11+DH11+AD11</f>
        <v>5553429.7680000002</v>
      </c>
      <c r="DM11" s="12">
        <f t="shared" ref="DM11:DM20" si="48">U11+Z11+AJ11+AO11+AT11+AY11+BB11+BE11+BH11+BK11+BN11+BQ11+BY11+CB11+CE11+CH11+CK11+CN11+CQ11+CT11+CZ11+DC11+DF11+DI11+AE11</f>
        <v>3595271.37</v>
      </c>
      <c r="DN11" s="12">
        <f t="shared" ref="DN11:DN20" si="49">V11+AA11+AK11+AP11+AU11+AZ11+BC11+BF11+BI11+BL11+BO11+BR11+BZ11+CC11+CF11+CI11+CL11+CO11+CR11+CU11+DA11+DD11+DG11+DJ11+AF11</f>
        <v>3416965.6892000004</v>
      </c>
      <c r="DO11" s="117">
        <v>0</v>
      </c>
      <c r="DP11" s="117">
        <v>0</v>
      </c>
      <c r="DQ11" s="117">
        <v>0</v>
      </c>
      <c r="DR11" s="117">
        <v>1150000</v>
      </c>
      <c r="DS11" s="117">
        <v>2331.6999999999998</v>
      </c>
      <c r="DT11" s="117">
        <v>2331.6999999999998</v>
      </c>
      <c r="DU11" s="42">
        <v>0</v>
      </c>
      <c r="DV11" s="33">
        <v>0</v>
      </c>
      <c r="DW11" s="47">
        <v>0</v>
      </c>
      <c r="DX11" s="117">
        <v>0</v>
      </c>
      <c r="DY11" s="47">
        <v>0</v>
      </c>
      <c r="DZ11" s="47">
        <v>0</v>
      </c>
      <c r="EA11" s="42">
        <v>0</v>
      </c>
      <c r="EB11" s="33">
        <v>0</v>
      </c>
      <c r="EC11" s="117">
        <v>0</v>
      </c>
      <c r="ED11" s="117">
        <v>0</v>
      </c>
      <c r="EE11" s="116">
        <v>0</v>
      </c>
      <c r="EF11" s="117">
        <v>0</v>
      </c>
      <c r="EG11" s="47">
        <v>0</v>
      </c>
      <c r="EH11" s="12">
        <f t="shared" si="18"/>
        <v>1150000</v>
      </c>
      <c r="EI11" s="12">
        <f t="shared" si="18"/>
        <v>2331.6999999999998</v>
      </c>
      <c r="EJ11" s="112">
        <f t="shared" si="19"/>
        <v>2331.6999999999998</v>
      </c>
      <c r="EK11" s="14">
        <f>ED11-EH11</f>
        <v>-1150000</v>
      </c>
    </row>
    <row r="12" spans="1:141" s="14" customFormat="1" ht="20.25" customHeight="1">
      <c r="A12" s="21">
        <v>3</v>
      </c>
      <c r="B12" s="110" t="s">
        <v>267</v>
      </c>
      <c r="C12" s="116">
        <v>147384.37549999999</v>
      </c>
      <c r="D12" s="116">
        <v>75696.847599999994</v>
      </c>
      <c r="E12" s="25">
        <f t="shared" si="0"/>
        <v>982193.48399999994</v>
      </c>
      <c r="F12" s="20">
        <f t="shared" si="1"/>
        <v>440903.99316666665</v>
      </c>
      <c r="G12" s="12">
        <f t="shared" si="2"/>
        <v>435002.78500000003</v>
      </c>
      <c r="H12" s="12">
        <f t="shared" si="20"/>
        <v>98.661566178096308</v>
      </c>
      <c r="I12" s="12">
        <f t="shared" si="21"/>
        <v>44.288909678818442</v>
      </c>
      <c r="J12" s="12">
        <f t="shared" si="3"/>
        <v>180725.5</v>
      </c>
      <c r="K12" s="12">
        <f t="shared" si="3"/>
        <v>114153.53316666666</v>
      </c>
      <c r="L12" s="12">
        <f t="shared" si="22"/>
        <v>108252.325</v>
      </c>
      <c r="M12" s="12">
        <f>L12/K12*100</f>
        <v>94.830463847272455</v>
      </c>
      <c r="N12" s="12">
        <f>L12/J12*100</f>
        <v>59.898755294631911</v>
      </c>
      <c r="O12" s="12">
        <f t="shared" si="23"/>
        <v>41412.600000000006</v>
      </c>
      <c r="P12" s="12">
        <f t="shared" si="24"/>
        <v>25882.875000000004</v>
      </c>
      <c r="Q12" s="12">
        <f t="shared" si="25"/>
        <v>17578.885399999992</v>
      </c>
      <c r="R12" s="12">
        <f t="shared" si="4"/>
        <v>67.91705094584735</v>
      </c>
      <c r="S12" s="11">
        <f t="shared" si="5"/>
        <v>42.448156841154599</v>
      </c>
      <c r="T12" s="117">
        <v>0</v>
      </c>
      <c r="U12" s="112">
        <f t="shared" si="26"/>
        <v>0</v>
      </c>
      <c r="V12" s="117">
        <v>288.34500000000003</v>
      </c>
      <c r="W12" s="12" t="e">
        <f t="shared" si="6"/>
        <v>#DIV/0!</v>
      </c>
      <c r="X12" s="11" t="e">
        <f t="shared" si="7"/>
        <v>#DIV/0!</v>
      </c>
      <c r="Y12" s="117">
        <v>0</v>
      </c>
      <c r="Z12" s="112">
        <f t="shared" si="27"/>
        <v>0</v>
      </c>
      <c r="AA12" s="117">
        <v>628.73599999999999</v>
      </c>
      <c r="AB12" s="12" t="e">
        <f t="shared" si="28"/>
        <v>#DIV/0!</v>
      </c>
      <c r="AC12" s="11" t="e">
        <f t="shared" si="29"/>
        <v>#DIV/0!</v>
      </c>
      <c r="AD12" s="119">
        <v>41412.600000000006</v>
      </c>
      <c r="AE12" s="119">
        <f t="shared" si="30"/>
        <v>25882.875000000004</v>
      </c>
      <c r="AF12" s="119">
        <v>16661.804399999994</v>
      </c>
      <c r="AG12" s="119">
        <f t="shared" si="31"/>
        <v>64.373854913721871</v>
      </c>
      <c r="AH12" s="119">
        <f t="shared" si="32"/>
        <v>40.233659321076168</v>
      </c>
      <c r="AI12" s="117">
        <v>62127.9</v>
      </c>
      <c r="AJ12" s="112">
        <f t="shared" si="33"/>
        <v>38829.9375</v>
      </c>
      <c r="AK12" s="117">
        <v>33577.358999999997</v>
      </c>
      <c r="AL12" s="12">
        <f t="shared" si="8"/>
        <v>86.472863882410309</v>
      </c>
      <c r="AM12" s="11">
        <f t="shared" si="9"/>
        <v>54.04553992650645</v>
      </c>
      <c r="AN12" s="117">
        <v>4183</v>
      </c>
      <c r="AO12" s="117">
        <v>4199.9539999999997</v>
      </c>
      <c r="AP12" s="117">
        <v>4199.9539999999997</v>
      </c>
      <c r="AQ12" s="12">
        <f t="shared" si="10"/>
        <v>100</v>
      </c>
      <c r="AR12" s="11">
        <f t="shared" si="11"/>
        <v>100.40530719579249</v>
      </c>
      <c r="AS12" s="117">
        <v>0</v>
      </c>
      <c r="AT12" s="117">
        <f t="shared" si="35"/>
        <v>0</v>
      </c>
      <c r="AU12" s="117">
        <v>0</v>
      </c>
      <c r="AV12" s="12" t="e">
        <f t="shared" si="12"/>
        <v>#DIV/0!</v>
      </c>
      <c r="AW12" s="11" t="e">
        <f t="shared" si="13"/>
        <v>#DIV/0!</v>
      </c>
      <c r="AX12" s="38"/>
      <c r="AY12" s="33">
        <f>AX12*4</f>
        <v>0</v>
      </c>
      <c r="AZ12" s="47"/>
      <c r="BA12" s="38"/>
      <c r="BB12" s="33">
        <f>BA12*4</f>
        <v>0</v>
      </c>
      <c r="BC12" s="47"/>
      <c r="BD12" s="114">
        <v>465145.58399999997</v>
      </c>
      <c r="BE12" s="117">
        <v>310097.06</v>
      </c>
      <c r="BF12" s="117">
        <v>310097.06</v>
      </c>
      <c r="BG12" s="117">
        <v>1089.4000000000001</v>
      </c>
      <c r="BH12" s="117">
        <v>745</v>
      </c>
      <c r="BI12" s="117">
        <v>745</v>
      </c>
      <c r="BJ12" s="117">
        <v>0</v>
      </c>
      <c r="BK12" s="117">
        <v>0</v>
      </c>
      <c r="BL12" s="117">
        <v>0</v>
      </c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4"/>
        <v>9773.6</v>
      </c>
      <c r="BT12" s="12">
        <f t="shared" si="14"/>
        <v>5763.7666666666664</v>
      </c>
      <c r="BU12" s="12">
        <f t="shared" si="36"/>
        <v>5853.87</v>
      </c>
      <c r="BV12" s="12">
        <f t="shared" si="15"/>
        <v>101.56327170311081</v>
      </c>
      <c r="BW12" s="11">
        <f t="shared" si="16"/>
        <v>59.894716378816405</v>
      </c>
      <c r="BX12" s="117">
        <v>8273.6</v>
      </c>
      <c r="BY12" s="117">
        <f t="shared" si="37"/>
        <v>4826.2666666666664</v>
      </c>
      <c r="BZ12" s="117">
        <v>4567.87</v>
      </c>
      <c r="CA12" s="117">
        <v>0</v>
      </c>
      <c r="CB12" s="117">
        <f t="shared" si="38"/>
        <v>0</v>
      </c>
      <c r="CC12" s="117">
        <v>0</v>
      </c>
      <c r="CD12" s="117">
        <v>0</v>
      </c>
      <c r="CE12" s="117">
        <f t="shared" si="39"/>
        <v>0</v>
      </c>
      <c r="CF12" s="117">
        <v>0</v>
      </c>
      <c r="CG12" s="117">
        <v>1500</v>
      </c>
      <c r="CH12" s="113">
        <f t="shared" si="40"/>
        <v>937.5</v>
      </c>
      <c r="CI12" s="117">
        <v>1286</v>
      </c>
      <c r="CJ12" s="117">
        <v>0</v>
      </c>
      <c r="CK12" s="47">
        <v>0</v>
      </c>
      <c r="CL12" s="117">
        <v>0</v>
      </c>
      <c r="CM12" s="117">
        <v>0</v>
      </c>
      <c r="CN12" s="117">
        <f t="shared" si="41"/>
        <v>0</v>
      </c>
      <c r="CO12" s="117">
        <v>0</v>
      </c>
      <c r="CP12" s="117">
        <v>270</v>
      </c>
      <c r="CQ12" s="117">
        <v>128</v>
      </c>
      <c r="CR12" s="117">
        <v>184</v>
      </c>
      <c r="CS12" s="117">
        <v>47498</v>
      </c>
      <c r="CT12" s="112">
        <f t="shared" si="42"/>
        <v>29686.25</v>
      </c>
      <c r="CU12" s="117">
        <v>38092.07</v>
      </c>
      <c r="CV12" s="117">
        <v>26130</v>
      </c>
      <c r="CW12" s="112">
        <f t="shared" si="43"/>
        <v>16331.25</v>
      </c>
      <c r="CX12" s="117">
        <v>24043.133000000002</v>
      </c>
      <c r="CY12" s="117">
        <v>3000</v>
      </c>
      <c r="CZ12" s="115">
        <f t="shared" si="44"/>
        <v>1875</v>
      </c>
      <c r="DA12" s="117">
        <v>1939.1866</v>
      </c>
      <c r="DB12" s="117">
        <v>300</v>
      </c>
      <c r="DC12" s="112">
        <f t="shared" si="45"/>
        <v>187.5</v>
      </c>
      <c r="DD12" s="117">
        <v>0</v>
      </c>
      <c r="DE12" s="117">
        <v>0</v>
      </c>
      <c r="DF12" s="117">
        <v>0</v>
      </c>
      <c r="DG12" s="117">
        <v>0</v>
      </c>
      <c r="DH12" s="117">
        <v>12160.4</v>
      </c>
      <c r="DI12" s="112">
        <f t="shared" si="46"/>
        <v>7600.25</v>
      </c>
      <c r="DJ12" s="117">
        <v>6827</v>
      </c>
      <c r="DK12" s="112">
        <v>0</v>
      </c>
      <c r="DL12" s="12">
        <f t="shared" si="47"/>
        <v>646960.48399999994</v>
      </c>
      <c r="DM12" s="12">
        <f t="shared" si="48"/>
        <v>424995.59316666663</v>
      </c>
      <c r="DN12" s="12">
        <f t="shared" si="49"/>
        <v>419094.38500000001</v>
      </c>
      <c r="DO12" s="117">
        <v>0</v>
      </c>
      <c r="DP12" s="117">
        <v>0</v>
      </c>
      <c r="DQ12" s="117">
        <v>0</v>
      </c>
      <c r="DR12" s="117">
        <v>335233</v>
      </c>
      <c r="DS12" s="117">
        <v>15908.4</v>
      </c>
      <c r="DT12" s="117">
        <v>15908.4</v>
      </c>
      <c r="DU12" s="42">
        <v>0</v>
      </c>
      <c r="DV12" s="33">
        <v>0</v>
      </c>
      <c r="DW12" s="47">
        <v>0</v>
      </c>
      <c r="DX12" s="117">
        <v>0</v>
      </c>
      <c r="DY12" s="47">
        <v>0</v>
      </c>
      <c r="DZ12" s="47">
        <v>0</v>
      </c>
      <c r="EA12" s="42">
        <v>0</v>
      </c>
      <c r="EB12" s="33">
        <v>0</v>
      </c>
      <c r="EC12" s="117">
        <v>0</v>
      </c>
      <c r="ED12" s="117">
        <v>76175.7</v>
      </c>
      <c r="EE12" s="116">
        <v>0</v>
      </c>
      <c r="EF12" s="117">
        <v>0</v>
      </c>
      <c r="EG12" s="47">
        <v>0</v>
      </c>
      <c r="EH12" s="12">
        <f t="shared" si="18"/>
        <v>411408.7</v>
      </c>
      <c r="EI12" s="12">
        <f t="shared" si="18"/>
        <v>15908.4</v>
      </c>
      <c r="EJ12" s="112">
        <f t="shared" si="19"/>
        <v>15908.4</v>
      </c>
      <c r="EK12" s="14">
        <f t="shared" ref="EK12:EK20" si="50">ED12-EH12</f>
        <v>-335233</v>
      </c>
    </row>
    <row r="13" spans="1:141" s="14" customFormat="1" ht="20.25" customHeight="1">
      <c r="A13" s="21">
        <v>4</v>
      </c>
      <c r="B13" s="110" t="s">
        <v>242</v>
      </c>
      <c r="C13" s="116">
        <v>811451.38890000002</v>
      </c>
      <c r="D13" s="116">
        <v>71361.142699999997</v>
      </c>
      <c r="E13" s="25">
        <f t="shared" si="0"/>
        <v>4884362.9859999996</v>
      </c>
      <c r="F13" s="20">
        <f t="shared" si="1"/>
        <v>2468010.1390416664</v>
      </c>
      <c r="G13" s="12">
        <f t="shared" si="2"/>
        <v>2302464.1388999997</v>
      </c>
      <c r="H13" s="12">
        <f t="shared" si="20"/>
        <v>93.292329009395857</v>
      </c>
      <c r="I13" s="12">
        <f t="shared" si="21"/>
        <v>47.139496910846503</v>
      </c>
      <c r="J13" s="12">
        <f t="shared" si="3"/>
        <v>1365539.6629999999</v>
      </c>
      <c r="K13" s="12">
        <f t="shared" si="3"/>
        <v>1028271.4690416667</v>
      </c>
      <c r="L13" s="12">
        <f t="shared" si="22"/>
        <v>862825.41890000005</v>
      </c>
      <c r="M13" s="12">
        <f>L13/K13*100</f>
        <v>83.910275143988983</v>
      </c>
      <c r="N13" s="12">
        <f>L13/J13*100</f>
        <v>63.185672469185548</v>
      </c>
      <c r="O13" s="12">
        <f t="shared" si="23"/>
        <v>478833</v>
      </c>
      <c r="P13" s="12">
        <f t="shared" si="24"/>
        <v>299270.625</v>
      </c>
      <c r="Q13" s="12">
        <f t="shared" si="25"/>
        <v>218031.52300000004</v>
      </c>
      <c r="R13" s="12">
        <f t="shared" si="4"/>
        <v>72.854301353499039</v>
      </c>
      <c r="S13" s="11">
        <f t="shared" si="5"/>
        <v>45.533938345936903</v>
      </c>
      <c r="T13" s="117">
        <v>11000</v>
      </c>
      <c r="U13" s="112">
        <f t="shared" si="26"/>
        <v>6875</v>
      </c>
      <c r="V13" s="117">
        <v>11918.331</v>
      </c>
      <c r="W13" s="12">
        <f t="shared" si="6"/>
        <v>173.3575418181818</v>
      </c>
      <c r="X13" s="11">
        <f t="shared" si="7"/>
        <v>108.34846363636363</v>
      </c>
      <c r="Y13" s="117">
        <v>27030</v>
      </c>
      <c r="Z13" s="112">
        <f t="shared" si="27"/>
        <v>16893.75</v>
      </c>
      <c r="AA13" s="117">
        <v>12544.039000000001</v>
      </c>
      <c r="AB13" s="12">
        <f t="shared" si="28"/>
        <v>74.252543100258976</v>
      </c>
      <c r="AC13" s="11">
        <f t="shared" si="29"/>
        <v>46.407839437661856</v>
      </c>
      <c r="AD13" s="119">
        <v>440803</v>
      </c>
      <c r="AE13" s="119">
        <f t="shared" si="30"/>
        <v>275501.875</v>
      </c>
      <c r="AF13" s="119">
        <v>193569.15300000005</v>
      </c>
      <c r="AG13" s="119">
        <f t="shared" si="31"/>
        <v>70.260557391850796</v>
      </c>
      <c r="AH13" s="119">
        <f t="shared" si="32"/>
        <v>43.912848369906747</v>
      </c>
      <c r="AI13" s="117">
        <v>298926</v>
      </c>
      <c r="AJ13" s="112">
        <f t="shared" si="33"/>
        <v>186828.75</v>
      </c>
      <c r="AK13" s="117">
        <v>180775.51699999999</v>
      </c>
      <c r="AL13" s="12">
        <f t="shared" si="8"/>
        <v>96.760009902116238</v>
      </c>
      <c r="AM13" s="11">
        <f t="shared" si="9"/>
        <v>60.475006188822647</v>
      </c>
      <c r="AN13" s="117">
        <v>118770</v>
      </c>
      <c r="AO13" s="117">
        <v>249373.76300000001</v>
      </c>
      <c r="AP13" s="117">
        <v>249373.76300000001</v>
      </c>
      <c r="AQ13" s="12">
        <f t="shared" si="10"/>
        <v>100</v>
      </c>
      <c r="AR13" s="11">
        <f t="shared" si="11"/>
        <v>209.96359602593247</v>
      </c>
      <c r="AS13" s="117">
        <v>14000</v>
      </c>
      <c r="AT13" s="117">
        <f t="shared" si="35"/>
        <v>9333.3333333333339</v>
      </c>
      <c r="AU13" s="117">
        <v>8255.7999999999993</v>
      </c>
      <c r="AV13" s="12">
        <f t="shared" si="12"/>
        <v>88.454999999999984</v>
      </c>
      <c r="AW13" s="11">
        <f t="shared" si="13"/>
        <v>58.97</v>
      </c>
      <c r="AX13" s="38"/>
      <c r="AY13" s="33">
        <f t="shared" ref="AY13:AY21" si="51">AX13/12*4</f>
        <v>0</v>
      </c>
      <c r="AZ13" s="47"/>
      <c r="BA13" s="38"/>
      <c r="BB13" s="33">
        <f t="shared" ref="BB13:BB21" si="52">BA13/12*4</f>
        <v>0</v>
      </c>
      <c r="BC13" s="47"/>
      <c r="BD13" s="114">
        <v>1198416.7679999999</v>
      </c>
      <c r="BE13" s="117">
        <v>798944.52</v>
      </c>
      <c r="BF13" s="117">
        <v>798944.52</v>
      </c>
      <c r="BG13" s="117">
        <v>3486.1</v>
      </c>
      <c r="BH13" s="117">
        <v>2377</v>
      </c>
      <c r="BI13" s="117">
        <v>2377</v>
      </c>
      <c r="BJ13" s="117">
        <v>0</v>
      </c>
      <c r="BK13" s="117">
        <v>0</v>
      </c>
      <c r="BL13" s="117">
        <v>0</v>
      </c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4"/>
        <v>39252.5</v>
      </c>
      <c r="BT13" s="33">
        <f>BS13/12*1.4*6</f>
        <v>27476.75</v>
      </c>
      <c r="BU13" s="12">
        <f t="shared" si="36"/>
        <v>35411.951000000001</v>
      </c>
      <c r="BV13" s="12">
        <f t="shared" si="15"/>
        <v>128.87969283121186</v>
      </c>
      <c r="BW13" s="11">
        <f t="shared" si="16"/>
        <v>90.215784981848287</v>
      </c>
      <c r="BX13" s="117">
        <v>22000</v>
      </c>
      <c r="BY13" s="117">
        <f t="shared" si="37"/>
        <v>12833.333333333332</v>
      </c>
      <c r="BZ13" s="117">
        <v>21247.811000000002</v>
      </c>
      <c r="CA13" s="117">
        <v>0</v>
      </c>
      <c r="CB13" s="117">
        <f t="shared" si="38"/>
        <v>0</v>
      </c>
      <c r="CC13" s="117">
        <v>0</v>
      </c>
      <c r="CD13" s="117">
        <v>0</v>
      </c>
      <c r="CE13" s="117">
        <f t="shared" si="39"/>
        <v>0</v>
      </c>
      <c r="CF13" s="117">
        <v>0</v>
      </c>
      <c r="CG13" s="117">
        <v>17252.5</v>
      </c>
      <c r="CH13" s="113">
        <f t="shared" si="40"/>
        <v>10782.8125</v>
      </c>
      <c r="CI13" s="117">
        <v>14164.14</v>
      </c>
      <c r="CJ13" s="117">
        <v>0</v>
      </c>
      <c r="CK13" s="47">
        <v>0</v>
      </c>
      <c r="CL13" s="117">
        <v>0</v>
      </c>
      <c r="CM13" s="117">
        <v>3998</v>
      </c>
      <c r="CN13" s="117">
        <f t="shared" si="41"/>
        <v>2498.75</v>
      </c>
      <c r="CO13" s="117">
        <v>2398.8000000000002</v>
      </c>
      <c r="CP13" s="117">
        <v>0</v>
      </c>
      <c r="CQ13" s="117">
        <v>0</v>
      </c>
      <c r="CR13" s="117">
        <v>0</v>
      </c>
      <c r="CS13" s="117">
        <v>247036.1</v>
      </c>
      <c r="CT13" s="112">
        <f t="shared" si="42"/>
        <v>154397.5625</v>
      </c>
      <c r="CU13" s="117">
        <v>117015.85490000001</v>
      </c>
      <c r="CV13" s="117">
        <v>67795</v>
      </c>
      <c r="CW13" s="112">
        <f t="shared" si="43"/>
        <v>42371.875</v>
      </c>
      <c r="CX13" s="117">
        <v>39762.2909</v>
      </c>
      <c r="CY13" s="117">
        <v>112500</v>
      </c>
      <c r="CZ13" s="115">
        <f t="shared" si="44"/>
        <v>70312.5</v>
      </c>
      <c r="DA13" s="117">
        <v>7178.1270000000004</v>
      </c>
      <c r="DB13" s="117">
        <v>0</v>
      </c>
      <c r="DC13" s="112">
        <f t="shared" si="45"/>
        <v>0</v>
      </c>
      <c r="DD13" s="117">
        <v>0</v>
      </c>
      <c r="DE13" s="117">
        <v>0</v>
      </c>
      <c r="DF13" s="117">
        <v>0</v>
      </c>
      <c r="DG13" s="117">
        <v>0</v>
      </c>
      <c r="DH13" s="117">
        <v>56222.063000000002</v>
      </c>
      <c r="DI13" s="112">
        <f t="shared" si="46"/>
        <v>35138.789375</v>
      </c>
      <c r="DJ13" s="117">
        <v>46782.883000000002</v>
      </c>
      <c r="DK13" s="112">
        <v>0</v>
      </c>
      <c r="DL13" s="12">
        <f t="shared" si="47"/>
        <v>2571440.531</v>
      </c>
      <c r="DM13" s="12">
        <f t="shared" si="48"/>
        <v>1832091.7390416665</v>
      </c>
      <c r="DN13" s="12">
        <f t="shared" si="49"/>
        <v>1666545.7388999998</v>
      </c>
      <c r="DO13" s="117">
        <v>0</v>
      </c>
      <c r="DP13" s="117">
        <v>0</v>
      </c>
      <c r="DQ13" s="117">
        <v>0</v>
      </c>
      <c r="DR13" s="117">
        <v>2312922.4550000001</v>
      </c>
      <c r="DS13" s="117">
        <v>635918.4</v>
      </c>
      <c r="DT13" s="117">
        <v>635918.4</v>
      </c>
      <c r="DU13" s="42">
        <v>0</v>
      </c>
      <c r="DV13" s="33">
        <v>0</v>
      </c>
      <c r="DW13" s="47">
        <v>0</v>
      </c>
      <c r="DX13" s="117">
        <v>0</v>
      </c>
      <c r="DY13" s="47">
        <v>0</v>
      </c>
      <c r="DZ13" s="47">
        <v>0</v>
      </c>
      <c r="EA13" s="42">
        <v>0</v>
      </c>
      <c r="EB13" s="33">
        <v>0</v>
      </c>
      <c r="EC13" s="117">
        <v>0</v>
      </c>
      <c r="ED13" s="117">
        <v>0</v>
      </c>
      <c r="EE13" s="116">
        <v>0</v>
      </c>
      <c r="EF13" s="117">
        <v>0</v>
      </c>
      <c r="EG13" s="47">
        <v>0</v>
      </c>
      <c r="EH13" s="12">
        <f t="shared" si="18"/>
        <v>2312922.4550000001</v>
      </c>
      <c r="EI13" s="12">
        <f t="shared" si="18"/>
        <v>635918.4</v>
      </c>
      <c r="EJ13" s="112">
        <f t="shared" si="19"/>
        <v>635918.4</v>
      </c>
      <c r="EK13" s="14">
        <f t="shared" si="50"/>
        <v>-2312922.4550000001</v>
      </c>
    </row>
    <row r="14" spans="1:141" s="14" customFormat="1" ht="20.25" customHeight="1">
      <c r="A14" s="21">
        <v>5</v>
      </c>
      <c r="B14" s="110" t="s">
        <v>243</v>
      </c>
      <c r="C14" s="116">
        <v>1992415.0183999999</v>
      </c>
      <c r="D14" s="116" t="s">
        <v>273</v>
      </c>
      <c r="E14" s="25">
        <f t="shared" si="0"/>
        <v>1144963.568</v>
      </c>
      <c r="F14" s="20">
        <f t="shared" si="1"/>
        <v>777867.125</v>
      </c>
      <c r="G14" s="12">
        <f t="shared" si="2"/>
        <v>756415.7683</v>
      </c>
      <c r="H14" s="12">
        <f t="shared" si="20"/>
        <v>97.242285216771435</v>
      </c>
      <c r="I14" s="12">
        <f t="shared" si="21"/>
        <v>66.064614581692965</v>
      </c>
      <c r="J14" s="12">
        <f t="shared" si="3"/>
        <v>960087.8</v>
      </c>
      <c r="K14" s="12">
        <f t="shared" si="3"/>
        <v>636998.10499999998</v>
      </c>
      <c r="L14" s="12">
        <f t="shared" si="22"/>
        <v>615546.74829999998</v>
      </c>
      <c r="M14" s="12">
        <f>L14/K14*100</f>
        <v>96.632430060368861</v>
      </c>
      <c r="N14" s="12">
        <f>L14/J14*100</f>
        <v>64.113589225902047</v>
      </c>
      <c r="O14" s="12">
        <f t="shared" si="23"/>
        <v>623600</v>
      </c>
      <c r="P14" s="12">
        <f t="shared" si="24"/>
        <v>389750</v>
      </c>
      <c r="Q14" s="12">
        <f t="shared" si="25"/>
        <v>379773.20730000001</v>
      </c>
      <c r="R14" s="12">
        <f t="shared" si="4"/>
        <v>97.440207132777417</v>
      </c>
      <c r="S14" s="11">
        <f t="shared" si="5"/>
        <v>60.900129457985884</v>
      </c>
      <c r="T14" s="117">
        <v>6100</v>
      </c>
      <c r="U14" s="112">
        <f t="shared" si="26"/>
        <v>3812.5</v>
      </c>
      <c r="V14" s="117">
        <v>4325.5060000000003</v>
      </c>
      <c r="W14" s="12">
        <f t="shared" si="6"/>
        <v>113.45589508196723</v>
      </c>
      <c r="X14" s="11">
        <f t="shared" si="7"/>
        <v>70.909934426229512</v>
      </c>
      <c r="Y14" s="117">
        <v>19500</v>
      </c>
      <c r="Z14" s="112">
        <f t="shared" si="27"/>
        <v>12187.5</v>
      </c>
      <c r="AA14" s="117">
        <v>54000.574999999997</v>
      </c>
      <c r="AB14" s="12">
        <f t="shared" si="28"/>
        <v>443.08164102564103</v>
      </c>
      <c r="AC14" s="11">
        <f t="shared" si="29"/>
        <v>276.9260256410256</v>
      </c>
      <c r="AD14" s="119">
        <v>598000</v>
      </c>
      <c r="AE14" s="119">
        <f t="shared" si="30"/>
        <v>373750</v>
      </c>
      <c r="AF14" s="119">
        <v>321447.1263</v>
      </c>
      <c r="AG14" s="119">
        <f t="shared" si="31"/>
        <v>86.005920080267558</v>
      </c>
      <c r="AH14" s="119">
        <f t="shared" si="32"/>
        <v>53.753700050167232</v>
      </c>
      <c r="AI14" s="117">
        <v>58000</v>
      </c>
      <c r="AJ14" s="112">
        <f t="shared" si="33"/>
        <v>36250</v>
      </c>
      <c r="AK14" s="117">
        <v>31415.601999999999</v>
      </c>
      <c r="AL14" s="12">
        <f t="shared" si="8"/>
        <v>86.663729655172403</v>
      </c>
      <c r="AM14" s="11">
        <f t="shared" si="9"/>
        <v>54.164831034482752</v>
      </c>
      <c r="AN14" s="117">
        <v>87887</v>
      </c>
      <c r="AO14" s="117">
        <v>92425.53</v>
      </c>
      <c r="AP14" s="117">
        <v>92425.53</v>
      </c>
      <c r="AQ14" s="12">
        <f t="shared" si="10"/>
        <v>100</v>
      </c>
      <c r="AR14" s="11">
        <f t="shared" si="11"/>
        <v>105.1640515662157</v>
      </c>
      <c r="AS14" s="117">
        <v>0</v>
      </c>
      <c r="AT14" s="117">
        <f t="shared" si="35"/>
        <v>0</v>
      </c>
      <c r="AU14" s="117">
        <v>0</v>
      </c>
      <c r="AV14" s="12" t="e">
        <f t="shared" si="12"/>
        <v>#DIV/0!</v>
      </c>
      <c r="AW14" s="11" t="e">
        <f t="shared" si="13"/>
        <v>#DIV/0!</v>
      </c>
      <c r="AX14" s="38"/>
      <c r="AY14" s="33">
        <f t="shared" si="51"/>
        <v>0</v>
      </c>
      <c r="AZ14" s="47"/>
      <c r="BA14" s="38"/>
      <c r="BB14" s="33">
        <f t="shared" si="52"/>
        <v>0</v>
      </c>
      <c r="BC14" s="47"/>
      <c r="BD14" s="114">
        <v>64458.767999999996</v>
      </c>
      <c r="BE14" s="117">
        <v>42972.52</v>
      </c>
      <c r="BF14" s="117">
        <v>42972.52</v>
      </c>
      <c r="BG14" s="117">
        <v>653.6</v>
      </c>
      <c r="BH14" s="117">
        <v>0</v>
      </c>
      <c r="BI14" s="117">
        <v>0</v>
      </c>
      <c r="BJ14" s="117">
        <v>0</v>
      </c>
      <c r="BK14" s="117">
        <v>0</v>
      </c>
      <c r="BL14" s="117">
        <v>0</v>
      </c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4"/>
        <v>42152.4</v>
      </c>
      <c r="BT14" s="12">
        <f t="shared" si="14"/>
        <v>25792.325000000001</v>
      </c>
      <c r="BU14" s="12">
        <f t="shared" si="36"/>
        <v>35389.597999999998</v>
      </c>
      <c r="BV14" s="12">
        <f t="shared" si="15"/>
        <v>137.20980175304086</v>
      </c>
      <c r="BW14" s="11">
        <f t="shared" si="16"/>
        <v>83.956306165247994</v>
      </c>
      <c r="BX14" s="117">
        <v>13270.2</v>
      </c>
      <c r="BY14" s="117">
        <f t="shared" si="37"/>
        <v>7740.9500000000007</v>
      </c>
      <c r="BZ14" s="117">
        <v>8695.4809999999998</v>
      </c>
      <c r="CA14" s="117">
        <v>27311.200000000001</v>
      </c>
      <c r="CB14" s="117">
        <f t="shared" si="38"/>
        <v>17069.5</v>
      </c>
      <c r="CC14" s="117">
        <v>21081.116999999998</v>
      </c>
      <c r="CD14" s="117">
        <v>0</v>
      </c>
      <c r="CE14" s="117">
        <f t="shared" si="39"/>
        <v>0</v>
      </c>
      <c r="CF14" s="117">
        <v>0</v>
      </c>
      <c r="CG14" s="117">
        <v>1571</v>
      </c>
      <c r="CH14" s="113">
        <f t="shared" si="40"/>
        <v>981.87499999999989</v>
      </c>
      <c r="CI14" s="117">
        <v>5613</v>
      </c>
      <c r="CJ14" s="117">
        <v>0</v>
      </c>
      <c r="CK14" s="47">
        <v>0</v>
      </c>
      <c r="CL14" s="117">
        <v>0</v>
      </c>
      <c r="CM14" s="117">
        <v>0</v>
      </c>
      <c r="CN14" s="117">
        <f t="shared" si="41"/>
        <v>0</v>
      </c>
      <c r="CO14" s="117">
        <v>0</v>
      </c>
      <c r="CP14" s="117">
        <v>0</v>
      </c>
      <c r="CQ14" s="117">
        <v>0</v>
      </c>
      <c r="CR14" s="117">
        <v>0</v>
      </c>
      <c r="CS14" s="117">
        <v>125674.4</v>
      </c>
      <c r="CT14" s="112">
        <f t="shared" si="42"/>
        <v>78546.5</v>
      </c>
      <c r="CU14" s="117">
        <v>65788.551000000007</v>
      </c>
      <c r="CV14" s="117">
        <v>45604.4</v>
      </c>
      <c r="CW14" s="112">
        <f t="shared" si="43"/>
        <v>28502.75</v>
      </c>
      <c r="CX14" s="117">
        <v>30648.623</v>
      </c>
      <c r="CY14" s="117">
        <v>15500</v>
      </c>
      <c r="CZ14" s="115">
        <f t="shared" si="44"/>
        <v>9687.5</v>
      </c>
      <c r="DA14" s="117">
        <v>120.80200000000001</v>
      </c>
      <c r="DB14" s="117">
        <v>2000</v>
      </c>
      <c r="DC14" s="112">
        <f t="shared" si="45"/>
        <v>1250</v>
      </c>
      <c r="DD14" s="117">
        <v>3233.7379999999998</v>
      </c>
      <c r="DE14" s="117">
        <v>6800</v>
      </c>
      <c r="DF14" s="117">
        <v>4750</v>
      </c>
      <c r="DG14" s="117">
        <v>4750</v>
      </c>
      <c r="DH14" s="117">
        <v>5274</v>
      </c>
      <c r="DI14" s="112">
        <f t="shared" si="46"/>
        <v>3296.25</v>
      </c>
      <c r="DJ14" s="117">
        <v>7399.72</v>
      </c>
      <c r="DK14" s="112">
        <v>0</v>
      </c>
      <c r="DL14" s="12">
        <f t="shared" si="47"/>
        <v>1032000.1679999999</v>
      </c>
      <c r="DM14" s="12">
        <f t="shared" si="48"/>
        <v>684720.625</v>
      </c>
      <c r="DN14" s="12">
        <f t="shared" si="49"/>
        <v>663269.2683</v>
      </c>
      <c r="DO14" s="117">
        <v>0</v>
      </c>
      <c r="DP14" s="117">
        <v>0</v>
      </c>
      <c r="DQ14" s="117">
        <v>0</v>
      </c>
      <c r="DR14" s="117">
        <v>112963.4</v>
      </c>
      <c r="DS14" s="117">
        <v>93146.5</v>
      </c>
      <c r="DT14" s="117">
        <v>93146.5</v>
      </c>
      <c r="DU14" s="42">
        <v>0</v>
      </c>
      <c r="DV14" s="33">
        <v>0</v>
      </c>
      <c r="DW14" s="47">
        <v>0</v>
      </c>
      <c r="DX14" s="117">
        <v>0</v>
      </c>
      <c r="DY14" s="47">
        <v>0</v>
      </c>
      <c r="DZ14" s="47">
        <v>0</v>
      </c>
      <c r="EA14" s="42">
        <v>0</v>
      </c>
      <c r="EB14" s="33">
        <v>0</v>
      </c>
      <c r="EC14" s="117">
        <v>0</v>
      </c>
      <c r="ED14" s="117">
        <v>0</v>
      </c>
      <c r="EE14" s="116">
        <v>0</v>
      </c>
      <c r="EF14" s="117">
        <v>0</v>
      </c>
      <c r="EG14" s="47">
        <v>0</v>
      </c>
      <c r="EH14" s="12">
        <f t="shared" si="18"/>
        <v>112963.4</v>
      </c>
      <c r="EI14" s="12">
        <f t="shared" si="18"/>
        <v>93146.5</v>
      </c>
      <c r="EJ14" s="112">
        <f t="shared" si="19"/>
        <v>93146.5</v>
      </c>
      <c r="EK14" s="14">
        <f t="shared" si="50"/>
        <v>-112963.4</v>
      </c>
    </row>
    <row r="15" spans="1:141" s="14" customFormat="1" ht="20.25" customHeight="1">
      <c r="A15" s="21">
        <v>6</v>
      </c>
      <c r="B15" s="111" t="s">
        <v>268</v>
      </c>
      <c r="C15" s="116">
        <v>11944.711600000001</v>
      </c>
      <c r="D15" s="116">
        <v>43080.4496</v>
      </c>
      <c r="E15" s="25">
        <f t="shared" si="0"/>
        <v>2286718.2999999998</v>
      </c>
      <c r="F15" s="20">
        <f t="shared" si="1"/>
        <v>1112218.2908333333</v>
      </c>
      <c r="G15" s="12">
        <f t="shared" si="2"/>
        <v>1050289.7034999998</v>
      </c>
      <c r="H15" s="12">
        <f t="shared" si="20"/>
        <v>94.431975463473691</v>
      </c>
      <c r="I15" s="12">
        <f t="shared" si="21"/>
        <v>45.929999488787047</v>
      </c>
      <c r="J15" s="12">
        <f t="shared" si="3"/>
        <v>654401.80000000005</v>
      </c>
      <c r="K15" s="12">
        <f t="shared" si="3"/>
        <v>421908.29083333339</v>
      </c>
      <c r="L15" s="12">
        <f t="shared" si="22"/>
        <v>359979.7035</v>
      </c>
      <c r="M15" s="12">
        <f>L15/K15*100</f>
        <v>85.321789431770839</v>
      </c>
      <c r="N15" s="12">
        <f>L15/J15*100</f>
        <v>55.008972087179465</v>
      </c>
      <c r="O15" s="12">
        <f t="shared" si="23"/>
        <v>199334.70000000007</v>
      </c>
      <c r="P15" s="12">
        <f t="shared" si="24"/>
        <v>124584.18750000004</v>
      </c>
      <c r="Q15" s="12">
        <f t="shared" si="25"/>
        <v>82645.436499999953</v>
      </c>
      <c r="R15" s="12">
        <f t="shared" si="4"/>
        <v>66.337019294683714</v>
      </c>
      <c r="S15" s="11">
        <f t="shared" si="5"/>
        <v>41.460637059177316</v>
      </c>
      <c r="T15" s="117">
        <v>1829</v>
      </c>
      <c r="U15" s="112">
        <f t="shared" si="26"/>
        <v>1143.125</v>
      </c>
      <c r="V15" s="117">
        <v>4401.1189999999997</v>
      </c>
      <c r="W15" s="12">
        <f t="shared" si="6"/>
        <v>385.0076763258611</v>
      </c>
      <c r="X15" s="11">
        <f t="shared" si="7"/>
        <v>240.6297977036632</v>
      </c>
      <c r="Y15" s="117">
        <v>3129</v>
      </c>
      <c r="Z15" s="112">
        <f t="shared" si="27"/>
        <v>1955.625</v>
      </c>
      <c r="AA15" s="117">
        <v>4698.6639999999998</v>
      </c>
      <c r="AB15" s="12">
        <f t="shared" si="28"/>
        <v>240.26405880472993</v>
      </c>
      <c r="AC15" s="11">
        <f t="shared" si="29"/>
        <v>150.16503675295621</v>
      </c>
      <c r="AD15" s="119">
        <v>194376.70000000007</v>
      </c>
      <c r="AE15" s="119">
        <f t="shared" si="30"/>
        <v>121485.43750000004</v>
      </c>
      <c r="AF15" s="119">
        <v>73545.653499999957</v>
      </c>
      <c r="AG15" s="119">
        <f t="shared" si="31"/>
        <v>60.538657977010558</v>
      </c>
      <c r="AH15" s="119">
        <f t="shared" si="32"/>
        <v>37.836661235631603</v>
      </c>
      <c r="AI15" s="117">
        <v>216800</v>
      </c>
      <c r="AJ15" s="112">
        <f t="shared" si="33"/>
        <v>135500</v>
      </c>
      <c r="AK15" s="117">
        <v>123933.99099999999</v>
      </c>
      <c r="AL15" s="12">
        <f t="shared" si="8"/>
        <v>91.464199999999991</v>
      </c>
      <c r="AM15" s="11">
        <f t="shared" si="9"/>
        <v>57.165124999999996</v>
      </c>
      <c r="AN15" s="117">
        <v>48694</v>
      </c>
      <c r="AO15" s="117">
        <v>44206.22</v>
      </c>
      <c r="AP15" s="117">
        <v>44206.22</v>
      </c>
      <c r="AQ15" s="12">
        <f t="shared" si="10"/>
        <v>100</v>
      </c>
      <c r="AR15" s="11">
        <f t="shared" si="11"/>
        <v>90.783710518749743</v>
      </c>
      <c r="AS15" s="117">
        <v>4500</v>
      </c>
      <c r="AT15" s="117">
        <f t="shared" si="35"/>
        <v>3000</v>
      </c>
      <c r="AU15" s="117">
        <v>2396.9</v>
      </c>
      <c r="AV15" s="12">
        <f t="shared" si="12"/>
        <v>79.896666666666675</v>
      </c>
      <c r="AW15" s="11">
        <f t="shared" si="13"/>
        <v>53.26444444444445</v>
      </c>
      <c r="AX15" s="38"/>
      <c r="AY15" s="33">
        <f t="shared" si="51"/>
        <v>0</v>
      </c>
      <c r="AZ15" s="47"/>
      <c r="BA15" s="38"/>
      <c r="BB15" s="33">
        <f t="shared" si="52"/>
        <v>0</v>
      </c>
      <c r="BC15" s="47"/>
      <c r="BD15" s="114">
        <v>1030554</v>
      </c>
      <c r="BE15" s="117">
        <v>687036</v>
      </c>
      <c r="BF15" s="117">
        <v>687036</v>
      </c>
      <c r="BG15" s="117">
        <v>5231.7</v>
      </c>
      <c r="BH15" s="117">
        <v>3274</v>
      </c>
      <c r="BI15" s="117">
        <v>3274</v>
      </c>
      <c r="BJ15" s="117">
        <v>0</v>
      </c>
      <c r="BK15" s="117">
        <v>0</v>
      </c>
      <c r="BL15" s="117">
        <v>0</v>
      </c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4"/>
        <v>26555.1</v>
      </c>
      <c r="BT15" s="33">
        <f>BS15/12*1.4*6</f>
        <v>18588.569999999996</v>
      </c>
      <c r="BU15" s="12">
        <f t="shared" si="36"/>
        <v>16266.545999999998</v>
      </c>
      <c r="BV15" s="12">
        <f t="shared" si="15"/>
        <v>87.508323663412526</v>
      </c>
      <c r="BW15" s="11">
        <f t="shared" si="16"/>
        <v>61.255826564388762</v>
      </c>
      <c r="BX15" s="117">
        <v>25267.3</v>
      </c>
      <c r="BY15" s="117">
        <f t="shared" si="37"/>
        <v>14739.258333333331</v>
      </c>
      <c r="BZ15" s="117">
        <v>14969.325999999999</v>
      </c>
      <c r="CA15" s="117">
        <v>0</v>
      </c>
      <c r="CB15" s="117">
        <f t="shared" si="38"/>
        <v>0</v>
      </c>
      <c r="CC15" s="117">
        <v>0</v>
      </c>
      <c r="CD15" s="117">
        <v>0</v>
      </c>
      <c r="CE15" s="117">
        <f t="shared" si="39"/>
        <v>0</v>
      </c>
      <c r="CF15" s="117">
        <v>0</v>
      </c>
      <c r="CG15" s="117">
        <v>1287.8</v>
      </c>
      <c r="CH15" s="113">
        <f t="shared" si="40"/>
        <v>804.875</v>
      </c>
      <c r="CI15" s="117">
        <v>1297.22</v>
      </c>
      <c r="CJ15" s="117">
        <v>0</v>
      </c>
      <c r="CK15" s="47">
        <v>0</v>
      </c>
      <c r="CL15" s="117">
        <v>0</v>
      </c>
      <c r="CM15" s="117">
        <v>0</v>
      </c>
      <c r="CN15" s="117">
        <f t="shared" si="41"/>
        <v>0</v>
      </c>
      <c r="CO15" s="117">
        <v>0</v>
      </c>
      <c r="CP15" s="117">
        <v>0</v>
      </c>
      <c r="CQ15" s="117">
        <v>0</v>
      </c>
      <c r="CR15" s="117">
        <v>0</v>
      </c>
      <c r="CS15" s="117">
        <v>138018</v>
      </c>
      <c r="CT15" s="112">
        <f t="shared" si="42"/>
        <v>86261.25</v>
      </c>
      <c r="CU15" s="117">
        <v>73624.111999999994</v>
      </c>
      <c r="CV15" s="117">
        <v>48237</v>
      </c>
      <c r="CW15" s="112">
        <f t="shared" si="43"/>
        <v>30148.125</v>
      </c>
      <c r="CX15" s="117">
        <v>29140.115000000002</v>
      </c>
      <c r="CY15" s="117">
        <v>0</v>
      </c>
      <c r="CZ15" s="115">
        <f t="shared" si="44"/>
        <v>0</v>
      </c>
      <c r="DA15" s="117">
        <v>0</v>
      </c>
      <c r="DB15" s="117">
        <v>0</v>
      </c>
      <c r="DC15" s="112">
        <f t="shared" si="45"/>
        <v>0</v>
      </c>
      <c r="DD15" s="117">
        <v>0</v>
      </c>
      <c r="DE15" s="117">
        <v>0</v>
      </c>
      <c r="DF15" s="117">
        <v>0</v>
      </c>
      <c r="DG15" s="117">
        <v>0</v>
      </c>
      <c r="DH15" s="117">
        <v>20500</v>
      </c>
      <c r="DI15" s="112">
        <f t="shared" si="46"/>
        <v>12812.5</v>
      </c>
      <c r="DJ15" s="117">
        <v>16906.498</v>
      </c>
      <c r="DK15" s="112">
        <v>0</v>
      </c>
      <c r="DL15" s="12">
        <f t="shared" si="47"/>
        <v>1690187.5</v>
      </c>
      <c r="DM15" s="12">
        <f t="shared" si="48"/>
        <v>1112218.2908333333</v>
      </c>
      <c r="DN15" s="12">
        <f t="shared" si="49"/>
        <v>1050289.7034999998</v>
      </c>
      <c r="DO15" s="117">
        <v>0</v>
      </c>
      <c r="DP15" s="117">
        <v>0</v>
      </c>
      <c r="DQ15" s="117">
        <v>0</v>
      </c>
      <c r="DR15" s="117">
        <v>596530.80000000005</v>
      </c>
      <c r="DS15" s="117">
        <v>0</v>
      </c>
      <c r="DT15" s="117">
        <v>0</v>
      </c>
      <c r="DU15" s="42">
        <v>0</v>
      </c>
      <c r="DV15" s="33">
        <v>0</v>
      </c>
      <c r="DW15" s="47">
        <v>0</v>
      </c>
      <c r="DX15" s="117">
        <v>0</v>
      </c>
      <c r="DY15" s="47">
        <v>0</v>
      </c>
      <c r="DZ15" s="47">
        <v>0</v>
      </c>
      <c r="EA15" s="42">
        <v>0</v>
      </c>
      <c r="EB15" s="33">
        <v>0</v>
      </c>
      <c r="EC15" s="117">
        <v>0</v>
      </c>
      <c r="ED15" s="117">
        <v>200000</v>
      </c>
      <c r="EE15" s="116">
        <v>0</v>
      </c>
      <c r="EF15" s="117">
        <v>0</v>
      </c>
      <c r="EG15" s="47">
        <v>0</v>
      </c>
      <c r="EH15" s="12">
        <f t="shared" si="18"/>
        <v>796530.8</v>
      </c>
      <c r="EI15" s="12">
        <f t="shared" si="18"/>
        <v>0</v>
      </c>
      <c r="EJ15" s="112">
        <f t="shared" si="19"/>
        <v>0</v>
      </c>
      <c r="EK15" s="14">
        <f t="shared" si="50"/>
        <v>-596530.80000000005</v>
      </c>
    </row>
    <row r="16" spans="1:141" s="14" customFormat="1" ht="20.25" customHeight="1">
      <c r="A16" s="21">
        <v>7</v>
      </c>
      <c r="B16" s="110" t="s">
        <v>244</v>
      </c>
      <c r="C16" s="116">
        <v>111107.8337</v>
      </c>
      <c r="D16" s="116">
        <v>7277.0591999999997</v>
      </c>
      <c r="E16" s="25">
        <f t="shared" si="0"/>
        <v>2810253.7549999999</v>
      </c>
      <c r="F16" s="20">
        <f t="shared" si="1"/>
        <v>1361323.4583333333</v>
      </c>
      <c r="G16" s="12">
        <f t="shared" si="2"/>
        <v>1288048.9774</v>
      </c>
      <c r="H16" s="12">
        <f t="shared" si="20"/>
        <v>94.61740848695554</v>
      </c>
      <c r="I16" s="12">
        <f t="shared" si="21"/>
        <v>45.833902903191742</v>
      </c>
      <c r="J16" s="12">
        <f t="shared" si="3"/>
        <v>790410.6</v>
      </c>
      <c r="K16" s="12">
        <f t="shared" si="3"/>
        <v>530498.82333333336</v>
      </c>
      <c r="L16" s="12">
        <f t="shared" si="22"/>
        <v>457674.11739999999</v>
      </c>
      <c r="M16" s="12">
        <f>L16/K16*100</f>
        <v>86.272409526613643</v>
      </c>
      <c r="N16" s="12">
        <f>L16/J16*100</f>
        <v>57.903337505848228</v>
      </c>
      <c r="O16" s="12">
        <f t="shared" si="23"/>
        <v>209550</v>
      </c>
      <c r="P16" s="12">
        <f t="shared" si="24"/>
        <v>130968.75</v>
      </c>
      <c r="Q16" s="12">
        <f t="shared" si="25"/>
        <v>56942.236200000007</v>
      </c>
      <c r="R16" s="12">
        <f t="shared" si="4"/>
        <v>43.477727473156769</v>
      </c>
      <c r="S16" s="11">
        <f t="shared" si="5"/>
        <v>27.17357967072298</v>
      </c>
      <c r="T16" s="117">
        <v>9650</v>
      </c>
      <c r="U16" s="112">
        <f t="shared" si="26"/>
        <v>6031.25</v>
      </c>
      <c r="V16" s="117">
        <v>836.68100000000004</v>
      </c>
      <c r="W16" s="12">
        <f t="shared" si="6"/>
        <v>13.872431088082902</v>
      </c>
      <c r="X16" s="11">
        <f t="shared" si="7"/>
        <v>8.6702694300518139</v>
      </c>
      <c r="Y16" s="117">
        <v>15300</v>
      </c>
      <c r="Z16" s="112">
        <f t="shared" si="27"/>
        <v>9562.5</v>
      </c>
      <c r="AA16" s="117">
        <v>3238.9679999999998</v>
      </c>
      <c r="AB16" s="12">
        <f t="shared" si="28"/>
        <v>33.871560784313729</v>
      </c>
      <c r="AC16" s="11">
        <f t="shared" si="29"/>
        <v>21.169725490196079</v>
      </c>
      <c r="AD16" s="119">
        <v>184600</v>
      </c>
      <c r="AE16" s="119">
        <f t="shared" si="30"/>
        <v>115375</v>
      </c>
      <c r="AF16" s="119">
        <v>52866.587200000009</v>
      </c>
      <c r="AG16" s="119">
        <f t="shared" si="31"/>
        <v>45.821527367280609</v>
      </c>
      <c r="AH16" s="119">
        <f t="shared" si="32"/>
        <v>28.638454604550382</v>
      </c>
      <c r="AI16" s="117">
        <v>222830</v>
      </c>
      <c r="AJ16" s="112">
        <f t="shared" si="33"/>
        <v>139268.75</v>
      </c>
      <c r="AK16" s="117">
        <v>136852.33739999999</v>
      </c>
      <c r="AL16" s="12">
        <f t="shared" si="8"/>
        <v>98.264928348965569</v>
      </c>
      <c r="AM16" s="11">
        <f t="shared" si="9"/>
        <v>61.415580218103486</v>
      </c>
      <c r="AN16" s="117">
        <v>21270</v>
      </c>
      <c r="AO16" s="117">
        <v>50399.49</v>
      </c>
      <c r="AP16" s="117">
        <v>50399.49</v>
      </c>
      <c r="AQ16" s="12">
        <f t="shared" si="10"/>
        <v>100</v>
      </c>
      <c r="AR16" s="11">
        <f t="shared" si="11"/>
        <v>236.95105782792663</v>
      </c>
      <c r="AS16" s="117">
        <v>10500</v>
      </c>
      <c r="AT16" s="117">
        <f t="shared" si="35"/>
        <v>7000</v>
      </c>
      <c r="AU16" s="117">
        <v>6685.1</v>
      </c>
      <c r="AV16" s="12">
        <f t="shared" si="12"/>
        <v>95.501428571428576</v>
      </c>
      <c r="AW16" s="11">
        <f t="shared" si="13"/>
        <v>63.667619047619048</v>
      </c>
      <c r="AX16" s="38"/>
      <c r="AY16" s="33">
        <f t="shared" si="51"/>
        <v>0</v>
      </c>
      <c r="AZ16" s="47"/>
      <c r="BA16" s="38"/>
      <c r="BB16" s="33">
        <f t="shared" si="52"/>
        <v>0</v>
      </c>
      <c r="BC16" s="47"/>
      <c r="BD16" s="114">
        <v>1236925.584</v>
      </c>
      <c r="BE16" s="117">
        <v>824617.06</v>
      </c>
      <c r="BF16" s="117">
        <v>824617.06</v>
      </c>
      <c r="BG16" s="117">
        <v>5665</v>
      </c>
      <c r="BH16" s="117">
        <v>3871</v>
      </c>
      <c r="BI16" s="117">
        <v>3871</v>
      </c>
      <c r="BJ16" s="117">
        <v>0</v>
      </c>
      <c r="BK16" s="117">
        <v>0</v>
      </c>
      <c r="BL16" s="117">
        <v>0</v>
      </c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4"/>
        <v>29529</v>
      </c>
      <c r="BT16" s="12">
        <f t="shared" si="14"/>
        <v>17404.583333333336</v>
      </c>
      <c r="BU16" s="12">
        <f t="shared" si="36"/>
        <v>12291.476000000001</v>
      </c>
      <c r="BV16" s="12">
        <f t="shared" si="15"/>
        <v>70.622064111464894</v>
      </c>
      <c r="BW16" s="11">
        <f t="shared" si="16"/>
        <v>41.625100748416813</v>
      </c>
      <c r="BX16" s="117">
        <v>25225</v>
      </c>
      <c r="BY16" s="117">
        <f t="shared" si="37"/>
        <v>14714.583333333334</v>
      </c>
      <c r="BZ16" s="117">
        <v>9781.98</v>
      </c>
      <c r="CA16" s="117">
        <v>560</v>
      </c>
      <c r="CB16" s="117">
        <f t="shared" si="38"/>
        <v>350</v>
      </c>
      <c r="CC16" s="117">
        <v>234.386</v>
      </c>
      <c r="CD16" s="117">
        <v>0</v>
      </c>
      <c r="CE16" s="117">
        <f t="shared" si="39"/>
        <v>0</v>
      </c>
      <c r="CF16" s="117">
        <v>0</v>
      </c>
      <c r="CG16" s="117">
        <v>3744</v>
      </c>
      <c r="CH16" s="113">
        <f t="shared" si="40"/>
        <v>2340</v>
      </c>
      <c r="CI16" s="117">
        <v>2275.11</v>
      </c>
      <c r="CJ16" s="117">
        <v>0</v>
      </c>
      <c r="CK16" s="47">
        <v>0</v>
      </c>
      <c r="CL16" s="117">
        <v>0</v>
      </c>
      <c r="CM16" s="117">
        <v>1999</v>
      </c>
      <c r="CN16" s="117">
        <f t="shared" si="41"/>
        <v>1249.375</v>
      </c>
      <c r="CO16" s="117">
        <v>799.6</v>
      </c>
      <c r="CP16" s="117">
        <v>0</v>
      </c>
      <c r="CQ16" s="117">
        <v>0</v>
      </c>
      <c r="CR16" s="117">
        <v>0</v>
      </c>
      <c r="CS16" s="117">
        <v>202502.7</v>
      </c>
      <c r="CT16" s="112">
        <f t="shared" si="42"/>
        <v>126564.18750000001</v>
      </c>
      <c r="CU16" s="117">
        <v>103969.4948</v>
      </c>
      <c r="CV16" s="117">
        <v>68000</v>
      </c>
      <c r="CW16" s="112">
        <f t="shared" si="43"/>
        <v>42500</v>
      </c>
      <c r="CX16" s="117">
        <v>42893.398800000003</v>
      </c>
      <c r="CY16" s="117">
        <v>20000</v>
      </c>
      <c r="CZ16" s="115">
        <f t="shared" si="44"/>
        <v>12500</v>
      </c>
      <c r="DA16" s="117">
        <v>39599</v>
      </c>
      <c r="DB16" s="117">
        <v>1000</v>
      </c>
      <c r="DC16" s="112">
        <f t="shared" si="45"/>
        <v>625</v>
      </c>
      <c r="DD16" s="117">
        <v>40</v>
      </c>
      <c r="DE16" s="117">
        <v>0</v>
      </c>
      <c r="DF16" s="117">
        <v>0</v>
      </c>
      <c r="DG16" s="117">
        <v>0</v>
      </c>
      <c r="DH16" s="117">
        <v>73228.899999999994</v>
      </c>
      <c r="DI16" s="112">
        <f t="shared" si="46"/>
        <v>45768.0625</v>
      </c>
      <c r="DJ16" s="117">
        <v>50894.983</v>
      </c>
      <c r="DK16" s="112">
        <v>0</v>
      </c>
      <c r="DL16" s="12">
        <f t="shared" si="47"/>
        <v>2035000.1839999999</v>
      </c>
      <c r="DM16" s="12">
        <f t="shared" si="48"/>
        <v>1360236.2583333333</v>
      </c>
      <c r="DN16" s="12">
        <f t="shared" si="49"/>
        <v>1286961.7774</v>
      </c>
      <c r="DO16" s="117">
        <v>0</v>
      </c>
      <c r="DP16" s="117">
        <v>0</v>
      </c>
      <c r="DQ16" s="117">
        <v>0</v>
      </c>
      <c r="DR16" s="117">
        <v>761753.571</v>
      </c>
      <c r="DS16" s="117">
        <v>1087.2</v>
      </c>
      <c r="DT16" s="117">
        <v>1087.2</v>
      </c>
      <c r="DU16" s="42">
        <v>0</v>
      </c>
      <c r="DV16" s="33">
        <v>0</v>
      </c>
      <c r="DW16" s="47">
        <v>0</v>
      </c>
      <c r="DX16" s="117">
        <v>13500</v>
      </c>
      <c r="DY16" s="47">
        <v>0</v>
      </c>
      <c r="DZ16" s="47">
        <v>0</v>
      </c>
      <c r="EA16" s="42">
        <v>0</v>
      </c>
      <c r="EB16" s="33">
        <v>0</v>
      </c>
      <c r="EC16" s="117">
        <v>0</v>
      </c>
      <c r="ED16" s="117">
        <v>0</v>
      </c>
      <c r="EE16" s="116">
        <v>0</v>
      </c>
      <c r="EF16" s="117">
        <v>0</v>
      </c>
      <c r="EG16" s="47">
        <v>0</v>
      </c>
      <c r="EH16" s="12">
        <f t="shared" si="18"/>
        <v>775253.571</v>
      </c>
      <c r="EI16" s="12">
        <f t="shared" si="18"/>
        <v>1087.2</v>
      </c>
      <c r="EJ16" s="112">
        <f t="shared" si="19"/>
        <v>1087.2</v>
      </c>
      <c r="EK16" s="14">
        <f t="shared" si="50"/>
        <v>-775253.571</v>
      </c>
    </row>
    <row r="17" spans="1:141" s="14" customFormat="1" ht="20.25" customHeight="1">
      <c r="A17" s="21">
        <v>8</v>
      </c>
      <c r="B17" s="110" t="s">
        <v>90</v>
      </c>
      <c r="C17" s="116">
        <v>40473.337899999999</v>
      </c>
      <c r="D17" s="116">
        <v>3134.7619</v>
      </c>
      <c r="E17" s="25">
        <f t="shared" si="0"/>
        <v>703681.97199999995</v>
      </c>
      <c r="F17" s="20">
        <f t="shared" si="1"/>
        <v>521799.16983333335</v>
      </c>
      <c r="G17" s="12">
        <f t="shared" si="2"/>
        <v>517659.61549999996</v>
      </c>
      <c r="H17" s="12">
        <f t="shared" si="20"/>
        <v>99.206676711529525</v>
      </c>
      <c r="I17" s="12">
        <f t="shared" si="21"/>
        <v>73.564427695754574</v>
      </c>
      <c r="J17" s="12">
        <f t="shared" si="3"/>
        <v>212126.5</v>
      </c>
      <c r="K17" s="12">
        <f t="shared" si="3"/>
        <v>149398.74983333331</v>
      </c>
      <c r="L17" s="12">
        <f t="shared" si="22"/>
        <v>145259.1955</v>
      </c>
      <c r="M17" s="12">
        <f>L17/K17*100</f>
        <v>97.22919078107995</v>
      </c>
      <c r="N17" s="12">
        <f>L17/J17*100</f>
        <v>68.477627971988412</v>
      </c>
      <c r="O17" s="12">
        <f t="shared" si="23"/>
        <v>38000</v>
      </c>
      <c r="P17" s="12">
        <f t="shared" si="24"/>
        <v>23750</v>
      </c>
      <c r="Q17" s="12">
        <f t="shared" si="25"/>
        <v>24255.712500000001</v>
      </c>
      <c r="R17" s="12">
        <f t="shared" si="4"/>
        <v>102.12931578947368</v>
      </c>
      <c r="S17" s="11">
        <f t="shared" si="5"/>
        <v>63.83082236842106</v>
      </c>
      <c r="T17" s="117">
        <v>0</v>
      </c>
      <c r="U17" s="112">
        <f t="shared" si="26"/>
        <v>0</v>
      </c>
      <c r="V17" s="117">
        <v>1603.2429999999999</v>
      </c>
      <c r="W17" s="12" t="e">
        <f t="shared" si="6"/>
        <v>#DIV/0!</v>
      </c>
      <c r="X17" s="11" t="e">
        <f t="shared" si="7"/>
        <v>#DIV/0!</v>
      </c>
      <c r="Y17" s="117">
        <v>0</v>
      </c>
      <c r="Z17" s="112">
        <f t="shared" si="27"/>
        <v>0</v>
      </c>
      <c r="AA17" s="117">
        <v>2550.6030000000001</v>
      </c>
      <c r="AB17" s="12" t="e">
        <f t="shared" si="28"/>
        <v>#DIV/0!</v>
      </c>
      <c r="AC17" s="11" t="e">
        <f t="shared" si="29"/>
        <v>#DIV/0!</v>
      </c>
      <c r="AD17" s="119">
        <v>38000</v>
      </c>
      <c r="AE17" s="119">
        <f t="shared" si="30"/>
        <v>23750</v>
      </c>
      <c r="AF17" s="119">
        <v>20101.866500000004</v>
      </c>
      <c r="AG17" s="119">
        <f t="shared" si="31"/>
        <v>84.639437894736858</v>
      </c>
      <c r="AH17" s="119">
        <f t="shared" si="32"/>
        <v>52.899648684210533</v>
      </c>
      <c r="AI17" s="117">
        <v>56000</v>
      </c>
      <c r="AJ17" s="112">
        <f t="shared" si="33"/>
        <v>35000</v>
      </c>
      <c r="AK17" s="117">
        <v>36595.192999999999</v>
      </c>
      <c r="AL17" s="12">
        <f t="shared" si="8"/>
        <v>104.55769428571429</v>
      </c>
      <c r="AM17" s="11">
        <f t="shared" si="9"/>
        <v>65.348558928571435</v>
      </c>
      <c r="AN17" s="117">
        <v>34720</v>
      </c>
      <c r="AO17" s="117">
        <v>38873.853999999999</v>
      </c>
      <c r="AP17" s="117">
        <v>38873.853999999999</v>
      </c>
      <c r="AQ17" s="12">
        <f t="shared" si="10"/>
        <v>100</v>
      </c>
      <c r="AR17" s="11">
        <f t="shared" si="11"/>
        <v>111.96386520737327</v>
      </c>
      <c r="AS17" s="117">
        <v>0</v>
      </c>
      <c r="AT17" s="117">
        <f t="shared" si="35"/>
        <v>0</v>
      </c>
      <c r="AU17" s="117">
        <v>0</v>
      </c>
      <c r="AV17" s="12" t="e">
        <f t="shared" si="12"/>
        <v>#DIV/0!</v>
      </c>
      <c r="AW17" s="11" t="e">
        <f t="shared" si="13"/>
        <v>#DIV/0!</v>
      </c>
      <c r="AX17" s="38"/>
      <c r="AY17" s="33">
        <f t="shared" si="51"/>
        <v>0</v>
      </c>
      <c r="AZ17" s="47"/>
      <c r="BA17" s="38"/>
      <c r="BB17" s="33">
        <f t="shared" si="52"/>
        <v>0</v>
      </c>
      <c r="BC17" s="47"/>
      <c r="BD17" s="114">
        <v>360883.96799999999</v>
      </c>
      <c r="BE17" s="117">
        <v>240589.32</v>
      </c>
      <c r="BF17" s="117">
        <v>240589.32</v>
      </c>
      <c r="BG17" s="117">
        <v>0</v>
      </c>
      <c r="BH17" s="117">
        <v>0</v>
      </c>
      <c r="BI17" s="117">
        <v>0</v>
      </c>
      <c r="BJ17" s="117">
        <v>0</v>
      </c>
      <c r="BK17" s="117">
        <v>0</v>
      </c>
      <c r="BL17" s="117">
        <v>0</v>
      </c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4"/>
        <v>8906.5</v>
      </c>
      <c r="BT17" s="33">
        <f>BS17/12*1.4*6</f>
        <v>6234.55</v>
      </c>
      <c r="BU17" s="12">
        <f t="shared" si="36"/>
        <v>3882.444</v>
      </c>
      <c r="BV17" s="12">
        <f t="shared" si="15"/>
        <v>62.27304296220256</v>
      </c>
      <c r="BW17" s="11">
        <f t="shared" si="16"/>
        <v>43.591130073541798</v>
      </c>
      <c r="BX17" s="117">
        <v>8500</v>
      </c>
      <c r="BY17" s="117">
        <f t="shared" si="37"/>
        <v>4958.3333333333339</v>
      </c>
      <c r="BZ17" s="117">
        <v>3700.444</v>
      </c>
      <c r="CA17" s="117">
        <v>0</v>
      </c>
      <c r="CB17" s="117">
        <f t="shared" si="38"/>
        <v>0</v>
      </c>
      <c r="CC17" s="117">
        <v>0</v>
      </c>
      <c r="CD17" s="117">
        <v>0</v>
      </c>
      <c r="CE17" s="117">
        <f t="shared" si="39"/>
        <v>0</v>
      </c>
      <c r="CF17" s="117">
        <v>0</v>
      </c>
      <c r="CG17" s="117">
        <v>406.5</v>
      </c>
      <c r="CH17" s="113">
        <f t="shared" si="40"/>
        <v>254.0625</v>
      </c>
      <c r="CI17" s="117">
        <v>182</v>
      </c>
      <c r="CJ17" s="117">
        <v>0</v>
      </c>
      <c r="CK17" s="47">
        <v>0</v>
      </c>
      <c r="CL17" s="117">
        <v>0</v>
      </c>
      <c r="CM17" s="117">
        <v>0</v>
      </c>
      <c r="CN17" s="117">
        <f t="shared" si="41"/>
        <v>0</v>
      </c>
      <c r="CO17" s="117">
        <v>0</v>
      </c>
      <c r="CP17" s="117">
        <v>0</v>
      </c>
      <c r="CQ17" s="117">
        <v>0</v>
      </c>
      <c r="CR17" s="117">
        <v>0</v>
      </c>
      <c r="CS17" s="117">
        <v>36500</v>
      </c>
      <c r="CT17" s="112">
        <f t="shared" si="42"/>
        <v>22812.5</v>
      </c>
      <c r="CU17" s="117">
        <v>24801.188999999998</v>
      </c>
      <c r="CV17" s="117">
        <v>9500</v>
      </c>
      <c r="CW17" s="112">
        <f t="shared" si="43"/>
        <v>5937.5</v>
      </c>
      <c r="CX17" s="117">
        <v>7419.9390000000003</v>
      </c>
      <c r="CY17" s="117">
        <v>30500</v>
      </c>
      <c r="CZ17" s="115">
        <f t="shared" si="44"/>
        <v>19062.5</v>
      </c>
      <c r="DA17" s="117">
        <v>12882.703</v>
      </c>
      <c r="DB17" s="117">
        <v>0</v>
      </c>
      <c r="DC17" s="112">
        <f t="shared" si="45"/>
        <v>0</v>
      </c>
      <c r="DD17" s="117">
        <v>300</v>
      </c>
      <c r="DE17" s="117">
        <v>0</v>
      </c>
      <c r="DF17" s="117">
        <v>0</v>
      </c>
      <c r="DG17" s="117">
        <v>0</v>
      </c>
      <c r="DH17" s="117">
        <v>7500</v>
      </c>
      <c r="DI17" s="112">
        <f t="shared" si="46"/>
        <v>4687.5</v>
      </c>
      <c r="DJ17" s="117">
        <v>3668.1</v>
      </c>
      <c r="DK17" s="112">
        <v>0</v>
      </c>
      <c r="DL17" s="12">
        <f t="shared" si="47"/>
        <v>573010.46799999999</v>
      </c>
      <c r="DM17" s="12">
        <f t="shared" si="48"/>
        <v>389988.06983333331</v>
      </c>
      <c r="DN17" s="12">
        <f t="shared" si="49"/>
        <v>385848.51549999998</v>
      </c>
      <c r="DO17" s="117">
        <v>0</v>
      </c>
      <c r="DP17" s="117">
        <v>0</v>
      </c>
      <c r="DQ17" s="117">
        <v>0</v>
      </c>
      <c r="DR17" s="117">
        <v>130671.504</v>
      </c>
      <c r="DS17" s="117">
        <v>131811.1</v>
      </c>
      <c r="DT17" s="117">
        <v>131811.1</v>
      </c>
      <c r="DU17" s="42">
        <v>0</v>
      </c>
      <c r="DV17" s="33">
        <v>0</v>
      </c>
      <c r="DW17" s="47">
        <v>0</v>
      </c>
      <c r="DX17" s="117">
        <v>0</v>
      </c>
      <c r="DY17" s="47">
        <v>0</v>
      </c>
      <c r="DZ17" s="47">
        <v>0</v>
      </c>
      <c r="EA17" s="42">
        <v>0</v>
      </c>
      <c r="EB17" s="33">
        <v>0</v>
      </c>
      <c r="EC17" s="117">
        <v>0</v>
      </c>
      <c r="ED17" s="117">
        <v>0</v>
      </c>
      <c r="EE17" s="116">
        <v>0</v>
      </c>
      <c r="EF17" s="117">
        <v>0</v>
      </c>
      <c r="EG17" s="47">
        <v>0</v>
      </c>
      <c r="EH17" s="12">
        <f t="shared" si="18"/>
        <v>130671.504</v>
      </c>
      <c r="EI17" s="12">
        <f t="shared" si="18"/>
        <v>131811.1</v>
      </c>
      <c r="EJ17" s="112">
        <f t="shared" si="19"/>
        <v>131811.1</v>
      </c>
      <c r="EK17" s="14">
        <f t="shared" si="50"/>
        <v>-130671.504</v>
      </c>
    </row>
    <row r="18" spans="1:141" s="14" customFormat="1" ht="20.25" customHeight="1">
      <c r="A18" s="21">
        <v>9</v>
      </c>
      <c r="B18" s="110" t="s">
        <v>245</v>
      </c>
      <c r="C18" s="116">
        <v>294618.17290000001</v>
      </c>
      <c r="D18" s="116">
        <v>8064.7076999999999</v>
      </c>
      <c r="E18" s="25">
        <f t="shared" si="0"/>
        <v>182247.16800000001</v>
      </c>
      <c r="F18" s="20">
        <f t="shared" si="1"/>
        <v>120159.50133333333</v>
      </c>
      <c r="G18" s="12">
        <f t="shared" si="2"/>
        <v>133594.66500000001</v>
      </c>
      <c r="H18" s="12">
        <f t="shared" si="20"/>
        <v>111.18110804188204</v>
      </c>
      <c r="I18" s="12">
        <f t="shared" si="21"/>
        <v>73.304110272923424</v>
      </c>
      <c r="J18" s="12">
        <f t="shared" si="3"/>
        <v>89400</v>
      </c>
      <c r="K18" s="12">
        <f t="shared" si="3"/>
        <v>58261.381333333331</v>
      </c>
      <c r="L18" s="12">
        <f t="shared" si="22"/>
        <v>71696.544999999998</v>
      </c>
      <c r="M18" s="12">
        <f>L18/K18*100</f>
        <v>123.06015298504423</v>
      </c>
      <c r="N18" s="12">
        <f>L18/J18*100</f>
        <v>80.197477628635355</v>
      </c>
      <c r="O18" s="12">
        <f t="shared" si="23"/>
        <v>31000</v>
      </c>
      <c r="P18" s="12">
        <f t="shared" si="24"/>
        <v>19375</v>
      </c>
      <c r="Q18" s="12">
        <f t="shared" si="25"/>
        <v>23000.943999999996</v>
      </c>
      <c r="R18" s="12">
        <f t="shared" si="4"/>
        <v>118.71454967741933</v>
      </c>
      <c r="S18" s="11">
        <f t="shared" si="5"/>
        <v>74.196593548387085</v>
      </c>
      <c r="T18" s="117">
        <v>0</v>
      </c>
      <c r="U18" s="112">
        <f t="shared" si="26"/>
        <v>0</v>
      </c>
      <c r="V18" s="117">
        <v>501.43900000000002</v>
      </c>
      <c r="W18" s="12" t="e">
        <f t="shared" si="6"/>
        <v>#DIV/0!</v>
      </c>
      <c r="X18" s="11" t="e">
        <f t="shared" si="7"/>
        <v>#DIV/0!</v>
      </c>
      <c r="Y18" s="117">
        <v>0</v>
      </c>
      <c r="Z18" s="112">
        <f t="shared" si="27"/>
        <v>0</v>
      </c>
      <c r="AA18" s="117">
        <v>3715.7069999999999</v>
      </c>
      <c r="AB18" s="12" t="e">
        <f t="shared" si="28"/>
        <v>#DIV/0!</v>
      </c>
      <c r="AC18" s="11" t="e">
        <f t="shared" si="29"/>
        <v>#DIV/0!</v>
      </c>
      <c r="AD18" s="119">
        <v>31000</v>
      </c>
      <c r="AE18" s="119">
        <f t="shared" si="30"/>
        <v>19375</v>
      </c>
      <c r="AF18" s="119">
        <v>18783.797999999995</v>
      </c>
      <c r="AG18" s="119">
        <f t="shared" si="31"/>
        <v>96.948634838709651</v>
      </c>
      <c r="AH18" s="119">
        <f t="shared" si="32"/>
        <v>60.592896774193527</v>
      </c>
      <c r="AI18" s="117">
        <v>23000</v>
      </c>
      <c r="AJ18" s="112">
        <f t="shared" si="33"/>
        <v>14375</v>
      </c>
      <c r="AK18" s="117">
        <v>14197.763999999999</v>
      </c>
      <c r="AL18" s="12">
        <f t="shared" si="8"/>
        <v>98.767053913043469</v>
      </c>
      <c r="AM18" s="11">
        <f t="shared" si="9"/>
        <v>61.729408695652168</v>
      </c>
      <c r="AN18" s="117">
        <v>6000</v>
      </c>
      <c r="AO18" s="117">
        <v>6353.0479999999998</v>
      </c>
      <c r="AP18" s="117">
        <v>6353.0479999999998</v>
      </c>
      <c r="AQ18" s="12">
        <f t="shared" si="10"/>
        <v>100</v>
      </c>
      <c r="AR18" s="11">
        <f t="shared" si="11"/>
        <v>105.88413333333332</v>
      </c>
      <c r="AS18" s="117">
        <v>0</v>
      </c>
      <c r="AT18" s="117">
        <f t="shared" si="35"/>
        <v>0</v>
      </c>
      <c r="AU18" s="117">
        <v>0</v>
      </c>
      <c r="AV18" s="12" t="e">
        <f t="shared" si="12"/>
        <v>#DIV/0!</v>
      </c>
      <c r="AW18" s="11" t="e">
        <f t="shared" si="13"/>
        <v>#DIV/0!</v>
      </c>
      <c r="AX18" s="38"/>
      <c r="AY18" s="33">
        <f t="shared" si="51"/>
        <v>0</v>
      </c>
      <c r="AZ18" s="47"/>
      <c r="BA18" s="38"/>
      <c r="BB18" s="33">
        <f t="shared" si="52"/>
        <v>0</v>
      </c>
      <c r="BC18" s="47"/>
      <c r="BD18" s="114">
        <v>92847.168000000005</v>
      </c>
      <c r="BE18" s="117">
        <v>61898.12</v>
      </c>
      <c r="BF18" s="117">
        <v>61898.12</v>
      </c>
      <c r="BG18" s="117">
        <v>0</v>
      </c>
      <c r="BH18" s="117">
        <v>0</v>
      </c>
      <c r="BI18" s="117">
        <v>0</v>
      </c>
      <c r="BJ18" s="117">
        <v>0</v>
      </c>
      <c r="BK18" s="117">
        <v>0</v>
      </c>
      <c r="BL18" s="117">
        <v>0</v>
      </c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4"/>
        <v>5500</v>
      </c>
      <c r="BT18" s="33">
        <f>BS18/12*1.4*6</f>
        <v>3850</v>
      </c>
      <c r="BU18" s="12">
        <f t="shared" si="36"/>
        <v>5250.4480000000003</v>
      </c>
      <c r="BV18" s="12">
        <f t="shared" si="15"/>
        <v>136.37527272727274</v>
      </c>
      <c r="BW18" s="11">
        <f t="shared" si="16"/>
        <v>95.462690909090924</v>
      </c>
      <c r="BX18" s="117">
        <v>5200</v>
      </c>
      <c r="BY18" s="117">
        <f t="shared" si="37"/>
        <v>3033.333333333333</v>
      </c>
      <c r="BZ18" s="117">
        <v>4768.4480000000003</v>
      </c>
      <c r="CA18" s="117">
        <v>0</v>
      </c>
      <c r="CB18" s="117">
        <f t="shared" si="38"/>
        <v>0</v>
      </c>
      <c r="CC18" s="117">
        <v>0</v>
      </c>
      <c r="CD18" s="117">
        <v>0</v>
      </c>
      <c r="CE18" s="117">
        <f t="shared" si="39"/>
        <v>0</v>
      </c>
      <c r="CF18" s="117">
        <v>0</v>
      </c>
      <c r="CG18" s="117">
        <v>300</v>
      </c>
      <c r="CH18" s="113">
        <f t="shared" si="40"/>
        <v>187.5</v>
      </c>
      <c r="CI18" s="117">
        <v>482</v>
      </c>
      <c r="CJ18" s="117">
        <v>0</v>
      </c>
      <c r="CK18" s="47">
        <v>0</v>
      </c>
      <c r="CL18" s="117">
        <v>0</v>
      </c>
      <c r="CM18" s="117">
        <v>0</v>
      </c>
      <c r="CN18" s="117">
        <f t="shared" si="41"/>
        <v>0</v>
      </c>
      <c r="CO18" s="117">
        <v>0</v>
      </c>
      <c r="CP18" s="117">
        <v>0</v>
      </c>
      <c r="CQ18" s="117">
        <v>0</v>
      </c>
      <c r="CR18" s="117">
        <v>0</v>
      </c>
      <c r="CS18" s="117">
        <v>9800</v>
      </c>
      <c r="CT18" s="112">
        <f t="shared" si="42"/>
        <v>6125</v>
      </c>
      <c r="CU18" s="117">
        <v>8833.3410000000003</v>
      </c>
      <c r="CV18" s="117">
        <v>4500</v>
      </c>
      <c r="CW18" s="112">
        <f t="shared" si="43"/>
        <v>2812.5</v>
      </c>
      <c r="CX18" s="117">
        <v>3436.05</v>
      </c>
      <c r="CY18" s="117">
        <v>13000</v>
      </c>
      <c r="CZ18" s="115">
        <f t="shared" si="44"/>
        <v>8124.9999999999991</v>
      </c>
      <c r="DA18" s="117">
        <v>13711</v>
      </c>
      <c r="DB18" s="117">
        <v>0</v>
      </c>
      <c r="DC18" s="112">
        <f t="shared" si="45"/>
        <v>0</v>
      </c>
      <c r="DD18" s="117">
        <v>200</v>
      </c>
      <c r="DE18" s="117">
        <v>0</v>
      </c>
      <c r="DF18" s="117">
        <v>0</v>
      </c>
      <c r="DG18" s="117">
        <v>0</v>
      </c>
      <c r="DH18" s="117">
        <v>1100</v>
      </c>
      <c r="DI18" s="112">
        <f t="shared" si="46"/>
        <v>687.5</v>
      </c>
      <c r="DJ18" s="117">
        <v>150</v>
      </c>
      <c r="DK18" s="112">
        <v>0</v>
      </c>
      <c r="DL18" s="12">
        <f t="shared" si="47"/>
        <v>182247.16800000001</v>
      </c>
      <c r="DM18" s="12">
        <f t="shared" si="48"/>
        <v>120159.50133333333</v>
      </c>
      <c r="DN18" s="12">
        <f t="shared" si="49"/>
        <v>133594.66500000001</v>
      </c>
      <c r="DO18" s="117">
        <v>0</v>
      </c>
      <c r="DP18" s="117">
        <v>0</v>
      </c>
      <c r="DQ18" s="117">
        <v>0</v>
      </c>
      <c r="DR18" s="117">
        <v>0</v>
      </c>
      <c r="DS18" s="117">
        <v>0</v>
      </c>
      <c r="DT18" s="117">
        <v>0</v>
      </c>
      <c r="DU18" s="42">
        <v>0</v>
      </c>
      <c r="DV18" s="33">
        <v>0</v>
      </c>
      <c r="DW18" s="47">
        <v>0</v>
      </c>
      <c r="DX18" s="117">
        <v>0</v>
      </c>
      <c r="DY18" s="47">
        <v>0</v>
      </c>
      <c r="DZ18" s="47">
        <v>0</v>
      </c>
      <c r="EA18" s="42">
        <v>0</v>
      </c>
      <c r="EB18" s="33">
        <v>0</v>
      </c>
      <c r="EC18" s="117">
        <v>0</v>
      </c>
      <c r="ED18" s="117">
        <v>0</v>
      </c>
      <c r="EE18" s="116">
        <v>0</v>
      </c>
      <c r="EF18" s="117">
        <v>0</v>
      </c>
      <c r="EG18" s="47">
        <v>0</v>
      </c>
      <c r="EH18" s="12">
        <f t="shared" si="18"/>
        <v>0</v>
      </c>
      <c r="EI18" s="12">
        <f t="shared" si="18"/>
        <v>0</v>
      </c>
      <c r="EJ18" s="112">
        <f t="shared" si="19"/>
        <v>0</v>
      </c>
      <c r="EK18" s="14">
        <f t="shared" si="50"/>
        <v>0</v>
      </c>
    </row>
    <row r="19" spans="1:141" s="14" customFormat="1" ht="20.25" customHeight="1">
      <c r="A19" s="21">
        <v>10</v>
      </c>
      <c r="B19" s="110" t="s">
        <v>240</v>
      </c>
      <c r="C19" s="116">
        <v>1838.1035999999999</v>
      </c>
      <c r="D19" s="116">
        <v>25390.8253</v>
      </c>
      <c r="E19" s="25">
        <f t="shared" si="0"/>
        <v>1131504.5</v>
      </c>
      <c r="F19" s="20">
        <f t="shared" si="1"/>
        <v>756751.13199999998</v>
      </c>
      <c r="G19" s="12">
        <f t="shared" si="2"/>
        <v>737584.11869999999</v>
      </c>
      <c r="H19" s="12">
        <f t="shared" si="20"/>
        <v>97.467197274043855</v>
      </c>
      <c r="I19" s="12">
        <f t="shared" si="21"/>
        <v>65.186140991927118</v>
      </c>
      <c r="J19" s="12">
        <f t="shared" si="3"/>
        <v>442654</v>
      </c>
      <c r="K19" s="12">
        <f t="shared" si="3"/>
        <v>376893.93200000003</v>
      </c>
      <c r="L19" s="12">
        <f t="shared" si="22"/>
        <v>301716.91869999998</v>
      </c>
      <c r="M19" s="12">
        <f>L19/K19*100</f>
        <v>80.053535778336695</v>
      </c>
      <c r="N19" s="12">
        <f>L19/J19*100</f>
        <v>68.160892864404246</v>
      </c>
      <c r="O19" s="12">
        <f t="shared" si="23"/>
        <v>109824.40000000002</v>
      </c>
      <c r="P19" s="12">
        <f t="shared" si="24"/>
        <v>68640.250000000015</v>
      </c>
      <c r="Q19" s="12">
        <f t="shared" si="25"/>
        <v>44263.392499999994</v>
      </c>
      <c r="R19" s="12">
        <f t="shared" si="4"/>
        <v>64.486059564176983</v>
      </c>
      <c r="S19" s="11">
        <f t="shared" si="5"/>
        <v>40.303787227610613</v>
      </c>
      <c r="T19" s="117">
        <v>1000</v>
      </c>
      <c r="U19" s="112">
        <f t="shared" si="26"/>
        <v>625</v>
      </c>
      <c r="V19" s="117">
        <v>217.54599999999999</v>
      </c>
      <c r="W19" s="12">
        <f t="shared" si="6"/>
        <v>34.807359999999996</v>
      </c>
      <c r="X19" s="11">
        <f t="shared" si="7"/>
        <v>21.7546</v>
      </c>
      <c r="Y19" s="117">
        <v>4000</v>
      </c>
      <c r="Z19" s="112">
        <f t="shared" si="27"/>
        <v>2500</v>
      </c>
      <c r="AA19" s="117">
        <v>4068.4929999999999</v>
      </c>
      <c r="AB19" s="12">
        <f t="shared" si="28"/>
        <v>162.73971999999998</v>
      </c>
      <c r="AC19" s="11">
        <f t="shared" si="29"/>
        <v>101.71232500000001</v>
      </c>
      <c r="AD19" s="119">
        <v>104824.40000000002</v>
      </c>
      <c r="AE19" s="119">
        <f t="shared" si="30"/>
        <v>65515.250000000015</v>
      </c>
      <c r="AF19" s="119">
        <v>39977.353499999997</v>
      </c>
      <c r="AG19" s="119">
        <f t="shared" si="31"/>
        <v>61.019920552848362</v>
      </c>
      <c r="AH19" s="119">
        <f t="shared" si="32"/>
        <v>38.137450345530226</v>
      </c>
      <c r="AI19" s="117">
        <v>97594</v>
      </c>
      <c r="AJ19" s="112">
        <f t="shared" si="33"/>
        <v>60996.25</v>
      </c>
      <c r="AK19" s="117">
        <v>55540.252999999997</v>
      </c>
      <c r="AL19" s="12">
        <f t="shared" si="8"/>
        <v>91.055192737258423</v>
      </c>
      <c r="AM19" s="11">
        <f t="shared" si="9"/>
        <v>56.909495460786516</v>
      </c>
      <c r="AN19" s="117">
        <v>10816</v>
      </c>
      <c r="AO19" s="117">
        <v>109685.182</v>
      </c>
      <c r="AP19" s="117">
        <v>109685.182</v>
      </c>
      <c r="AQ19" s="12">
        <f t="shared" si="10"/>
        <v>100</v>
      </c>
      <c r="AR19" s="11">
        <f t="shared" si="11"/>
        <v>1014.1011649408284</v>
      </c>
      <c r="AS19" s="117">
        <v>0</v>
      </c>
      <c r="AT19" s="117">
        <f t="shared" si="35"/>
        <v>0</v>
      </c>
      <c r="AU19" s="117">
        <v>0</v>
      </c>
      <c r="AV19" s="12" t="e">
        <f t="shared" si="12"/>
        <v>#DIV/0!</v>
      </c>
      <c r="AW19" s="11" t="e">
        <f t="shared" si="13"/>
        <v>#DIV/0!</v>
      </c>
      <c r="AX19" s="38"/>
      <c r="AY19" s="33">
        <f t="shared" si="51"/>
        <v>0</v>
      </c>
      <c r="AZ19" s="47"/>
      <c r="BA19" s="38"/>
      <c r="BB19" s="33">
        <f t="shared" si="52"/>
        <v>0</v>
      </c>
      <c r="BC19" s="47"/>
      <c r="BD19" s="114">
        <v>483976.8</v>
      </c>
      <c r="BE19" s="117">
        <v>322651.2</v>
      </c>
      <c r="BF19" s="117">
        <v>322651.2</v>
      </c>
      <c r="BG19" s="117">
        <v>653.70000000000005</v>
      </c>
      <c r="BH19" s="117">
        <v>446</v>
      </c>
      <c r="BI19" s="117">
        <v>446</v>
      </c>
      <c r="BJ19" s="117">
        <v>0</v>
      </c>
      <c r="BK19" s="117">
        <v>0</v>
      </c>
      <c r="BL19" s="117">
        <v>0</v>
      </c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4"/>
        <v>18389.599999999999</v>
      </c>
      <c r="BT19" s="33">
        <f>BS19/12*1.4*6</f>
        <v>12872.719999999998</v>
      </c>
      <c r="BU19" s="12">
        <f t="shared" si="36"/>
        <v>4779.2392</v>
      </c>
      <c r="BV19" s="12">
        <f t="shared" si="15"/>
        <v>37.126879167728347</v>
      </c>
      <c r="BW19" s="11">
        <f t="shared" si="16"/>
        <v>25.988815417409842</v>
      </c>
      <c r="BX19" s="117">
        <v>7389.6</v>
      </c>
      <c r="BY19" s="117">
        <f t="shared" si="37"/>
        <v>4310.6000000000004</v>
      </c>
      <c r="BZ19" s="117">
        <v>2763.7392</v>
      </c>
      <c r="CA19" s="117">
        <v>0</v>
      </c>
      <c r="CB19" s="117">
        <f t="shared" si="38"/>
        <v>0</v>
      </c>
      <c r="CC19" s="117">
        <v>5</v>
      </c>
      <c r="CD19" s="117">
        <v>0</v>
      </c>
      <c r="CE19" s="117">
        <f t="shared" si="39"/>
        <v>0</v>
      </c>
      <c r="CF19" s="117">
        <v>0</v>
      </c>
      <c r="CG19" s="117">
        <v>11000</v>
      </c>
      <c r="CH19" s="113">
        <f t="shared" si="40"/>
        <v>6875</v>
      </c>
      <c r="CI19" s="117">
        <v>2010.5</v>
      </c>
      <c r="CJ19" s="117">
        <v>0</v>
      </c>
      <c r="CK19" s="47">
        <v>0</v>
      </c>
      <c r="CL19" s="117">
        <v>0</v>
      </c>
      <c r="CM19" s="117">
        <v>0</v>
      </c>
      <c r="CN19" s="117">
        <f t="shared" si="41"/>
        <v>0</v>
      </c>
      <c r="CO19" s="117">
        <v>0</v>
      </c>
      <c r="CP19" s="117">
        <v>13230</v>
      </c>
      <c r="CQ19" s="117">
        <v>5886.65</v>
      </c>
      <c r="CR19" s="117">
        <v>6406.25</v>
      </c>
      <c r="CS19" s="117">
        <v>100800</v>
      </c>
      <c r="CT19" s="112">
        <f t="shared" si="42"/>
        <v>63000</v>
      </c>
      <c r="CU19" s="117">
        <v>59709.67</v>
      </c>
      <c r="CV19" s="117">
        <v>21500</v>
      </c>
      <c r="CW19" s="112">
        <f t="shared" si="43"/>
        <v>13437.5</v>
      </c>
      <c r="CX19" s="117">
        <v>10528.37</v>
      </c>
      <c r="CY19" s="117">
        <v>69500</v>
      </c>
      <c r="CZ19" s="115">
        <f t="shared" si="44"/>
        <v>43437.5</v>
      </c>
      <c r="DA19" s="117">
        <v>11607.6</v>
      </c>
      <c r="DB19" s="117">
        <v>0</v>
      </c>
      <c r="DC19" s="112">
        <f t="shared" si="45"/>
        <v>0</v>
      </c>
      <c r="DD19" s="117">
        <v>100</v>
      </c>
      <c r="DE19" s="117">
        <v>0</v>
      </c>
      <c r="DF19" s="117">
        <v>750</v>
      </c>
      <c r="DG19" s="117">
        <v>750</v>
      </c>
      <c r="DH19" s="117">
        <v>22500</v>
      </c>
      <c r="DI19" s="112">
        <f t="shared" si="46"/>
        <v>14062.5</v>
      </c>
      <c r="DJ19" s="117">
        <v>9625.3320000000003</v>
      </c>
      <c r="DK19" s="112">
        <v>0</v>
      </c>
      <c r="DL19" s="12">
        <f t="shared" si="47"/>
        <v>927284.5</v>
      </c>
      <c r="DM19" s="12">
        <f t="shared" si="48"/>
        <v>700741.13199999998</v>
      </c>
      <c r="DN19" s="12">
        <f t="shared" si="49"/>
        <v>625564.11869999999</v>
      </c>
      <c r="DO19" s="117">
        <v>56010</v>
      </c>
      <c r="DP19" s="117">
        <v>56010</v>
      </c>
      <c r="DQ19" s="117">
        <v>56010</v>
      </c>
      <c r="DR19" s="117">
        <v>148210</v>
      </c>
      <c r="DS19" s="117">
        <v>0</v>
      </c>
      <c r="DT19" s="117">
        <v>0</v>
      </c>
      <c r="DU19" s="42">
        <v>0</v>
      </c>
      <c r="DV19" s="33">
        <v>0</v>
      </c>
      <c r="DW19" s="47">
        <v>0</v>
      </c>
      <c r="DX19" s="117">
        <v>0</v>
      </c>
      <c r="DY19" s="47">
        <v>0</v>
      </c>
      <c r="DZ19" s="47">
        <v>0</v>
      </c>
      <c r="EA19" s="42">
        <v>0</v>
      </c>
      <c r="EB19" s="33">
        <v>0</v>
      </c>
      <c r="EC19" s="117">
        <v>0</v>
      </c>
      <c r="ED19" s="117">
        <v>70357.05</v>
      </c>
      <c r="EE19" s="116">
        <v>0</v>
      </c>
      <c r="EF19" s="117">
        <v>0</v>
      </c>
      <c r="EG19" s="47">
        <v>56010</v>
      </c>
      <c r="EH19" s="12">
        <f>DO19+DR19+DU19+DX19+EA19+ED19</f>
        <v>274577.05</v>
      </c>
      <c r="EI19" s="12">
        <f t="shared" si="18"/>
        <v>56010</v>
      </c>
      <c r="EJ19" s="112">
        <f t="shared" si="19"/>
        <v>112020</v>
      </c>
      <c r="EK19" s="14">
        <f t="shared" si="50"/>
        <v>-204220</v>
      </c>
    </row>
    <row r="20" spans="1:141" s="14" customFormat="1" ht="20.25" customHeight="1">
      <c r="A20" s="21">
        <v>11</v>
      </c>
      <c r="B20" s="111" t="s">
        <v>241</v>
      </c>
      <c r="C20" s="116">
        <v>1367486.757</v>
      </c>
      <c r="D20" s="116">
        <v>32227.9473</v>
      </c>
      <c r="E20" s="25">
        <f t="shared" si="0"/>
        <v>924323.85800000001</v>
      </c>
      <c r="F20" s="20">
        <f t="shared" si="1"/>
        <v>675949.49033333338</v>
      </c>
      <c r="G20" s="12">
        <f t="shared" si="2"/>
        <v>663408.56290000002</v>
      </c>
      <c r="H20" s="12">
        <f t="shared" si="20"/>
        <v>98.144694594392107</v>
      </c>
      <c r="I20" s="12">
        <f t="shared" si="21"/>
        <v>71.77230763419287</v>
      </c>
      <c r="J20" s="12">
        <f t="shared" si="3"/>
        <v>609833.09</v>
      </c>
      <c r="K20" s="12">
        <f t="shared" si="3"/>
        <v>465985.97033333336</v>
      </c>
      <c r="L20" s="12">
        <f t="shared" si="22"/>
        <v>453445.0429</v>
      </c>
      <c r="M20" s="12">
        <f>L20/K20*100</f>
        <v>97.308732830655302</v>
      </c>
      <c r="N20" s="12">
        <f>L20/J20*100</f>
        <v>74.355598332651979</v>
      </c>
      <c r="O20" s="12">
        <f t="shared" si="23"/>
        <v>239092.69999999995</v>
      </c>
      <c r="P20" s="12">
        <f t="shared" si="24"/>
        <v>149432.93749999997</v>
      </c>
      <c r="Q20" s="12">
        <f t="shared" si="25"/>
        <v>122966.50589999999</v>
      </c>
      <c r="R20" s="12">
        <f t="shared" si="4"/>
        <v>82.288756386121378</v>
      </c>
      <c r="S20" s="11">
        <f t="shared" si="5"/>
        <v>51.430472741325858</v>
      </c>
      <c r="T20" s="117">
        <v>6800</v>
      </c>
      <c r="U20" s="112">
        <f t="shared" si="26"/>
        <v>4250</v>
      </c>
      <c r="V20" s="117">
        <v>2011.4939999999999</v>
      </c>
      <c r="W20" s="12">
        <f t="shared" si="6"/>
        <v>47.329270588235296</v>
      </c>
      <c r="X20" s="11">
        <f t="shared" si="7"/>
        <v>29.580794117647059</v>
      </c>
      <c r="Y20" s="117">
        <v>2750</v>
      </c>
      <c r="Z20" s="112">
        <f t="shared" si="27"/>
        <v>1718.75</v>
      </c>
      <c r="AA20" s="117">
        <v>2517.3919999999998</v>
      </c>
      <c r="AB20" s="12">
        <f t="shared" si="28"/>
        <v>146.46644363636364</v>
      </c>
      <c r="AC20" s="11">
        <f t="shared" si="29"/>
        <v>91.541527272727265</v>
      </c>
      <c r="AD20" s="119">
        <v>229542.69999999995</v>
      </c>
      <c r="AE20" s="119">
        <f t="shared" si="30"/>
        <v>143464.18749999997</v>
      </c>
      <c r="AF20" s="119">
        <v>118437.61989999999</v>
      </c>
      <c r="AG20" s="119">
        <f t="shared" si="31"/>
        <v>82.555529685762181</v>
      </c>
      <c r="AH20" s="119">
        <f t="shared" si="32"/>
        <v>51.597206053601361</v>
      </c>
      <c r="AI20" s="117">
        <v>113763</v>
      </c>
      <c r="AJ20" s="112">
        <f t="shared" si="33"/>
        <v>71101.875</v>
      </c>
      <c r="AK20" s="117">
        <v>64105.182000000001</v>
      </c>
      <c r="AL20" s="12">
        <f t="shared" si="8"/>
        <v>90.159622372827712</v>
      </c>
      <c r="AM20" s="11">
        <f t="shared" si="9"/>
        <v>56.349763983017333</v>
      </c>
      <c r="AN20" s="117">
        <v>111157.2</v>
      </c>
      <c r="AO20" s="117">
        <v>154472.97200000001</v>
      </c>
      <c r="AP20" s="117">
        <v>154472.97200000001</v>
      </c>
      <c r="AQ20" s="12">
        <f t="shared" si="10"/>
        <v>100</v>
      </c>
      <c r="AR20" s="11">
        <f t="shared" si="11"/>
        <v>138.96803086079893</v>
      </c>
      <c r="AS20" s="117">
        <v>0</v>
      </c>
      <c r="AT20" s="117">
        <f t="shared" si="35"/>
        <v>0</v>
      </c>
      <c r="AU20" s="117">
        <v>0</v>
      </c>
      <c r="AV20" s="12" t="e">
        <f t="shared" si="12"/>
        <v>#DIV/0!</v>
      </c>
      <c r="AW20" s="11" t="e">
        <f t="shared" si="13"/>
        <v>#DIV/0!</v>
      </c>
      <c r="AX20" s="38"/>
      <c r="AY20" s="33">
        <f t="shared" si="51"/>
        <v>0</v>
      </c>
      <c r="AZ20" s="47"/>
      <c r="BA20" s="38"/>
      <c r="BB20" s="33">
        <f t="shared" si="52"/>
        <v>0</v>
      </c>
      <c r="BC20" s="47"/>
      <c r="BD20" s="114">
        <v>314490.76799999998</v>
      </c>
      <c r="BE20" s="117">
        <v>209660.52</v>
      </c>
      <c r="BF20" s="117">
        <v>209660.52</v>
      </c>
      <c r="BG20" s="117">
        <v>0</v>
      </c>
      <c r="BH20" s="117">
        <v>303</v>
      </c>
      <c r="BI20" s="117">
        <v>303</v>
      </c>
      <c r="BJ20" s="117">
        <v>0</v>
      </c>
      <c r="BK20" s="117">
        <v>0</v>
      </c>
      <c r="BL20" s="117">
        <v>0</v>
      </c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4"/>
        <v>5323.3899999999994</v>
      </c>
      <c r="BT20" s="33">
        <f>BS20/12*1.4*6</f>
        <v>3726.3729999999996</v>
      </c>
      <c r="BU20" s="12">
        <f t="shared" si="36"/>
        <v>2347.2959999999998</v>
      </c>
      <c r="BV20" s="12">
        <f t="shared" si="15"/>
        <v>62.991439665326041</v>
      </c>
      <c r="BW20" s="11">
        <f t="shared" si="16"/>
        <v>44.094007765728236</v>
      </c>
      <c r="BX20" s="117">
        <v>3826.39</v>
      </c>
      <c r="BY20" s="117">
        <f t="shared" si="37"/>
        <v>2232.0608333333334</v>
      </c>
      <c r="BZ20" s="117">
        <v>1743.4559999999999</v>
      </c>
      <c r="CA20" s="117">
        <v>0</v>
      </c>
      <c r="CB20" s="117">
        <f t="shared" si="38"/>
        <v>0</v>
      </c>
      <c r="CC20" s="117">
        <v>0</v>
      </c>
      <c r="CD20" s="117">
        <v>0</v>
      </c>
      <c r="CE20" s="117">
        <f t="shared" si="39"/>
        <v>0</v>
      </c>
      <c r="CF20" s="117">
        <v>0</v>
      </c>
      <c r="CG20" s="117">
        <v>1497</v>
      </c>
      <c r="CH20" s="113">
        <f t="shared" si="40"/>
        <v>935.625</v>
      </c>
      <c r="CI20" s="117">
        <v>603.84</v>
      </c>
      <c r="CJ20" s="117">
        <v>0</v>
      </c>
      <c r="CK20" s="47">
        <v>0</v>
      </c>
      <c r="CL20" s="117">
        <v>0</v>
      </c>
      <c r="CM20" s="117">
        <v>0</v>
      </c>
      <c r="CN20" s="117">
        <f t="shared" si="41"/>
        <v>0</v>
      </c>
      <c r="CO20" s="117">
        <v>0</v>
      </c>
      <c r="CP20" s="117">
        <v>0</v>
      </c>
      <c r="CQ20" s="117">
        <v>0</v>
      </c>
      <c r="CR20" s="117">
        <v>0</v>
      </c>
      <c r="CS20" s="117">
        <v>92696.8</v>
      </c>
      <c r="CT20" s="112">
        <f t="shared" si="42"/>
        <v>57935.5</v>
      </c>
      <c r="CU20" s="117">
        <v>57146.148999999998</v>
      </c>
      <c r="CV20" s="117">
        <v>46497.8</v>
      </c>
      <c r="CW20" s="112">
        <f t="shared" si="43"/>
        <v>29061.125000000004</v>
      </c>
      <c r="CX20" s="117">
        <v>26180.552</v>
      </c>
      <c r="CY20" s="117">
        <v>37700</v>
      </c>
      <c r="CZ20" s="115">
        <f t="shared" si="44"/>
        <v>23562.5</v>
      </c>
      <c r="DA20" s="117">
        <v>43929.601000000002</v>
      </c>
      <c r="DB20" s="117">
        <v>4400</v>
      </c>
      <c r="DC20" s="112">
        <f t="shared" si="45"/>
        <v>2750</v>
      </c>
      <c r="DD20" s="117">
        <v>3365.9</v>
      </c>
      <c r="DE20" s="117">
        <v>0</v>
      </c>
      <c r="DF20" s="117">
        <v>0</v>
      </c>
      <c r="DG20" s="117">
        <v>0</v>
      </c>
      <c r="DH20" s="117">
        <v>5700</v>
      </c>
      <c r="DI20" s="112">
        <f t="shared" si="46"/>
        <v>3562.5</v>
      </c>
      <c r="DJ20" s="117">
        <v>5111.4369999999999</v>
      </c>
      <c r="DK20" s="112">
        <v>0</v>
      </c>
      <c r="DL20" s="12">
        <f t="shared" si="47"/>
        <v>924323.85800000001</v>
      </c>
      <c r="DM20" s="12">
        <f t="shared" si="48"/>
        <v>675949.49033333338</v>
      </c>
      <c r="DN20" s="12">
        <f t="shared" si="49"/>
        <v>663408.56290000002</v>
      </c>
      <c r="DO20" s="117">
        <v>0</v>
      </c>
      <c r="DP20" s="117">
        <v>0</v>
      </c>
      <c r="DQ20" s="117">
        <v>0</v>
      </c>
      <c r="DR20" s="117">
        <v>0</v>
      </c>
      <c r="DS20" s="117">
        <v>0</v>
      </c>
      <c r="DT20" s="117">
        <v>0</v>
      </c>
      <c r="DU20" s="42">
        <v>0</v>
      </c>
      <c r="DV20" s="33">
        <v>0</v>
      </c>
      <c r="DW20" s="47">
        <v>0</v>
      </c>
      <c r="DX20" s="117">
        <v>0</v>
      </c>
      <c r="DY20" s="47">
        <v>0</v>
      </c>
      <c r="DZ20" s="47">
        <v>0</v>
      </c>
      <c r="EA20" s="42">
        <v>0</v>
      </c>
      <c r="EB20" s="33">
        <v>0</v>
      </c>
      <c r="EC20" s="117">
        <v>0</v>
      </c>
      <c r="ED20" s="117">
        <v>0</v>
      </c>
      <c r="EE20" s="116">
        <v>0</v>
      </c>
      <c r="EF20" s="117">
        <v>0</v>
      </c>
      <c r="EG20" s="47">
        <v>0</v>
      </c>
      <c r="EH20" s="12">
        <f t="shared" si="18"/>
        <v>0</v>
      </c>
      <c r="EI20" s="12">
        <f t="shared" si="18"/>
        <v>0</v>
      </c>
      <c r="EJ20" s="112">
        <f>DQ20+DT20+DW20+DZ20+EC20+EF20+EG20</f>
        <v>0</v>
      </c>
      <c r="EK20" s="14">
        <f t="shared" si="50"/>
        <v>0</v>
      </c>
    </row>
    <row r="21" spans="1:141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549590.79079999996</v>
      </c>
      <c r="E21" s="16">
        <f t="shared" ref="E21:G21" si="53">SUM(E10:E20)</f>
        <v>25843870.884999998</v>
      </c>
      <c r="F21" s="16">
        <f t="shared" si="53"/>
        <v>14129419.843541669</v>
      </c>
      <c r="G21" s="16">
        <f t="shared" si="53"/>
        <v>13391064.275099996</v>
      </c>
      <c r="H21" s="12">
        <f t="shared" si="20"/>
        <v>94.774339098012135</v>
      </c>
      <c r="I21" s="12">
        <f>G21/E21*100</f>
        <v>51.815242131055086</v>
      </c>
      <c r="J21" s="16">
        <f>SUM(J10:J20)</f>
        <v>9937100.1789999995</v>
      </c>
      <c r="K21" s="16">
        <f t="shared" ref="K21:L21" si="54">SUM(K10:K20)</f>
        <v>6766541.6535416674</v>
      </c>
      <c r="L21" s="16">
        <f t="shared" si="54"/>
        <v>5973376.7251000004</v>
      </c>
      <c r="M21" s="12">
        <f>L21/K21*100</f>
        <v>88.278134251541658</v>
      </c>
      <c r="N21" s="12">
        <f>L21/J21*100</f>
        <v>60.111869836267658</v>
      </c>
      <c r="O21" s="24">
        <f>SUM(O10:O20)</f>
        <v>2886032.4280000003</v>
      </c>
      <c r="P21" s="24">
        <f t="shared" ref="P21:Q21" si="55">SUM(P10:P20)</f>
        <v>1803770.2675000001</v>
      </c>
      <c r="Q21" s="24">
        <f t="shared" si="55"/>
        <v>1510293.4735999999</v>
      </c>
      <c r="R21" s="12">
        <f t="shared" si="4"/>
        <v>83.72981309273078</v>
      </c>
      <c r="S21" s="11">
        <f t="shared" si="5"/>
        <v>52.331133182956727</v>
      </c>
      <c r="T21" s="24">
        <f t="shared" ref="T21" si="56">SUM(T10:T20)</f>
        <v>68016.399999999994</v>
      </c>
      <c r="U21" s="24">
        <f t="shared" ref="U21" si="57">SUM(U10:U20)</f>
        <v>42510.25</v>
      </c>
      <c r="V21" s="24">
        <f>SUM(V10:V20)</f>
        <v>42836.913</v>
      </c>
      <c r="W21" s="12">
        <f t="shared" si="6"/>
        <v>100.76843349545111</v>
      </c>
      <c r="X21" s="11">
        <f t="shared" si="7"/>
        <v>62.980270934656943</v>
      </c>
      <c r="Y21" s="24">
        <f>SUM(Y10:Y20)</f>
        <v>104610.6</v>
      </c>
      <c r="Z21" s="24">
        <f t="shared" ref="Z21:AA21" si="58">SUM(Z10:Z20)</f>
        <v>65381.625</v>
      </c>
      <c r="AA21" s="24">
        <f t="shared" si="58"/>
        <v>110328.04399999999</v>
      </c>
      <c r="AB21" s="12">
        <f t="shared" si="28"/>
        <v>168.74472606026541</v>
      </c>
      <c r="AC21" s="11">
        <f t="shared" si="29"/>
        <v>105.46545378766588</v>
      </c>
      <c r="AD21" s="24">
        <f t="shared" ref="AD21:AH21" si="59">SUM(AD10:AD20)</f>
        <v>2713405.4280000003</v>
      </c>
      <c r="AE21" s="24">
        <f t="shared" si="59"/>
        <v>1695878.3925000001</v>
      </c>
      <c r="AF21" s="24">
        <f t="shared" si="59"/>
        <v>1357128.5166</v>
      </c>
      <c r="AG21" s="24">
        <f t="shared" si="59"/>
        <v>832.49745850137731</v>
      </c>
      <c r="AH21" s="24">
        <f t="shared" si="59"/>
        <v>520.31091156336083</v>
      </c>
      <c r="AI21" s="24">
        <f>SUM(AI10:AI20)</f>
        <v>2186997.9</v>
      </c>
      <c r="AJ21" s="24">
        <f t="shared" ref="AJ21:AK21" si="60">SUM(AJ10:AJ20)</f>
        <v>1366873.6875</v>
      </c>
      <c r="AK21" s="24">
        <f t="shared" si="60"/>
        <v>1313113.4634</v>
      </c>
      <c r="AL21" s="12">
        <f t="shared" si="8"/>
        <v>96.066920843408226</v>
      </c>
      <c r="AM21" s="11">
        <f t="shared" si="9"/>
        <v>60.041825527130143</v>
      </c>
      <c r="AN21" s="24">
        <f>SUM(AN10:AN20)</f>
        <v>1014527.2</v>
      </c>
      <c r="AO21" s="24">
        <f t="shared" ref="AO21:AP21" si="61">SUM(AO10:AO20)</f>
        <v>1194951.7683333333</v>
      </c>
      <c r="AP21" s="24">
        <f t="shared" si="61"/>
        <v>1178187.111</v>
      </c>
      <c r="AQ21" s="12">
        <f>AP21/AO21*100</f>
        <v>98.597043179682814</v>
      </c>
      <c r="AR21" s="11">
        <f t="shared" si="11"/>
        <v>116.13164348871081</v>
      </c>
      <c r="AS21" s="24">
        <f>SUM(AS10:AS20)</f>
        <v>126000</v>
      </c>
      <c r="AT21" s="24">
        <f t="shared" ref="AT21" si="62">SUM(AT10:AT20)</f>
        <v>84000</v>
      </c>
      <c r="AU21" s="24">
        <f>SUM(AU10:AU20)</f>
        <v>77756.3</v>
      </c>
      <c r="AV21" s="12">
        <f t="shared" si="12"/>
        <v>92.567023809523818</v>
      </c>
      <c r="AW21" s="11">
        <f t="shared" si="13"/>
        <v>61.711349206349212</v>
      </c>
      <c r="AX21" s="24">
        <f>SUM(AX10:AX20)</f>
        <v>0</v>
      </c>
      <c r="AY21" s="33">
        <f t="shared" si="51"/>
        <v>0</v>
      </c>
      <c r="AZ21" s="19">
        <v>0</v>
      </c>
      <c r="BA21" s="24">
        <f>SUM(BA10:BA20)</f>
        <v>0</v>
      </c>
      <c r="BB21" s="33">
        <f t="shared" si="52"/>
        <v>0</v>
      </c>
      <c r="BC21" s="19">
        <f>SUM(BC10:BC20)</f>
        <v>0</v>
      </c>
      <c r="BD21" s="24">
        <f>SUM(BD10:BD20)</f>
        <v>9508772.9759999998</v>
      </c>
      <c r="BE21" s="24">
        <f t="shared" ref="BE21:BF21" si="63">SUM(BE10:BE20)</f>
        <v>6339182.040000001</v>
      </c>
      <c r="BF21" s="24">
        <f t="shared" si="63"/>
        <v>6339182.040000001</v>
      </c>
      <c r="BG21" s="24">
        <f>SUM(BG10:BG20)</f>
        <v>26332.1</v>
      </c>
      <c r="BH21" s="33">
        <f>BG21/12*4</f>
        <v>8777.3666666666668</v>
      </c>
      <c r="BI21" s="33">
        <f>BH21/12*4</f>
        <v>2925.7888888888888</v>
      </c>
      <c r="BJ21" s="24">
        <f>SUM(BJ10:BJ20)</f>
        <v>0</v>
      </c>
      <c r="BK21" s="24">
        <f t="shared" ref="BK21:BL21" si="64">SUM(BK10:BK20)</f>
        <v>0</v>
      </c>
      <c r="BL21" s="24">
        <f t="shared" si="64"/>
        <v>0</v>
      </c>
      <c r="BM21" s="24">
        <f>SUM(BM10:BM20)</f>
        <v>0</v>
      </c>
      <c r="BN21" s="33">
        <f>BM21/12*4</f>
        <v>0</v>
      </c>
      <c r="BO21" s="24">
        <f>SUM(BO10:BO20)</f>
        <v>0</v>
      </c>
      <c r="BP21" s="24">
        <f>SUM(BP10:BP20)</f>
        <v>0</v>
      </c>
      <c r="BQ21" s="33">
        <f>BP21/12*4</f>
        <v>0</v>
      </c>
      <c r="BR21" s="24">
        <f>SUM(BR10:BR20)</f>
        <v>0</v>
      </c>
      <c r="BS21" s="24">
        <f>SUM(BS10:BS20)</f>
        <v>297085.788</v>
      </c>
      <c r="BT21" s="24">
        <f t="shared" ref="BT21:BU21" si="65">SUM(BT10:BT20)</f>
        <v>188635.40966666664</v>
      </c>
      <c r="BU21" s="24">
        <f t="shared" si="65"/>
        <v>185810.4932</v>
      </c>
      <c r="BV21" s="12">
        <f t="shared" si="15"/>
        <v>98.502446347873658</v>
      </c>
      <c r="BW21" s="11">
        <f t="shared" si="16"/>
        <v>62.544389770674591</v>
      </c>
      <c r="BX21" s="24">
        <f>SUM(BX10:BX20)</f>
        <v>188289.04</v>
      </c>
      <c r="BY21" s="24">
        <f t="shared" ref="BY21:BZ21" si="66">SUM(BY10:BY20)</f>
        <v>109835.27333333332</v>
      </c>
      <c r="BZ21" s="24">
        <f t="shared" si="66"/>
        <v>109964.6682</v>
      </c>
      <c r="CA21" s="24">
        <f>SUM(CA10:CA20)</f>
        <v>31371.200000000001</v>
      </c>
      <c r="CB21" s="24">
        <f t="shared" ref="CB21:CC21" si="67">SUM(CB10:CB20)</f>
        <v>19607</v>
      </c>
      <c r="CC21" s="24">
        <f t="shared" si="67"/>
        <v>24959.089999999997</v>
      </c>
      <c r="CD21" s="24">
        <f>SUM(CD10:CD20)</f>
        <v>3416</v>
      </c>
      <c r="CE21" s="24">
        <f t="shared" ref="CE21:CF21" si="68">SUM(CE10:CE20)</f>
        <v>2135</v>
      </c>
      <c r="CF21" s="24">
        <f t="shared" si="68"/>
        <v>800</v>
      </c>
      <c r="CG21" s="24">
        <f>SUM(CG10:CG20)</f>
        <v>74009.54800000001</v>
      </c>
      <c r="CH21" s="24">
        <f t="shared" ref="CH21:CI21" si="69">SUM(CH10:CH20)</f>
        <v>46255.967499999999</v>
      </c>
      <c r="CI21" s="24">
        <f t="shared" si="69"/>
        <v>50086.735000000001</v>
      </c>
      <c r="CJ21" s="24">
        <f>SUM(CJ10:CJ20)</f>
        <v>0</v>
      </c>
      <c r="CK21" s="33">
        <f>CJ21/12*4</f>
        <v>0</v>
      </c>
      <c r="CL21" s="24">
        <f>SUM(CL10:CL20)</f>
        <v>0</v>
      </c>
      <c r="CM21" s="24">
        <f>SUM(CM10:CM20)</f>
        <v>15994</v>
      </c>
      <c r="CN21" s="24">
        <f t="shared" ref="CN21:CO21" si="70">SUM(CN10:CN20)</f>
        <v>9996.25</v>
      </c>
      <c r="CO21" s="24">
        <f t="shared" si="70"/>
        <v>8795.61</v>
      </c>
      <c r="CP21" s="24">
        <f>SUM(CP10:CP20)</f>
        <v>13500</v>
      </c>
      <c r="CQ21" s="24">
        <f t="shared" ref="CQ21:CR21" si="71">SUM(CQ10:CQ20)</f>
        <v>6014.65</v>
      </c>
      <c r="CR21" s="24">
        <f t="shared" si="71"/>
        <v>6592.25</v>
      </c>
      <c r="CS21" s="24">
        <f>SUM(CS10:CS20)</f>
        <v>2182371.5</v>
      </c>
      <c r="CT21" s="24">
        <f t="shared" ref="CT21:EJ21" si="72">SUM(CT10:CT20)</f>
        <v>1363982.1875</v>
      </c>
      <c r="CU21" s="24">
        <f t="shared" si="72"/>
        <v>1171804.1503999999</v>
      </c>
      <c r="CV21" s="24">
        <f t="shared" si="72"/>
        <v>664764.20000000007</v>
      </c>
      <c r="CW21" s="24">
        <f t="shared" si="72"/>
        <v>415477.625</v>
      </c>
      <c r="CX21" s="24">
        <f t="shared" si="72"/>
        <v>448665.73540000006</v>
      </c>
      <c r="CY21" s="24">
        <f t="shared" si="72"/>
        <v>501700</v>
      </c>
      <c r="CZ21" s="24">
        <f t="shared" si="72"/>
        <v>313562.5</v>
      </c>
      <c r="DA21" s="24">
        <f t="shared" si="72"/>
        <v>153955.6146</v>
      </c>
      <c r="DB21" s="24">
        <f t="shared" si="72"/>
        <v>24700</v>
      </c>
      <c r="DC21" s="24">
        <f t="shared" si="72"/>
        <v>15437.5</v>
      </c>
      <c r="DD21" s="24">
        <f t="shared" si="72"/>
        <v>19962.131200000003</v>
      </c>
      <c r="DE21" s="24">
        <f t="shared" si="72"/>
        <v>6800</v>
      </c>
      <c r="DF21" s="24">
        <f t="shared" si="72"/>
        <v>5500</v>
      </c>
      <c r="DG21" s="24">
        <f t="shared" si="72"/>
        <v>5500</v>
      </c>
      <c r="DH21" s="24">
        <f t="shared" si="72"/>
        <v>704185.36300000001</v>
      </c>
      <c r="DI21" s="24">
        <f t="shared" si="72"/>
        <v>440115.85187500005</v>
      </c>
      <c r="DJ21" s="24">
        <f t="shared" si="72"/>
        <v>355901.73769999994</v>
      </c>
      <c r="DK21" s="24">
        <f t="shared" si="72"/>
        <v>0</v>
      </c>
      <c r="DL21" s="24">
        <f t="shared" si="72"/>
        <v>19494999.254999999</v>
      </c>
      <c r="DM21" s="24">
        <f t="shared" si="72"/>
        <v>13139682.443541666</v>
      </c>
      <c r="DN21" s="24">
        <f t="shared" si="72"/>
        <v>12345316.875099998</v>
      </c>
      <c r="DO21" s="24">
        <f t="shared" si="72"/>
        <v>56010</v>
      </c>
      <c r="DP21" s="24">
        <f t="shared" si="72"/>
        <v>56010</v>
      </c>
      <c r="DQ21" s="24">
        <f t="shared" si="72"/>
        <v>56010</v>
      </c>
      <c r="DR21" s="24">
        <f t="shared" si="72"/>
        <v>6279361.6299999999</v>
      </c>
      <c r="DS21" s="24">
        <f t="shared" si="72"/>
        <v>933727.39999999991</v>
      </c>
      <c r="DT21" s="24">
        <f t="shared" si="72"/>
        <v>933727.39999999991</v>
      </c>
      <c r="DU21" s="24">
        <f t="shared" si="72"/>
        <v>0</v>
      </c>
      <c r="DV21" s="24">
        <f t="shared" si="72"/>
        <v>0</v>
      </c>
      <c r="DW21" s="24">
        <f t="shared" si="72"/>
        <v>0</v>
      </c>
      <c r="DX21" s="24">
        <f t="shared" si="72"/>
        <v>13500</v>
      </c>
      <c r="DY21" s="24">
        <f t="shared" si="72"/>
        <v>0</v>
      </c>
      <c r="DZ21" s="24">
        <f t="shared" si="72"/>
        <v>0</v>
      </c>
      <c r="EA21" s="24">
        <f t="shared" si="72"/>
        <v>0</v>
      </c>
      <c r="EB21" s="24">
        <f t="shared" si="72"/>
        <v>0</v>
      </c>
      <c r="EC21" s="24">
        <f t="shared" si="72"/>
        <v>0</v>
      </c>
      <c r="ED21" s="24">
        <f>SUM(ED10:ED20)</f>
        <v>346532.75</v>
      </c>
      <c r="EE21" s="24">
        <f t="shared" si="72"/>
        <v>0</v>
      </c>
      <c r="EF21" s="117">
        <v>0</v>
      </c>
      <c r="EG21" s="24">
        <f t="shared" si="72"/>
        <v>56010</v>
      </c>
      <c r="EH21" s="24">
        <f t="shared" si="72"/>
        <v>6695404.379999999</v>
      </c>
      <c r="EI21" s="24">
        <f t="shared" si="72"/>
        <v>989737.39999999991</v>
      </c>
      <c r="EJ21" s="24">
        <f t="shared" si="72"/>
        <v>1045747.3999999999</v>
      </c>
      <c r="EK21" s="24">
        <f>SUM(EK10:EK20)</f>
        <v>-5617794.7299999995</v>
      </c>
    </row>
    <row r="22" spans="1:141" hidden="1">
      <c r="E22" s="52"/>
      <c r="F22" s="33">
        <f>E22/12*4</f>
        <v>0</v>
      </c>
      <c r="G22" s="52"/>
      <c r="J22" s="108">
        <f>J21/E21*100</f>
        <v>38.450510077294872</v>
      </c>
      <c r="Z22" s="33">
        <f>Y22/12*4</f>
        <v>0</v>
      </c>
      <c r="AB22" s="12" t="e">
        <f t="shared" si="28"/>
        <v>#DIV/0!</v>
      </c>
      <c r="AJ22" s="33">
        <f>AI22/12*1.4*6</f>
        <v>0</v>
      </c>
      <c r="AT22" s="33">
        <f>AS22/12*4</f>
        <v>0</v>
      </c>
      <c r="BB22" s="33">
        <f>BA22/12*1.4*6</f>
        <v>0</v>
      </c>
      <c r="BD22" s="52"/>
      <c r="BE22" s="33">
        <f>BD22/12*4</f>
        <v>0</v>
      </c>
      <c r="BN22" s="33">
        <f>BM22/12*1.4*6</f>
        <v>0</v>
      </c>
      <c r="BT22" s="33">
        <f>BS22/12*1.4*6</f>
        <v>0</v>
      </c>
      <c r="BY22" s="33">
        <f>BX22/12*4</f>
        <v>0</v>
      </c>
      <c r="CB22" s="33">
        <f>CA22/12*4</f>
        <v>0</v>
      </c>
      <c r="CH22" s="33">
        <f>CG22/12*1.4*6</f>
        <v>0</v>
      </c>
      <c r="CK22" s="33">
        <f>CJ22/12*1.4*6</f>
        <v>0</v>
      </c>
      <c r="CQ22" s="33">
        <f>CP22/12*4</f>
        <v>0</v>
      </c>
      <c r="CT22" s="33">
        <f>CS22/12*1.4*6</f>
        <v>0</v>
      </c>
      <c r="CZ22" s="33">
        <f>CY22/12*1.4*6</f>
        <v>0</v>
      </c>
      <c r="DC22" s="33">
        <f>DB22/12*4</f>
        <v>0</v>
      </c>
      <c r="DF22" s="33">
        <f>DE22/12*4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E23/12*4</f>
        <v>0</v>
      </c>
      <c r="H23" s="108">
        <v>6165672.4340000004</v>
      </c>
      <c r="I23" s="1">
        <v>1727843.7120000001</v>
      </c>
      <c r="Z23" s="33">
        <f>Y23/12*4</f>
        <v>0</v>
      </c>
      <c r="AB23" s="12" t="e">
        <f t="shared" si="28"/>
        <v>#DIV/0!</v>
      </c>
      <c r="AJ23" s="33">
        <f>AI23/12*1.4*6</f>
        <v>0</v>
      </c>
      <c r="AT23" s="33">
        <f>AS23/12*4</f>
        <v>0</v>
      </c>
      <c r="BB23" s="33">
        <f>BA23/12*1.4*6</f>
        <v>0</v>
      </c>
      <c r="BE23" s="33">
        <f>BD23/12*4</f>
        <v>0</v>
      </c>
      <c r="BN23" s="33">
        <f>BM23/12*1.4*6</f>
        <v>0</v>
      </c>
      <c r="BT23" s="33">
        <f>BS23/12*1.4*6</f>
        <v>0</v>
      </c>
      <c r="BY23" s="33">
        <f>BX23/12*4</f>
        <v>0</v>
      </c>
      <c r="CB23" s="33">
        <f>CA23/12*4</f>
        <v>0</v>
      </c>
      <c r="CH23" s="33">
        <f>CG23/12*1.4*6</f>
        <v>0</v>
      </c>
      <c r="CK23" s="33">
        <f>CJ23/12*1.4*6</f>
        <v>0</v>
      </c>
      <c r="CQ23" s="33">
        <f>CP23/12*4</f>
        <v>0</v>
      </c>
      <c r="CT23" s="33">
        <f>CS23/12*1.4*6</f>
        <v>0</v>
      </c>
      <c r="CZ23" s="33">
        <f>CY23/12*1.4*6</f>
        <v>0</v>
      </c>
      <c r="DC23" s="33">
        <f>DB23/12*4</f>
        <v>0</v>
      </c>
      <c r="DF23" s="33">
        <f>DE23/12*4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E24/12*4</f>
        <v>0</v>
      </c>
      <c r="Z24" s="33">
        <f>Y24/12*4</f>
        <v>0</v>
      </c>
      <c r="AB24" s="12" t="e">
        <f t="shared" si="28"/>
        <v>#DIV/0!</v>
      </c>
      <c r="AJ24" s="33">
        <f>AI24/12*1.4*6</f>
        <v>0</v>
      </c>
      <c r="AT24" s="33">
        <f>AS24/12*4</f>
        <v>0</v>
      </c>
      <c r="BB24" s="33">
        <f>BA24/12*1.4*6</f>
        <v>0</v>
      </c>
      <c r="BE24" s="33">
        <f>BD24/12*4</f>
        <v>0</v>
      </c>
      <c r="BN24" s="33">
        <f>BM24/12*1.4*6</f>
        <v>0</v>
      </c>
      <c r="BT24" s="33">
        <f>BS24/12*1.4*6</f>
        <v>0</v>
      </c>
      <c r="BY24" s="33">
        <f>BX24/12*4</f>
        <v>0</v>
      </c>
      <c r="CB24" s="33">
        <f>CA24/12*4</f>
        <v>0</v>
      </c>
      <c r="CH24" s="33">
        <f>CG24/12*1.4*6</f>
        <v>0</v>
      </c>
      <c r="CK24" s="33">
        <f>CJ24/12*1.4*6</f>
        <v>0</v>
      </c>
      <c r="CQ24" s="33">
        <f>CP24/12*4</f>
        <v>0</v>
      </c>
      <c r="CT24" s="33">
        <f>CS24/12*1.4*6</f>
        <v>0</v>
      </c>
      <c r="CZ24" s="33">
        <f>CY24/12*1.4*6</f>
        <v>0</v>
      </c>
      <c r="DC24" s="33">
        <f>DB24/12*4</f>
        <v>0</v>
      </c>
      <c r="DF24" s="33">
        <f>DE24/12*4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P10: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O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S10:DT20" name="Range6_2_1"/>
    <protectedRange sqref="EF10:EF20" name="Range6_2_2"/>
  </protectedRanges>
  <mergeCells count="135"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5" t="s">
        <v>128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</row>
    <row r="4" spans="1:18" ht="71.25" customHeight="1">
      <c r="A4" s="53"/>
      <c r="B4" s="206" t="s">
        <v>129</v>
      </c>
      <c r="C4" s="227" t="s">
        <v>130</v>
      </c>
      <c r="D4" s="228"/>
      <c r="E4" s="228"/>
      <c r="F4" s="229"/>
      <c r="G4" s="230" t="s">
        <v>139</v>
      </c>
      <c r="H4" s="230" t="s">
        <v>131</v>
      </c>
      <c r="I4" s="230" t="s">
        <v>140</v>
      </c>
      <c r="J4" s="230" t="s">
        <v>132</v>
      </c>
      <c r="K4" s="231" t="s">
        <v>133</v>
      </c>
      <c r="L4" s="232"/>
      <c r="M4" s="232"/>
      <c r="N4" s="233"/>
      <c r="O4" s="230" t="s">
        <v>141</v>
      </c>
      <c r="P4" s="230" t="s">
        <v>131</v>
      </c>
      <c r="Q4" s="230" t="s">
        <v>142</v>
      </c>
      <c r="R4" s="230" t="s">
        <v>134</v>
      </c>
    </row>
    <row r="5" spans="1:18" ht="17.25" customHeight="1">
      <c r="A5" s="54"/>
      <c r="B5" s="207"/>
      <c r="C5" s="234" t="s">
        <v>135</v>
      </c>
      <c r="D5" s="236" t="s">
        <v>55</v>
      </c>
      <c r="E5" s="237"/>
      <c r="F5" s="238"/>
      <c r="G5" s="230"/>
      <c r="H5" s="230"/>
      <c r="I5" s="230"/>
      <c r="J5" s="230"/>
      <c r="K5" s="239" t="s">
        <v>135</v>
      </c>
      <c r="L5" s="241" t="s">
        <v>55</v>
      </c>
      <c r="M5" s="242"/>
      <c r="N5" s="243"/>
      <c r="O5" s="230"/>
      <c r="P5" s="230"/>
      <c r="Q5" s="230"/>
      <c r="R5" s="230"/>
    </row>
    <row r="6" spans="1:18" ht="26.25" customHeight="1">
      <c r="A6" s="54"/>
      <c r="B6" s="207"/>
      <c r="C6" s="235"/>
      <c r="D6" s="97" t="s">
        <v>136</v>
      </c>
      <c r="E6" s="98" t="s">
        <v>9</v>
      </c>
      <c r="F6" s="98" t="s">
        <v>137</v>
      </c>
      <c r="G6" s="230"/>
      <c r="H6" s="230"/>
      <c r="I6" s="230"/>
      <c r="J6" s="230"/>
      <c r="K6" s="240"/>
      <c r="L6" s="55" t="s">
        <v>136</v>
      </c>
      <c r="M6" s="56" t="s">
        <v>9</v>
      </c>
      <c r="N6" s="56" t="s">
        <v>137</v>
      </c>
      <c r="O6" s="230"/>
      <c r="P6" s="230"/>
      <c r="Q6" s="230"/>
      <c r="R6" s="230"/>
    </row>
    <row r="7" spans="1:18" ht="15" customHeight="1">
      <c r="A7" s="54"/>
      <c r="B7" s="208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206282.62799999994</v>
      </c>
      <c r="D8" s="100">
        <f>Ekamut!P10</f>
        <v>128926.64249999996</v>
      </c>
      <c r="E8" s="100">
        <f>Ekamut!Q10</f>
        <v>111651.95859999987</v>
      </c>
      <c r="F8" s="100">
        <f>Ekamut!S10</f>
        <v>54.12572046541888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14500.6</v>
      </c>
      <c r="L8" s="59">
        <f>Ekamut!Z10</f>
        <v>9062.875</v>
      </c>
      <c r="M8" s="59">
        <f>Ekamut!AA10</f>
        <v>15305.142</v>
      </c>
      <c r="N8" s="59">
        <f>Ekamut!AC10</f>
        <v>105.54833593092698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709102.4</v>
      </c>
      <c r="D9" s="100">
        <f>Ekamut!P11</f>
        <v>443189</v>
      </c>
      <c r="E9" s="100">
        <f>Ekamut!Q11</f>
        <v>429183.67170000018</v>
      </c>
      <c r="F9" s="100">
        <f>Ekamut!S11</f>
        <v>60.524921605116575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11500.625</v>
      </c>
      <c r="M9" s="59">
        <f>Ekamut!AA11</f>
        <v>7059.7250000000004</v>
      </c>
      <c r="N9" s="59">
        <f>Ekamut!AC11</f>
        <v>38.3659855442639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41412.600000000006</v>
      </c>
      <c r="D10" s="100">
        <f>Ekamut!P12</f>
        <v>25882.875000000004</v>
      </c>
      <c r="E10" s="100">
        <f>Ekamut!Q12</f>
        <v>17578.885399999992</v>
      </c>
      <c r="F10" s="100">
        <f>Ekamut!S12</f>
        <v>42.448156841154599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628.73599999999999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478833</v>
      </c>
      <c r="D11" s="100">
        <f>Ekamut!P13</f>
        <v>299270.625</v>
      </c>
      <c r="E11" s="100">
        <f>Ekamut!Q13</f>
        <v>218031.52300000004</v>
      </c>
      <c r="F11" s="100">
        <f>Ekamut!S13</f>
        <v>45.533938345936903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16893.75</v>
      </c>
      <c r="M11" s="59">
        <f>Ekamut!AA13</f>
        <v>12544.039000000001</v>
      </c>
      <c r="N11" s="59">
        <f>Ekamut!AC13</f>
        <v>46.407839437661856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623600</v>
      </c>
      <c r="D12" s="100">
        <f>Ekamut!P14</f>
        <v>389750</v>
      </c>
      <c r="E12" s="100">
        <f>Ekamut!Q14</f>
        <v>379773.20730000001</v>
      </c>
      <c r="F12" s="100">
        <f>Ekamut!S14</f>
        <v>60.900129457985884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12187.5</v>
      </c>
      <c r="M12" s="59">
        <f>Ekamut!AA14</f>
        <v>54000.574999999997</v>
      </c>
      <c r="N12" s="59">
        <f>Ekamut!AC14</f>
        <v>276.9260256410256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199334.70000000007</v>
      </c>
      <c r="D13" s="100">
        <f>Ekamut!P15</f>
        <v>124584.18750000004</v>
      </c>
      <c r="E13" s="100">
        <f>Ekamut!Q15</f>
        <v>82645.436499999953</v>
      </c>
      <c r="F13" s="100">
        <f>Ekamut!S15</f>
        <v>41.460637059177316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1955.625</v>
      </c>
      <c r="M13" s="59">
        <f>Ekamut!AA15</f>
        <v>4698.6639999999998</v>
      </c>
      <c r="N13" s="59">
        <f>Ekamut!AC15</f>
        <v>150.16503675295621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209550</v>
      </c>
      <c r="D14" s="100">
        <f>Ekamut!P16</f>
        <v>130968.75</v>
      </c>
      <c r="E14" s="100">
        <f>Ekamut!Q16</f>
        <v>56942.236200000007</v>
      </c>
      <c r="F14" s="100">
        <f>Ekamut!S16</f>
        <v>27.17357967072298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9562.5</v>
      </c>
      <c r="M14" s="59">
        <f>Ekamut!AA16</f>
        <v>3238.9679999999998</v>
      </c>
      <c r="N14" s="59">
        <f>Ekamut!AC16</f>
        <v>21.169725490196079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38000</v>
      </c>
      <c r="D15" s="100">
        <f>Ekamut!P17</f>
        <v>23750</v>
      </c>
      <c r="E15" s="100">
        <f>Ekamut!Q17</f>
        <v>24255.712500000001</v>
      </c>
      <c r="F15" s="100">
        <f>Ekamut!S17</f>
        <v>63.83082236842106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2550.6030000000001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31000</v>
      </c>
      <c r="D16" s="100">
        <f>Ekamut!P18</f>
        <v>19375</v>
      </c>
      <c r="E16" s="100">
        <f>Ekamut!Q18</f>
        <v>23000.943999999996</v>
      </c>
      <c r="F16" s="100">
        <f>Ekamut!S18</f>
        <v>74.196593548387085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3715.7069999999999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109824.40000000002</v>
      </c>
      <c r="D17" s="100">
        <f>Ekamut!P19</f>
        <v>68640.250000000015</v>
      </c>
      <c r="E17" s="100">
        <f>Ekamut!Q19</f>
        <v>44263.392499999994</v>
      </c>
      <c r="F17" s="100">
        <f>Ekamut!S19</f>
        <v>40.303787227610613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2500</v>
      </c>
      <c r="M17" s="59">
        <f>Ekamut!AA19</f>
        <v>4068.4929999999999</v>
      </c>
      <c r="N17" s="59">
        <f>Ekamut!AC19</f>
        <v>101.71232500000001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239092.69999999995</v>
      </c>
      <c r="D18" s="100">
        <f>Ekamut!P20</f>
        <v>149432.93749999997</v>
      </c>
      <c r="E18" s="100">
        <f>Ekamut!Q20</f>
        <v>122966.50589999999</v>
      </c>
      <c r="F18" s="100">
        <f>Ekamut!S20</f>
        <v>51.430472741325858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1718.75</v>
      </c>
      <c r="M18" s="59">
        <f>Ekamut!AA20</f>
        <v>2517.3919999999998</v>
      </c>
      <c r="N18" s="59">
        <f>Ekamut!AC20</f>
        <v>91.541527272727265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52.331133182956727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105.46545378766588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6" t="s">
        <v>149</v>
      </c>
      <c r="B1" s="246"/>
      <c r="C1" s="246"/>
      <c r="D1" s="246"/>
    </row>
    <row r="2" spans="1:4" s="9" customFormat="1" ht="13.15" customHeight="1">
      <c r="A2" s="250" t="s">
        <v>6</v>
      </c>
      <c r="B2" s="247" t="s">
        <v>10</v>
      </c>
      <c r="C2" s="247" t="s">
        <v>147</v>
      </c>
      <c r="D2" s="247" t="s">
        <v>148</v>
      </c>
    </row>
    <row r="3" spans="1:4" s="9" customFormat="1" ht="13.15" customHeight="1">
      <c r="A3" s="251"/>
      <c r="B3" s="248"/>
      <c r="C3" s="248"/>
      <c r="D3" s="248"/>
    </row>
    <row r="4" spans="1:4" s="9" customFormat="1" ht="13.15" customHeight="1">
      <c r="A4" s="251"/>
      <c r="B4" s="248"/>
      <c r="C4" s="248"/>
      <c r="D4" s="248"/>
    </row>
    <row r="5" spans="1:4" s="10" customFormat="1" ht="13.15" customHeight="1">
      <c r="A5" s="251"/>
      <c r="B5" s="248"/>
      <c r="C5" s="248"/>
      <c r="D5" s="248"/>
    </row>
    <row r="6" spans="1:4" s="27" customFormat="1" ht="28.15" customHeight="1">
      <c r="A6" s="252"/>
      <c r="B6" s="249"/>
      <c r="C6" s="249"/>
      <c r="D6" s="249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4" t="s">
        <v>44</v>
      </c>
      <c r="B80" s="245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5" t="s">
        <v>230</v>
      </c>
      <c r="B1" s="255"/>
      <c r="C1" s="255"/>
      <c r="D1" s="255"/>
      <c r="E1" s="255"/>
      <c r="F1" s="255"/>
      <c r="G1" s="255"/>
    </row>
    <row r="2" spans="1:7" ht="34.5" customHeight="1">
      <c r="A2" s="256"/>
      <c r="B2" s="256"/>
      <c r="C2" s="256"/>
      <c r="D2" s="256"/>
      <c r="E2" s="256"/>
      <c r="F2" s="256"/>
      <c r="G2" s="256"/>
    </row>
    <row r="3" spans="1:7" ht="105.6" customHeight="1">
      <c r="A3" s="25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R2" s="5"/>
      <c r="S2" s="5"/>
      <c r="U2" s="187"/>
      <c r="V2" s="187"/>
      <c r="W2" s="187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86" t="s">
        <v>12</v>
      </c>
      <c r="N3" s="186"/>
      <c r="O3" s="186"/>
      <c r="P3" s="186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03" t="s">
        <v>6</v>
      </c>
      <c r="B4" s="203" t="s">
        <v>10</v>
      </c>
      <c r="C4" s="209" t="s">
        <v>4</v>
      </c>
      <c r="D4" s="87"/>
      <c r="E4" s="209" t="s">
        <v>5</v>
      </c>
      <c r="F4" s="212" t="s">
        <v>13</v>
      </c>
      <c r="G4" s="213"/>
      <c r="H4" s="213"/>
      <c r="I4" s="213"/>
      <c r="J4" s="214"/>
      <c r="K4" s="188" t="s">
        <v>45</v>
      </c>
      <c r="L4" s="189"/>
      <c r="M4" s="189"/>
      <c r="N4" s="189"/>
      <c r="O4" s="190"/>
      <c r="P4" s="153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5"/>
      <c r="DG4" s="162" t="s">
        <v>14</v>
      </c>
      <c r="DH4" s="164" t="s">
        <v>15</v>
      </c>
      <c r="DI4" s="165"/>
      <c r="DJ4" s="166"/>
      <c r="DK4" s="221" t="s">
        <v>3</v>
      </c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57" t="s">
        <v>16</v>
      </c>
      <c r="ED4" s="138" t="s">
        <v>17</v>
      </c>
      <c r="EE4" s="139"/>
      <c r="EF4" s="140"/>
    </row>
    <row r="5" spans="1:136" s="9" customFormat="1" ht="15" customHeight="1">
      <c r="A5" s="204"/>
      <c r="B5" s="204"/>
      <c r="C5" s="210"/>
      <c r="D5" s="88"/>
      <c r="E5" s="210"/>
      <c r="F5" s="215"/>
      <c r="G5" s="216"/>
      <c r="H5" s="216"/>
      <c r="I5" s="216"/>
      <c r="J5" s="217"/>
      <c r="K5" s="191"/>
      <c r="L5" s="192"/>
      <c r="M5" s="192"/>
      <c r="N5" s="192"/>
      <c r="O5" s="193"/>
      <c r="P5" s="147" t="s">
        <v>7</v>
      </c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9"/>
      <c r="AW5" s="134" t="s">
        <v>2</v>
      </c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26" t="s">
        <v>8</v>
      </c>
      <c r="BM5" s="127"/>
      <c r="BN5" s="127"/>
      <c r="BO5" s="150" t="s">
        <v>18</v>
      </c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2"/>
      <c r="CF5" s="156" t="s">
        <v>0</v>
      </c>
      <c r="CG5" s="157"/>
      <c r="CH5" s="157"/>
      <c r="CI5" s="157"/>
      <c r="CJ5" s="157"/>
      <c r="CK5" s="157"/>
      <c r="CL5" s="157"/>
      <c r="CM5" s="157"/>
      <c r="CN5" s="158"/>
      <c r="CO5" s="150" t="s">
        <v>1</v>
      </c>
      <c r="CP5" s="151"/>
      <c r="CQ5" s="151"/>
      <c r="CR5" s="151"/>
      <c r="CS5" s="151"/>
      <c r="CT5" s="151"/>
      <c r="CU5" s="151"/>
      <c r="CV5" s="151"/>
      <c r="CW5" s="151"/>
      <c r="CX5" s="134" t="s">
        <v>19</v>
      </c>
      <c r="CY5" s="134"/>
      <c r="CZ5" s="134"/>
      <c r="DA5" s="126" t="s">
        <v>20</v>
      </c>
      <c r="DB5" s="127"/>
      <c r="DC5" s="128"/>
      <c r="DD5" s="126" t="s">
        <v>21</v>
      </c>
      <c r="DE5" s="127"/>
      <c r="DF5" s="128"/>
      <c r="DG5" s="162"/>
      <c r="DH5" s="167"/>
      <c r="DI5" s="168"/>
      <c r="DJ5" s="169"/>
      <c r="DK5" s="120"/>
      <c r="DL5" s="120"/>
      <c r="DM5" s="121"/>
      <c r="DN5" s="121"/>
      <c r="DO5" s="121"/>
      <c r="DP5" s="121"/>
      <c r="DQ5" s="126" t="s">
        <v>22</v>
      </c>
      <c r="DR5" s="127"/>
      <c r="DS5" s="128"/>
      <c r="DT5" s="132"/>
      <c r="DU5" s="133"/>
      <c r="DV5" s="133"/>
      <c r="DW5" s="133"/>
      <c r="DX5" s="133"/>
      <c r="DY5" s="133"/>
      <c r="DZ5" s="133"/>
      <c r="EA5" s="133"/>
      <c r="EB5" s="133"/>
      <c r="EC5" s="259"/>
      <c r="ED5" s="141"/>
      <c r="EE5" s="142"/>
      <c r="EF5" s="143"/>
    </row>
    <row r="6" spans="1:136" s="9" customFormat="1" ht="119.25" customHeight="1">
      <c r="A6" s="204"/>
      <c r="B6" s="204"/>
      <c r="C6" s="210"/>
      <c r="D6" s="88"/>
      <c r="E6" s="210"/>
      <c r="F6" s="218"/>
      <c r="G6" s="219"/>
      <c r="H6" s="219"/>
      <c r="I6" s="219"/>
      <c r="J6" s="220"/>
      <c r="K6" s="194"/>
      <c r="L6" s="195"/>
      <c r="M6" s="195"/>
      <c r="N6" s="195"/>
      <c r="O6" s="196"/>
      <c r="P6" s="159" t="s">
        <v>23</v>
      </c>
      <c r="Q6" s="160"/>
      <c r="R6" s="160"/>
      <c r="S6" s="160"/>
      <c r="T6" s="161"/>
      <c r="U6" s="173" t="s">
        <v>24</v>
      </c>
      <c r="V6" s="174"/>
      <c r="W6" s="174"/>
      <c r="X6" s="174"/>
      <c r="Y6" s="175"/>
      <c r="Z6" s="173" t="s">
        <v>25</v>
      </c>
      <c r="AA6" s="174"/>
      <c r="AB6" s="174"/>
      <c r="AC6" s="174"/>
      <c r="AD6" s="175"/>
      <c r="AE6" s="173" t="s">
        <v>26</v>
      </c>
      <c r="AF6" s="174"/>
      <c r="AG6" s="174"/>
      <c r="AH6" s="174"/>
      <c r="AI6" s="175"/>
      <c r="AJ6" s="173" t="s">
        <v>27</v>
      </c>
      <c r="AK6" s="174"/>
      <c r="AL6" s="174"/>
      <c r="AM6" s="174"/>
      <c r="AN6" s="175"/>
      <c r="AO6" s="173" t="s">
        <v>28</v>
      </c>
      <c r="AP6" s="174"/>
      <c r="AQ6" s="174"/>
      <c r="AR6" s="174"/>
      <c r="AS6" s="175"/>
      <c r="AT6" s="176" t="s">
        <v>29</v>
      </c>
      <c r="AU6" s="176"/>
      <c r="AV6" s="176"/>
      <c r="AW6" s="181" t="s">
        <v>30</v>
      </c>
      <c r="AX6" s="182"/>
      <c r="AY6" s="182"/>
      <c r="AZ6" s="181" t="s">
        <v>31</v>
      </c>
      <c r="BA6" s="182"/>
      <c r="BB6" s="183"/>
      <c r="BC6" s="177" t="s">
        <v>32</v>
      </c>
      <c r="BD6" s="178"/>
      <c r="BE6" s="184"/>
      <c r="BF6" s="177" t="s">
        <v>33</v>
      </c>
      <c r="BG6" s="178"/>
      <c r="BH6" s="178"/>
      <c r="BI6" s="222" t="s">
        <v>34</v>
      </c>
      <c r="BJ6" s="223"/>
      <c r="BK6" s="223"/>
      <c r="BL6" s="129"/>
      <c r="BM6" s="130"/>
      <c r="BN6" s="130"/>
      <c r="BO6" s="200" t="s">
        <v>35</v>
      </c>
      <c r="BP6" s="201"/>
      <c r="BQ6" s="201"/>
      <c r="BR6" s="201"/>
      <c r="BS6" s="202"/>
      <c r="BT6" s="163" t="s">
        <v>36</v>
      </c>
      <c r="BU6" s="163"/>
      <c r="BV6" s="163"/>
      <c r="BW6" s="163" t="s">
        <v>37</v>
      </c>
      <c r="BX6" s="163"/>
      <c r="BY6" s="163"/>
      <c r="BZ6" s="163" t="s">
        <v>38</v>
      </c>
      <c r="CA6" s="163"/>
      <c r="CB6" s="163"/>
      <c r="CC6" s="163" t="s">
        <v>39</v>
      </c>
      <c r="CD6" s="163"/>
      <c r="CE6" s="163"/>
      <c r="CF6" s="163" t="s">
        <v>46</v>
      </c>
      <c r="CG6" s="163"/>
      <c r="CH6" s="163"/>
      <c r="CI6" s="156" t="s">
        <v>47</v>
      </c>
      <c r="CJ6" s="157"/>
      <c r="CK6" s="157"/>
      <c r="CL6" s="163" t="s">
        <v>40</v>
      </c>
      <c r="CM6" s="163"/>
      <c r="CN6" s="163"/>
      <c r="CO6" s="179" t="s">
        <v>41</v>
      </c>
      <c r="CP6" s="180"/>
      <c r="CQ6" s="157"/>
      <c r="CR6" s="163" t="s">
        <v>42</v>
      </c>
      <c r="CS6" s="163"/>
      <c r="CT6" s="163"/>
      <c r="CU6" s="156" t="s">
        <v>48</v>
      </c>
      <c r="CV6" s="157"/>
      <c r="CW6" s="157"/>
      <c r="CX6" s="134"/>
      <c r="CY6" s="134"/>
      <c r="CZ6" s="134"/>
      <c r="DA6" s="129"/>
      <c r="DB6" s="130"/>
      <c r="DC6" s="131"/>
      <c r="DD6" s="129"/>
      <c r="DE6" s="130"/>
      <c r="DF6" s="131"/>
      <c r="DG6" s="162"/>
      <c r="DH6" s="170"/>
      <c r="DI6" s="171"/>
      <c r="DJ6" s="172"/>
      <c r="DK6" s="126" t="s">
        <v>49</v>
      </c>
      <c r="DL6" s="127"/>
      <c r="DM6" s="128"/>
      <c r="DN6" s="126" t="s">
        <v>50</v>
      </c>
      <c r="DO6" s="127"/>
      <c r="DP6" s="128"/>
      <c r="DQ6" s="129"/>
      <c r="DR6" s="130"/>
      <c r="DS6" s="131"/>
      <c r="DT6" s="126" t="s">
        <v>51</v>
      </c>
      <c r="DU6" s="127"/>
      <c r="DV6" s="128"/>
      <c r="DW6" s="126" t="s">
        <v>52</v>
      </c>
      <c r="DX6" s="127"/>
      <c r="DY6" s="128"/>
      <c r="DZ6" s="124" t="s">
        <v>53</v>
      </c>
      <c r="EA6" s="125"/>
      <c r="EB6" s="125"/>
      <c r="EC6" s="258"/>
      <c r="ED6" s="144"/>
      <c r="EE6" s="145"/>
      <c r="EF6" s="146"/>
    </row>
    <row r="7" spans="1:136" s="10" customFormat="1" ht="36" customHeight="1">
      <c r="A7" s="204"/>
      <c r="B7" s="204"/>
      <c r="C7" s="210"/>
      <c r="D7" s="88"/>
      <c r="E7" s="210"/>
      <c r="F7" s="122" t="s">
        <v>43</v>
      </c>
      <c r="G7" s="197" t="s">
        <v>55</v>
      </c>
      <c r="H7" s="198"/>
      <c r="I7" s="198"/>
      <c r="J7" s="199"/>
      <c r="K7" s="122" t="s">
        <v>43</v>
      </c>
      <c r="L7" s="197" t="s">
        <v>55</v>
      </c>
      <c r="M7" s="198"/>
      <c r="N7" s="198"/>
      <c r="O7" s="199"/>
      <c r="P7" s="122" t="s">
        <v>43</v>
      </c>
      <c r="Q7" s="197" t="s">
        <v>55</v>
      </c>
      <c r="R7" s="198"/>
      <c r="S7" s="198"/>
      <c r="T7" s="199"/>
      <c r="U7" s="122" t="s">
        <v>43</v>
      </c>
      <c r="V7" s="197" t="s">
        <v>55</v>
      </c>
      <c r="W7" s="198"/>
      <c r="X7" s="198"/>
      <c r="Y7" s="199"/>
      <c r="Z7" s="122" t="s">
        <v>43</v>
      </c>
      <c r="AA7" s="197" t="s">
        <v>55</v>
      </c>
      <c r="AB7" s="198"/>
      <c r="AC7" s="198"/>
      <c r="AD7" s="199"/>
      <c r="AE7" s="122" t="s">
        <v>43</v>
      </c>
      <c r="AF7" s="197" t="s">
        <v>55</v>
      </c>
      <c r="AG7" s="198"/>
      <c r="AH7" s="198"/>
      <c r="AI7" s="199"/>
      <c r="AJ7" s="122" t="s">
        <v>43</v>
      </c>
      <c r="AK7" s="197" t="s">
        <v>55</v>
      </c>
      <c r="AL7" s="198"/>
      <c r="AM7" s="198"/>
      <c r="AN7" s="199"/>
      <c r="AO7" s="122" t="s">
        <v>43</v>
      </c>
      <c r="AP7" s="197" t="s">
        <v>55</v>
      </c>
      <c r="AQ7" s="198"/>
      <c r="AR7" s="198"/>
      <c r="AS7" s="199"/>
      <c r="AT7" s="122" t="s">
        <v>43</v>
      </c>
      <c r="AU7" s="135" t="s">
        <v>55</v>
      </c>
      <c r="AV7" s="136"/>
      <c r="AW7" s="122" t="s">
        <v>43</v>
      </c>
      <c r="AX7" s="135" t="s">
        <v>55</v>
      </c>
      <c r="AY7" s="136"/>
      <c r="AZ7" s="122" t="s">
        <v>43</v>
      </c>
      <c r="BA7" s="135" t="s">
        <v>55</v>
      </c>
      <c r="BB7" s="136"/>
      <c r="BC7" s="122" t="s">
        <v>43</v>
      </c>
      <c r="BD7" s="135" t="s">
        <v>55</v>
      </c>
      <c r="BE7" s="136"/>
      <c r="BF7" s="122" t="s">
        <v>43</v>
      </c>
      <c r="BG7" s="135" t="s">
        <v>55</v>
      </c>
      <c r="BH7" s="136"/>
      <c r="BI7" s="122" t="s">
        <v>43</v>
      </c>
      <c r="BJ7" s="135" t="s">
        <v>55</v>
      </c>
      <c r="BK7" s="136"/>
      <c r="BL7" s="122" t="s">
        <v>43</v>
      </c>
      <c r="BM7" s="135" t="s">
        <v>55</v>
      </c>
      <c r="BN7" s="136"/>
      <c r="BO7" s="122" t="s">
        <v>43</v>
      </c>
      <c r="BP7" s="135" t="s">
        <v>55</v>
      </c>
      <c r="BQ7" s="224"/>
      <c r="BR7" s="224"/>
      <c r="BS7" s="136"/>
      <c r="BT7" s="122" t="s">
        <v>43</v>
      </c>
      <c r="BU7" s="135" t="s">
        <v>55</v>
      </c>
      <c r="BV7" s="136"/>
      <c r="BW7" s="122" t="s">
        <v>43</v>
      </c>
      <c r="BX7" s="135" t="s">
        <v>55</v>
      </c>
      <c r="BY7" s="136"/>
      <c r="BZ7" s="122" t="s">
        <v>43</v>
      </c>
      <c r="CA7" s="135" t="s">
        <v>55</v>
      </c>
      <c r="CB7" s="136"/>
      <c r="CC7" s="122" t="s">
        <v>43</v>
      </c>
      <c r="CD7" s="135" t="s">
        <v>55</v>
      </c>
      <c r="CE7" s="136"/>
      <c r="CF7" s="122" t="s">
        <v>43</v>
      </c>
      <c r="CG7" s="135" t="s">
        <v>55</v>
      </c>
      <c r="CH7" s="136"/>
      <c r="CI7" s="122" t="s">
        <v>43</v>
      </c>
      <c r="CJ7" s="135" t="s">
        <v>55</v>
      </c>
      <c r="CK7" s="136"/>
      <c r="CL7" s="122" t="s">
        <v>43</v>
      </c>
      <c r="CM7" s="135" t="s">
        <v>55</v>
      </c>
      <c r="CN7" s="136"/>
      <c r="CO7" s="122" t="s">
        <v>43</v>
      </c>
      <c r="CP7" s="135" t="s">
        <v>55</v>
      </c>
      <c r="CQ7" s="136"/>
      <c r="CR7" s="122" t="s">
        <v>43</v>
      </c>
      <c r="CS7" s="135" t="s">
        <v>55</v>
      </c>
      <c r="CT7" s="136"/>
      <c r="CU7" s="122" t="s">
        <v>43</v>
      </c>
      <c r="CV7" s="135" t="s">
        <v>55</v>
      </c>
      <c r="CW7" s="136"/>
      <c r="CX7" s="122" t="s">
        <v>43</v>
      </c>
      <c r="CY7" s="135" t="s">
        <v>55</v>
      </c>
      <c r="CZ7" s="136"/>
      <c r="DA7" s="122" t="s">
        <v>43</v>
      </c>
      <c r="DB7" s="135" t="s">
        <v>55</v>
      </c>
      <c r="DC7" s="136"/>
      <c r="DD7" s="122" t="s">
        <v>43</v>
      </c>
      <c r="DE7" s="135" t="s">
        <v>55</v>
      </c>
      <c r="DF7" s="136"/>
      <c r="DG7" s="137" t="s">
        <v>9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35" t="s">
        <v>55</v>
      </c>
      <c r="DY7" s="136"/>
      <c r="DZ7" s="122" t="s">
        <v>43</v>
      </c>
      <c r="EA7" s="197" t="s">
        <v>55</v>
      </c>
      <c r="EB7" s="199"/>
      <c r="EC7" s="257" t="s">
        <v>9</v>
      </c>
      <c r="ED7" s="122" t="s">
        <v>43</v>
      </c>
      <c r="EE7" s="135" t="s">
        <v>55</v>
      </c>
      <c r="EF7" s="136"/>
    </row>
    <row r="8" spans="1:136" s="27" customFormat="1" ht="101.25" customHeight="1">
      <c r="A8" s="205"/>
      <c r="B8" s="205"/>
      <c r="C8" s="211"/>
      <c r="D8" s="89"/>
      <c r="E8" s="211"/>
      <c r="F8" s="12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7"/>
      <c r="DH8" s="12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8"/>
      <c r="ED8" s="12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03" t="s">
        <v>6</v>
      </c>
      <c r="B4" s="206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88" t="s">
        <v>45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5"/>
      <c r="DF4" s="162" t="s">
        <v>14</v>
      </c>
      <c r="DG4" s="164" t="s">
        <v>231</v>
      </c>
      <c r="DH4" s="221" t="s">
        <v>3</v>
      </c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57" t="s">
        <v>16</v>
      </c>
      <c r="EA4" s="260" t="s">
        <v>232</v>
      </c>
    </row>
    <row r="5" spans="1:131" s="9" customFormat="1" ht="15" customHeight="1">
      <c r="A5" s="204"/>
      <c r="B5" s="207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7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9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0" t="s">
        <v>18</v>
      </c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2"/>
      <c r="CE5" s="156" t="s">
        <v>0</v>
      </c>
      <c r="CF5" s="157"/>
      <c r="CG5" s="157"/>
      <c r="CH5" s="157"/>
      <c r="CI5" s="157"/>
      <c r="CJ5" s="157"/>
      <c r="CK5" s="157"/>
      <c r="CL5" s="157"/>
      <c r="CM5" s="158"/>
      <c r="CN5" s="150" t="s">
        <v>1</v>
      </c>
      <c r="CO5" s="151"/>
      <c r="CP5" s="151"/>
      <c r="CQ5" s="151"/>
      <c r="CR5" s="151"/>
      <c r="CS5" s="151"/>
      <c r="CT5" s="151"/>
      <c r="CU5" s="151"/>
      <c r="CV5" s="151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2"/>
      <c r="DG5" s="167"/>
      <c r="DH5" s="120"/>
      <c r="DI5" s="120"/>
      <c r="DJ5" s="121"/>
      <c r="DK5" s="121"/>
      <c r="DL5" s="121"/>
      <c r="DM5" s="121"/>
      <c r="DN5" s="126" t="s">
        <v>22</v>
      </c>
      <c r="DO5" s="127"/>
      <c r="DP5" s="128"/>
      <c r="DQ5" s="132"/>
      <c r="DR5" s="133"/>
      <c r="DS5" s="133"/>
      <c r="DT5" s="133"/>
      <c r="DU5" s="133"/>
      <c r="DV5" s="133"/>
      <c r="DW5" s="133"/>
      <c r="DX5" s="133"/>
      <c r="DY5" s="133"/>
      <c r="DZ5" s="259"/>
      <c r="EA5" s="260"/>
    </row>
    <row r="6" spans="1:131" s="9" customFormat="1" ht="119.25" customHeight="1">
      <c r="A6" s="204"/>
      <c r="B6" s="207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</v>
      </c>
      <c r="P6" s="160"/>
      <c r="Q6" s="160"/>
      <c r="R6" s="160"/>
      <c r="S6" s="161"/>
      <c r="T6" s="173" t="s">
        <v>24</v>
      </c>
      <c r="U6" s="174"/>
      <c r="V6" s="174"/>
      <c r="W6" s="174"/>
      <c r="X6" s="175"/>
      <c r="Y6" s="173" t="s">
        <v>25</v>
      </c>
      <c r="Z6" s="174"/>
      <c r="AA6" s="174"/>
      <c r="AB6" s="174"/>
      <c r="AC6" s="175"/>
      <c r="AD6" s="173" t="s">
        <v>26</v>
      </c>
      <c r="AE6" s="174"/>
      <c r="AF6" s="174"/>
      <c r="AG6" s="174"/>
      <c r="AH6" s="175"/>
      <c r="AI6" s="173" t="s">
        <v>27</v>
      </c>
      <c r="AJ6" s="174"/>
      <c r="AK6" s="174"/>
      <c r="AL6" s="174"/>
      <c r="AM6" s="175"/>
      <c r="AN6" s="173" t="s">
        <v>28</v>
      </c>
      <c r="AO6" s="174"/>
      <c r="AP6" s="174"/>
      <c r="AQ6" s="174"/>
      <c r="AR6" s="175"/>
      <c r="AS6" s="176" t="s">
        <v>29</v>
      </c>
      <c r="AT6" s="176"/>
      <c r="AU6" s="176"/>
      <c r="AV6" s="181" t="s">
        <v>30</v>
      </c>
      <c r="AW6" s="182"/>
      <c r="AX6" s="182"/>
      <c r="AY6" s="181" t="s">
        <v>31</v>
      </c>
      <c r="AZ6" s="182"/>
      <c r="BA6" s="183"/>
      <c r="BB6" s="177" t="s">
        <v>32</v>
      </c>
      <c r="BC6" s="178"/>
      <c r="BD6" s="184"/>
      <c r="BE6" s="177" t="s">
        <v>33</v>
      </c>
      <c r="BF6" s="178"/>
      <c r="BG6" s="178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3" t="s">
        <v>36</v>
      </c>
      <c r="BT6" s="163"/>
      <c r="BU6" s="163"/>
      <c r="BV6" s="163" t="s">
        <v>37</v>
      </c>
      <c r="BW6" s="163"/>
      <c r="BX6" s="163"/>
      <c r="BY6" s="163" t="s">
        <v>38</v>
      </c>
      <c r="BZ6" s="163"/>
      <c r="CA6" s="163"/>
      <c r="CB6" s="163" t="s">
        <v>39</v>
      </c>
      <c r="CC6" s="163"/>
      <c r="CD6" s="163"/>
      <c r="CE6" s="163" t="s">
        <v>46</v>
      </c>
      <c r="CF6" s="163"/>
      <c r="CG6" s="163"/>
      <c r="CH6" s="156" t="s">
        <v>47</v>
      </c>
      <c r="CI6" s="157"/>
      <c r="CJ6" s="157"/>
      <c r="CK6" s="163" t="s">
        <v>40</v>
      </c>
      <c r="CL6" s="163"/>
      <c r="CM6" s="163"/>
      <c r="CN6" s="179" t="s">
        <v>41</v>
      </c>
      <c r="CO6" s="180"/>
      <c r="CP6" s="157"/>
      <c r="CQ6" s="163" t="s">
        <v>42</v>
      </c>
      <c r="CR6" s="163"/>
      <c r="CS6" s="163"/>
      <c r="CT6" s="156" t="s">
        <v>48</v>
      </c>
      <c r="CU6" s="157"/>
      <c r="CV6" s="157"/>
      <c r="CW6" s="134"/>
      <c r="CX6" s="134"/>
      <c r="CY6" s="134"/>
      <c r="CZ6" s="129"/>
      <c r="DA6" s="130"/>
      <c r="DB6" s="131"/>
      <c r="DC6" s="129"/>
      <c r="DD6" s="130"/>
      <c r="DE6" s="131"/>
      <c r="DF6" s="162"/>
      <c r="DG6" s="170"/>
      <c r="DH6" s="126" t="s">
        <v>49</v>
      </c>
      <c r="DI6" s="127"/>
      <c r="DJ6" s="128"/>
      <c r="DK6" s="126" t="s">
        <v>50</v>
      </c>
      <c r="DL6" s="127"/>
      <c r="DM6" s="128"/>
      <c r="DN6" s="129"/>
      <c r="DO6" s="130"/>
      <c r="DP6" s="131"/>
      <c r="DQ6" s="126" t="s">
        <v>51</v>
      </c>
      <c r="DR6" s="127"/>
      <c r="DS6" s="128"/>
      <c r="DT6" s="126" t="s">
        <v>52</v>
      </c>
      <c r="DU6" s="127"/>
      <c r="DV6" s="128"/>
      <c r="DW6" s="124" t="s">
        <v>53</v>
      </c>
      <c r="DX6" s="125"/>
      <c r="DY6" s="125"/>
      <c r="DZ6" s="258"/>
      <c r="EA6" s="260"/>
    </row>
    <row r="7" spans="1:131" s="10" customFormat="1" ht="36" customHeight="1">
      <c r="A7" s="204"/>
      <c r="B7" s="207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22" t="s">
        <v>43</v>
      </c>
      <c r="DI7" s="135" t="s">
        <v>55</v>
      </c>
      <c r="DJ7" s="136"/>
      <c r="DK7" s="122" t="s">
        <v>43</v>
      </c>
      <c r="DL7" s="135" t="s">
        <v>55</v>
      </c>
      <c r="DM7" s="136"/>
      <c r="DN7" s="122" t="s">
        <v>43</v>
      </c>
      <c r="DO7" s="135" t="s">
        <v>55</v>
      </c>
      <c r="DP7" s="136"/>
      <c r="DQ7" s="122" t="s">
        <v>43</v>
      </c>
      <c r="DR7" s="135" t="s">
        <v>55</v>
      </c>
      <c r="DS7" s="136"/>
      <c r="DT7" s="122" t="s">
        <v>43</v>
      </c>
      <c r="DU7" s="135" t="s">
        <v>55</v>
      </c>
      <c r="DV7" s="136"/>
      <c r="DW7" s="122" t="s">
        <v>43</v>
      </c>
      <c r="DX7" s="197" t="s">
        <v>55</v>
      </c>
      <c r="DY7" s="199"/>
      <c r="DZ7" s="257" t="s">
        <v>9</v>
      </c>
      <c r="EA7" s="122" t="s">
        <v>43</v>
      </c>
    </row>
    <row r="8" spans="1:131" s="27" customFormat="1" ht="101.25" customHeight="1">
      <c r="A8" s="205"/>
      <c r="B8" s="208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123"/>
      <c r="DI8" s="35" t="e">
        <f>#REF!</f>
        <v>#REF!</v>
      </c>
      <c r="DJ8" s="26" t="e">
        <f>#REF!</f>
        <v>#REF!</v>
      </c>
      <c r="DK8" s="123"/>
      <c r="DL8" s="35" t="e">
        <f>DI8</f>
        <v>#REF!</v>
      </c>
      <c r="DM8" s="26" t="e">
        <f>DJ8</f>
        <v>#REF!</v>
      </c>
      <c r="DN8" s="123"/>
      <c r="DO8" s="35" t="e">
        <f>DL8</f>
        <v>#REF!</v>
      </c>
      <c r="DP8" s="26" t="e">
        <f>DM8</f>
        <v>#REF!</v>
      </c>
      <c r="DQ8" s="123"/>
      <c r="DR8" s="35" t="e">
        <f>DO8</f>
        <v>#REF!</v>
      </c>
      <c r="DS8" s="26" t="e">
        <f>DP8</f>
        <v>#REF!</v>
      </c>
      <c r="DT8" s="123"/>
      <c r="DU8" s="35" t="e">
        <f>DR8</f>
        <v>#REF!</v>
      </c>
      <c r="DV8" s="26" t="e">
        <f>DS8</f>
        <v>#REF!</v>
      </c>
      <c r="DW8" s="123"/>
      <c r="DX8" s="35" t="e">
        <f>DU8</f>
        <v>#REF!</v>
      </c>
      <c r="DY8" s="26" t="e">
        <f>DV8</f>
        <v>#REF!</v>
      </c>
      <c r="DZ8" s="258"/>
      <c r="EA8" s="123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1" t="s">
        <v>44</v>
      </c>
      <c r="B82" s="262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85" t="s">
        <v>11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86" t="s">
        <v>143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Q2" s="5"/>
      <c r="R2" s="5"/>
      <c r="T2" s="187"/>
      <c r="U2" s="187"/>
      <c r="V2" s="18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86" t="s">
        <v>12</v>
      </c>
      <c r="M3" s="186"/>
      <c r="N3" s="186"/>
      <c r="O3" s="18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03" t="s">
        <v>6</v>
      </c>
      <c r="B4" s="203" t="s">
        <v>10</v>
      </c>
      <c r="C4" s="209" t="s">
        <v>4</v>
      </c>
      <c r="D4" s="209" t="s">
        <v>5</v>
      </c>
      <c r="E4" s="212" t="s">
        <v>13</v>
      </c>
      <c r="F4" s="213"/>
      <c r="G4" s="213"/>
      <c r="H4" s="213"/>
      <c r="I4" s="214"/>
      <c r="J4" s="188" t="s">
        <v>45</v>
      </c>
      <c r="K4" s="189"/>
      <c r="L4" s="189"/>
      <c r="M4" s="189"/>
      <c r="N4" s="190"/>
      <c r="O4" s="153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/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4"/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5"/>
      <c r="DF4" s="162" t="s">
        <v>14</v>
      </c>
      <c r="DG4" s="164" t="s">
        <v>15</v>
      </c>
      <c r="DH4" s="165"/>
      <c r="DI4" s="166"/>
      <c r="DJ4" s="221" t="s">
        <v>3</v>
      </c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162" t="s">
        <v>16</v>
      </c>
      <c r="EC4" s="138" t="s">
        <v>17</v>
      </c>
      <c r="ED4" s="139"/>
      <c r="EE4" s="140"/>
    </row>
    <row r="5" spans="1:136" s="9" customFormat="1" ht="15" customHeight="1">
      <c r="A5" s="204"/>
      <c r="B5" s="204"/>
      <c r="C5" s="210"/>
      <c r="D5" s="210"/>
      <c r="E5" s="215"/>
      <c r="F5" s="216"/>
      <c r="G5" s="216"/>
      <c r="H5" s="216"/>
      <c r="I5" s="217"/>
      <c r="J5" s="191"/>
      <c r="K5" s="192"/>
      <c r="L5" s="192"/>
      <c r="M5" s="192"/>
      <c r="N5" s="193"/>
      <c r="O5" s="147" t="s">
        <v>7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9"/>
      <c r="AV5" s="134" t="s">
        <v>2</v>
      </c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26" t="s">
        <v>8</v>
      </c>
      <c r="BL5" s="127"/>
      <c r="BM5" s="127"/>
      <c r="BN5" s="150" t="s">
        <v>18</v>
      </c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2"/>
      <c r="CE5" s="156" t="s">
        <v>0</v>
      </c>
      <c r="CF5" s="157"/>
      <c r="CG5" s="157"/>
      <c r="CH5" s="157"/>
      <c r="CI5" s="157"/>
      <c r="CJ5" s="157"/>
      <c r="CK5" s="157"/>
      <c r="CL5" s="157"/>
      <c r="CM5" s="158"/>
      <c r="CN5" s="150" t="s">
        <v>1</v>
      </c>
      <c r="CO5" s="151"/>
      <c r="CP5" s="151"/>
      <c r="CQ5" s="151"/>
      <c r="CR5" s="151"/>
      <c r="CS5" s="151"/>
      <c r="CT5" s="151"/>
      <c r="CU5" s="151"/>
      <c r="CV5" s="151"/>
      <c r="CW5" s="134" t="s">
        <v>19</v>
      </c>
      <c r="CX5" s="134"/>
      <c r="CY5" s="134"/>
      <c r="CZ5" s="126" t="s">
        <v>20</v>
      </c>
      <c r="DA5" s="127"/>
      <c r="DB5" s="128"/>
      <c r="DC5" s="126" t="s">
        <v>21</v>
      </c>
      <c r="DD5" s="127"/>
      <c r="DE5" s="128"/>
      <c r="DF5" s="162"/>
      <c r="DG5" s="167"/>
      <c r="DH5" s="168"/>
      <c r="DI5" s="169"/>
      <c r="DJ5" s="120"/>
      <c r="DK5" s="120"/>
      <c r="DL5" s="121"/>
      <c r="DM5" s="121"/>
      <c r="DN5" s="121"/>
      <c r="DO5" s="121"/>
      <c r="DP5" s="126" t="s">
        <v>22</v>
      </c>
      <c r="DQ5" s="127"/>
      <c r="DR5" s="128"/>
      <c r="DS5" s="132"/>
      <c r="DT5" s="133"/>
      <c r="DU5" s="133"/>
      <c r="DV5" s="133"/>
      <c r="DW5" s="133"/>
      <c r="DX5" s="133"/>
      <c r="DY5" s="133"/>
      <c r="DZ5" s="133"/>
      <c r="EA5" s="133"/>
      <c r="EB5" s="162"/>
      <c r="EC5" s="141"/>
      <c r="ED5" s="142"/>
      <c r="EE5" s="143"/>
    </row>
    <row r="6" spans="1:136" s="9" customFormat="1" ht="119.25" customHeight="1">
      <c r="A6" s="204"/>
      <c r="B6" s="204"/>
      <c r="C6" s="210"/>
      <c r="D6" s="210"/>
      <c r="E6" s="218"/>
      <c r="F6" s="219"/>
      <c r="G6" s="219"/>
      <c r="H6" s="219"/>
      <c r="I6" s="220"/>
      <c r="J6" s="194"/>
      <c r="K6" s="195"/>
      <c r="L6" s="195"/>
      <c r="M6" s="195"/>
      <c r="N6" s="196"/>
      <c r="O6" s="159" t="s">
        <v>23</v>
      </c>
      <c r="P6" s="160"/>
      <c r="Q6" s="160"/>
      <c r="R6" s="160"/>
      <c r="S6" s="161"/>
      <c r="T6" s="173" t="s">
        <v>24</v>
      </c>
      <c r="U6" s="174"/>
      <c r="V6" s="174"/>
      <c r="W6" s="174"/>
      <c r="X6" s="175"/>
      <c r="Y6" s="173" t="s">
        <v>25</v>
      </c>
      <c r="Z6" s="174"/>
      <c r="AA6" s="174"/>
      <c r="AB6" s="174"/>
      <c r="AC6" s="175"/>
      <c r="AD6" s="173" t="s">
        <v>26</v>
      </c>
      <c r="AE6" s="174"/>
      <c r="AF6" s="174"/>
      <c r="AG6" s="174"/>
      <c r="AH6" s="175"/>
      <c r="AI6" s="173" t="s">
        <v>27</v>
      </c>
      <c r="AJ6" s="174"/>
      <c r="AK6" s="174"/>
      <c r="AL6" s="174"/>
      <c r="AM6" s="175"/>
      <c r="AN6" s="173" t="s">
        <v>28</v>
      </c>
      <c r="AO6" s="174"/>
      <c r="AP6" s="174"/>
      <c r="AQ6" s="174"/>
      <c r="AR6" s="175"/>
      <c r="AS6" s="176" t="s">
        <v>29</v>
      </c>
      <c r="AT6" s="176"/>
      <c r="AU6" s="176"/>
      <c r="AV6" s="181" t="s">
        <v>30</v>
      </c>
      <c r="AW6" s="182"/>
      <c r="AX6" s="182"/>
      <c r="AY6" s="181" t="s">
        <v>31</v>
      </c>
      <c r="AZ6" s="182"/>
      <c r="BA6" s="183"/>
      <c r="BB6" s="177" t="s">
        <v>32</v>
      </c>
      <c r="BC6" s="178"/>
      <c r="BD6" s="184"/>
      <c r="BE6" s="177" t="s">
        <v>33</v>
      </c>
      <c r="BF6" s="178"/>
      <c r="BG6" s="178"/>
      <c r="BH6" s="222" t="s">
        <v>34</v>
      </c>
      <c r="BI6" s="223"/>
      <c r="BJ6" s="223"/>
      <c r="BK6" s="129"/>
      <c r="BL6" s="130"/>
      <c r="BM6" s="130"/>
      <c r="BN6" s="200" t="s">
        <v>35</v>
      </c>
      <c r="BO6" s="201"/>
      <c r="BP6" s="201"/>
      <c r="BQ6" s="201"/>
      <c r="BR6" s="202"/>
      <c r="BS6" s="163" t="s">
        <v>36</v>
      </c>
      <c r="BT6" s="163"/>
      <c r="BU6" s="163"/>
      <c r="BV6" s="163" t="s">
        <v>37</v>
      </c>
      <c r="BW6" s="163"/>
      <c r="BX6" s="163"/>
      <c r="BY6" s="163" t="s">
        <v>38</v>
      </c>
      <c r="BZ6" s="163"/>
      <c r="CA6" s="163"/>
      <c r="CB6" s="163" t="s">
        <v>39</v>
      </c>
      <c r="CC6" s="163"/>
      <c r="CD6" s="163"/>
      <c r="CE6" s="163" t="s">
        <v>46</v>
      </c>
      <c r="CF6" s="163"/>
      <c r="CG6" s="163"/>
      <c r="CH6" s="156" t="s">
        <v>47</v>
      </c>
      <c r="CI6" s="157"/>
      <c r="CJ6" s="157"/>
      <c r="CK6" s="163" t="s">
        <v>40</v>
      </c>
      <c r="CL6" s="163"/>
      <c r="CM6" s="163"/>
      <c r="CN6" s="179" t="s">
        <v>41</v>
      </c>
      <c r="CO6" s="180"/>
      <c r="CP6" s="157"/>
      <c r="CQ6" s="163" t="s">
        <v>42</v>
      </c>
      <c r="CR6" s="163"/>
      <c r="CS6" s="163"/>
      <c r="CT6" s="156" t="s">
        <v>48</v>
      </c>
      <c r="CU6" s="157"/>
      <c r="CV6" s="157"/>
      <c r="CW6" s="134"/>
      <c r="CX6" s="134"/>
      <c r="CY6" s="134"/>
      <c r="CZ6" s="129"/>
      <c r="DA6" s="130"/>
      <c r="DB6" s="131"/>
      <c r="DC6" s="129"/>
      <c r="DD6" s="130"/>
      <c r="DE6" s="131"/>
      <c r="DF6" s="162"/>
      <c r="DG6" s="170"/>
      <c r="DH6" s="171"/>
      <c r="DI6" s="172"/>
      <c r="DJ6" s="126" t="s">
        <v>49</v>
      </c>
      <c r="DK6" s="127"/>
      <c r="DL6" s="128"/>
      <c r="DM6" s="126" t="s">
        <v>50</v>
      </c>
      <c r="DN6" s="127"/>
      <c r="DO6" s="128"/>
      <c r="DP6" s="129"/>
      <c r="DQ6" s="130"/>
      <c r="DR6" s="131"/>
      <c r="DS6" s="126" t="s">
        <v>51</v>
      </c>
      <c r="DT6" s="127"/>
      <c r="DU6" s="128"/>
      <c r="DV6" s="126" t="s">
        <v>52</v>
      </c>
      <c r="DW6" s="127"/>
      <c r="DX6" s="128"/>
      <c r="DY6" s="124" t="s">
        <v>53</v>
      </c>
      <c r="DZ6" s="125"/>
      <c r="EA6" s="125"/>
      <c r="EB6" s="162"/>
      <c r="EC6" s="144"/>
      <c r="ED6" s="145"/>
      <c r="EE6" s="146"/>
    </row>
    <row r="7" spans="1:136" s="10" customFormat="1" ht="36" customHeight="1">
      <c r="A7" s="204"/>
      <c r="B7" s="204"/>
      <c r="C7" s="210"/>
      <c r="D7" s="210"/>
      <c r="E7" s="122" t="s">
        <v>43</v>
      </c>
      <c r="F7" s="197" t="s">
        <v>55</v>
      </c>
      <c r="G7" s="198"/>
      <c r="H7" s="198"/>
      <c r="I7" s="199"/>
      <c r="J7" s="122" t="s">
        <v>43</v>
      </c>
      <c r="K7" s="197" t="s">
        <v>55</v>
      </c>
      <c r="L7" s="198"/>
      <c r="M7" s="198"/>
      <c r="N7" s="199"/>
      <c r="O7" s="122" t="s">
        <v>43</v>
      </c>
      <c r="P7" s="197" t="s">
        <v>55</v>
      </c>
      <c r="Q7" s="198"/>
      <c r="R7" s="198"/>
      <c r="S7" s="199"/>
      <c r="T7" s="122" t="s">
        <v>43</v>
      </c>
      <c r="U7" s="197" t="s">
        <v>55</v>
      </c>
      <c r="V7" s="198"/>
      <c r="W7" s="198"/>
      <c r="X7" s="199"/>
      <c r="Y7" s="122" t="s">
        <v>43</v>
      </c>
      <c r="Z7" s="197" t="s">
        <v>55</v>
      </c>
      <c r="AA7" s="198"/>
      <c r="AB7" s="198"/>
      <c r="AC7" s="199"/>
      <c r="AD7" s="122" t="s">
        <v>43</v>
      </c>
      <c r="AE7" s="197" t="s">
        <v>55</v>
      </c>
      <c r="AF7" s="198"/>
      <c r="AG7" s="198"/>
      <c r="AH7" s="199"/>
      <c r="AI7" s="122" t="s">
        <v>43</v>
      </c>
      <c r="AJ7" s="197" t="s">
        <v>55</v>
      </c>
      <c r="AK7" s="198"/>
      <c r="AL7" s="198"/>
      <c r="AM7" s="199"/>
      <c r="AN7" s="122" t="s">
        <v>43</v>
      </c>
      <c r="AO7" s="197" t="s">
        <v>55</v>
      </c>
      <c r="AP7" s="198"/>
      <c r="AQ7" s="198"/>
      <c r="AR7" s="199"/>
      <c r="AS7" s="122" t="s">
        <v>43</v>
      </c>
      <c r="AT7" s="135" t="s">
        <v>55</v>
      </c>
      <c r="AU7" s="136"/>
      <c r="AV7" s="122" t="s">
        <v>43</v>
      </c>
      <c r="AW7" s="135" t="s">
        <v>55</v>
      </c>
      <c r="AX7" s="136"/>
      <c r="AY7" s="122" t="s">
        <v>43</v>
      </c>
      <c r="AZ7" s="135" t="s">
        <v>55</v>
      </c>
      <c r="BA7" s="136"/>
      <c r="BB7" s="122" t="s">
        <v>43</v>
      </c>
      <c r="BC7" s="135" t="s">
        <v>55</v>
      </c>
      <c r="BD7" s="136"/>
      <c r="BE7" s="122" t="s">
        <v>43</v>
      </c>
      <c r="BF7" s="135" t="s">
        <v>55</v>
      </c>
      <c r="BG7" s="136"/>
      <c r="BH7" s="122" t="s">
        <v>43</v>
      </c>
      <c r="BI7" s="135" t="s">
        <v>55</v>
      </c>
      <c r="BJ7" s="136"/>
      <c r="BK7" s="122" t="s">
        <v>43</v>
      </c>
      <c r="BL7" s="135" t="s">
        <v>55</v>
      </c>
      <c r="BM7" s="136"/>
      <c r="BN7" s="122" t="s">
        <v>43</v>
      </c>
      <c r="BO7" s="135" t="s">
        <v>55</v>
      </c>
      <c r="BP7" s="224"/>
      <c r="BQ7" s="224"/>
      <c r="BR7" s="136"/>
      <c r="BS7" s="122" t="s">
        <v>43</v>
      </c>
      <c r="BT7" s="135" t="s">
        <v>55</v>
      </c>
      <c r="BU7" s="136"/>
      <c r="BV7" s="122" t="s">
        <v>43</v>
      </c>
      <c r="BW7" s="135" t="s">
        <v>55</v>
      </c>
      <c r="BX7" s="136"/>
      <c r="BY7" s="122" t="s">
        <v>43</v>
      </c>
      <c r="BZ7" s="135" t="s">
        <v>55</v>
      </c>
      <c r="CA7" s="136"/>
      <c r="CB7" s="122" t="s">
        <v>43</v>
      </c>
      <c r="CC7" s="135" t="s">
        <v>55</v>
      </c>
      <c r="CD7" s="136"/>
      <c r="CE7" s="122" t="s">
        <v>43</v>
      </c>
      <c r="CF7" s="135" t="s">
        <v>55</v>
      </c>
      <c r="CG7" s="136"/>
      <c r="CH7" s="122" t="s">
        <v>43</v>
      </c>
      <c r="CI7" s="135" t="s">
        <v>55</v>
      </c>
      <c r="CJ7" s="136"/>
      <c r="CK7" s="122" t="s">
        <v>43</v>
      </c>
      <c r="CL7" s="135" t="s">
        <v>55</v>
      </c>
      <c r="CM7" s="136"/>
      <c r="CN7" s="122" t="s">
        <v>43</v>
      </c>
      <c r="CO7" s="135" t="s">
        <v>55</v>
      </c>
      <c r="CP7" s="136"/>
      <c r="CQ7" s="122" t="s">
        <v>43</v>
      </c>
      <c r="CR7" s="135" t="s">
        <v>55</v>
      </c>
      <c r="CS7" s="136"/>
      <c r="CT7" s="122" t="s">
        <v>43</v>
      </c>
      <c r="CU7" s="135" t="s">
        <v>55</v>
      </c>
      <c r="CV7" s="136"/>
      <c r="CW7" s="122" t="s">
        <v>43</v>
      </c>
      <c r="CX7" s="135" t="s">
        <v>55</v>
      </c>
      <c r="CY7" s="136"/>
      <c r="CZ7" s="122" t="s">
        <v>43</v>
      </c>
      <c r="DA7" s="135" t="s">
        <v>55</v>
      </c>
      <c r="DB7" s="136"/>
      <c r="DC7" s="122" t="s">
        <v>43</v>
      </c>
      <c r="DD7" s="135" t="s">
        <v>55</v>
      </c>
      <c r="DE7" s="136"/>
      <c r="DF7" s="137" t="s">
        <v>9</v>
      </c>
      <c r="DG7" s="122" t="s">
        <v>43</v>
      </c>
      <c r="DH7" s="135" t="s">
        <v>55</v>
      </c>
      <c r="DI7" s="136"/>
      <c r="DJ7" s="122" t="s">
        <v>43</v>
      </c>
      <c r="DK7" s="135" t="s">
        <v>55</v>
      </c>
      <c r="DL7" s="136"/>
      <c r="DM7" s="122" t="s">
        <v>43</v>
      </c>
      <c r="DN7" s="135" t="s">
        <v>55</v>
      </c>
      <c r="DO7" s="136"/>
      <c r="DP7" s="122" t="s">
        <v>43</v>
      </c>
      <c r="DQ7" s="135" t="s">
        <v>55</v>
      </c>
      <c r="DR7" s="136"/>
      <c r="DS7" s="122" t="s">
        <v>43</v>
      </c>
      <c r="DT7" s="135" t="s">
        <v>55</v>
      </c>
      <c r="DU7" s="136"/>
      <c r="DV7" s="122" t="s">
        <v>43</v>
      </c>
      <c r="DW7" s="135" t="s">
        <v>55</v>
      </c>
      <c r="DX7" s="136"/>
      <c r="DY7" s="122" t="s">
        <v>43</v>
      </c>
      <c r="DZ7" s="135" t="s">
        <v>55</v>
      </c>
      <c r="EA7" s="136"/>
      <c r="EB7" s="162" t="s">
        <v>9</v>
      </c>
      <c r="EC7" s="122" t="s">
        <v>43</v>
      </c>
      <c r="ED7" s="135" t="s">
        <v>55</v>
      </c>
      <c r="EE7" s="136"/>
    </row>
    <row r="8" spans="1:136" s="27" customFormat="1" ht="101.25" customHeight="1">
      <c r="A8" s="205"/>
      <c r="B8" s="205"/>
      <c r="C8" s="211"/>
      <c r="D8" s="211"/>
      <c r="E8" s="12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7"/>
      <c r="DG8" s="12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2"/>
      <c r="EC8" s="12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206" t="s">
        <v>6</v>
      </c>
      <c r="B2" s="206" t="s">
        <v>10</v>
      </c>
      <c r="C2" s="224"/>
      <c r="D2" s="224"/>
      <c r="E2" s="224"/>
    </row>
    <row r="3" spans="1:5" s="9" customFormat="1" ht="15" customHeight="1">
      <c r="A3" s="207"/>
      <c r="B3" s="207"/>
      <c r="C3" s="224"/>
      <c r="D3" s="224"/>
      <c r="E3" s="224"/>
    </row>
    <row r="4" spans="1:5" s="9" customFormat="1" ht="119.25" customHeight="1">
      <c r="A4" s="207"/>
      <c r="B4" s="207"/>
      <c r="C4" s="265" t="s">
        <v>42</v>
      </c>
      <c r="D4" s="265"/>
      <c r="E4" s="265"/>
    </row>
    <row r="5" spans="1:5" s="10" customFormat="1" ht="36" customHeight="1">
      <c r="A5" s="207"/>
      <c r="B5" s="207"/>
      <c r="C5" s="263" t="s">
        <v>43</v>
      </c>
      <c r="D5" s="135" t="s">
        <v>55</v>
      </c>
      <c r="E5" s="136"/>
    </row>
    <row r="6" spans="1:5" s="27" customFormat="1" ht="101.25" customHeight="1">
      <c r="A6" s="208"/>
      <c r="B6" s="208"/>
      <c r="C6" s="264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acer008</cp:lastModifiedBy>
  <cp:lastPrinted>2021-02-12T10:41:28Z</cp:lastPrinted>
  <dcterms:created xsi:type="dcterms:W3CDTF">2002-03-15T09:46:46Z</dcterms:created>
  <dcterms:modified xsi:type="dcterms:W3CDTF">2025-09-01T08:27:30Z</dcterms:modified>
</cp:coreProperties>
</file>