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6.2025\"/>
    </mc:Choice>
  </mc:AlternateContent>
  <xr:revisionPtr revIDLastSave="0" documentId="13_ncr:1_{A78223DC-63D1-4DA4-AB42-44E7576AA0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22" l="1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O18" i="22"/>
  <c r="P18" i="22"/>
  <c r="Q18" i="22"/>
  <c r="O19" i="22"/>
  <c r="P19" i="22"/>
  <c r="Q19" i="22"/>
  <c r="O20" i="22"/>
  <c r="P20" i="22"/>
  <c r="Q20" i="22"/>
  <c r="P10" i="22"/>
  <c r="Q10" i="22"/>
  <c r="O10" i="22"/>
  <c r="DI13" i="22"/>
  <c r="DI11" i="22"/>
  <c r="DI12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CZ11" i="22"/>
  <c r="CZ12" i="22"/>
  <c r="CZ13" i="22"/>
  <c r="CZ14" i="22"/>
  <c r="CZ15" i="22"/>
  <c r="CZ16" i="22"/>
  <c r="CZ17" i="22"/>
  <c r="CZ18" i="22"/>
  <c r="CZ19" i="22"/>
  <c r="CZ20" i="22"/>
  <c r="CW11" i="22"/>
  <c r="CW12" i="22"/>
  <c r="CW13" i="22"/>
  <c r="CW14" i="22"/>
  <c r="CW15" i="22"/>
  <c r="CW16" i="22"/>
  <c r="CW17" i="22"/>
  <c r="CW18" i="22"/>
  <c r="CW19" i="22"/>
  <c r="CW20" i="22"/>
  <c r="CT11" i="22"/>
  <c r="CT12" i="22"/>
  <c r="CT13" i="22"/>
  <c r="CT14" i="22"/>
  <c r="CT15" i="22"/>
  <c r="CT16" i="22"/>
  <c r="CT17" i="22"/>
  <c r="CT18" i="22"/>
  <c r="CT19" i="22"/>
  <c r="CT20" i="22"/>
  <c r="CN11" i="22"/>
  <c r="CN12" i="22"/>
  <c r="CN13" i="22"/>
  <c r="CN14" i="22"/>
  <c r="CN15" i="22"/>
  <c r="CN16" i="22"/>
  <c r="CN17" i="22"/>
  <c r="CN18" i="22"/>
  <c r="CN19" i="22"/>
  <c r="CN20" i="22"/>
  <c r="CH11" i="22"/>
  <c r="CH12" i="22"/>
  <c r="CH13" i="22"/>
  <c r="CH14" i="22"/>
  <c r="CH15" i="22"/>
  <c r="CH16" i="22"/>
  <c r="CH17" i="22"/>
  <c r="CH18" i="22"/>
  <c r="CH19" i="22"/>
  <c r="CH20" i="22"/>
  <c r="CB11" i="22"/>
  <c r="CB12" i="22"/>
  <c r="CB13" i="22"/>
  <c r="CB14" i="22"/>
  <c r="CB15" i="22"/>
  <c r="CB16" i="22"/>
  <c r="CB17" i="22"/>
  <c r="CB18" i="22"/>
  <c r="CB19" i="22"/>
  <c r="CB20" i="22"/>
  <c r="BY11" i="22"/>
  <c r="BY12" i="22"/>
  <c r="BY13" i="22"/>
  <c r="BY14" i="22"/>
  <c r="BY15" i="22"/>
  <c r="BY16" i="22"/>
  <c r="BY17" i="22"/>
  <c r="BY18" i="22"/>
  <c r="BY19" i="22"/>
  <c r="BY20" i="22"/>
  <c r="BY10" i="22"/>
  <c r="AT11" i="22"/>
  <c r="AT12" i="22"/>
  <c r="AT13" i="22"/>
  <c r="AT14" i="22"/>
  <c r="AT15" i="22"/>
  <c r="AT16" i="22"/>
  <c r="AT17" i="22"/>
  <c r="AT18" i="22"/>
  <c r="AT19" i="22"/>
  <c r="AT20" i="22"/>
  <c r="AT10" i="22"/>
  <c r="DC10" i="22"/>
  <c r="CZ10" i="22"/>
  <c r="CW10" i="22"/>
  <c r="CT10" i="22"/>
  <c r="CN10" i="22"/>
  <c r="CH10" i="22"/>
  <c r="CB10" i="22"/>
  <c r="AJ11" i="22"/>
  <c r="AJ12" i="22"/>
  <c r="AJ13" i="22"/>
  <c r="AJ14" i="22"/>
  <c r="AJ15" i="22"/>
  <c r="AJ16" i="22"/>
  <c r="AJ17" i="22"/>
  <c r="AJ18" i="22"/>
  <c r="AJ19" i="22"/>
  <c r="AJ20" i="22"/>
  <c r="AJ10" i="22"/>
  <c r="AE11" i="22"/>
  <c r="AE12" i="22"/>
  <c r="AE13" i="22"/>
  <c r="AE14" i="22"/>
  <c r="AE15" i="22"/>
  <c r="AE16" i="22"/>
  <c r="AE17" i="22"/>
  <c r="AE18" i="22"/>
  <c r="AE19" i="22"/>
  <c r="AE20" i="22"/>
  <c r="AE10" i="22"/>
  <c r="Z11" i="22"/>
  <c r="Z12" i="22"/>
  <c r="Z13" i="22"/>
  <c r="Z14" i="22"/>
  <c r="Z15" i="22"/>
  <c r="Z16" i="22"/>
  <c r="Z17" i="22"/>
  <c r="Z18" i="22"/>
  <c r="Z19" i="22"/>
  <c r="Z20" i="22"/>
  <c r="U11" i="22"/>
  <c r="U12" i="22"/>
  <c r="U13" i="22"/>
  <c r="U14" i="22"/>
  <c r="U15" i="22"/>
  <c r="U16" i="22"/>
  <c r="U17" i="22"/>
  <c r="U18" i="22"/>
  <c r="U19" i="22"/>
  <c r="U20" i="22"/>
  <c r="U10" i="22"/>
  <c r="Z10" i="22"/>
  <c r="EI24" i="22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DN10" i="22" l="1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R72" i="28" s="1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R72" i="28" s="1"/>
  <c r="L72" i="28"/>
  <c r="J72" i="28"/>
  <c r="K72" i="28" s="1"/>
  <c r="EC71" i="28"/>
  <c r="EF71" i="28" s="1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R71" i="28" s="1"/>
  <c r="O71" i="28"/>
  <c r="P71" i="28" s="1"/>
  <c r="L71" i="28"/>
  <c r="J71" i="28"/>
  <c r="K71" i="28" s="1"/>
  <c r="M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E70" i="28" s="1"/>
  <c r="F70" i="28" s="1"/>
  <c r="H70" i="28" s="1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O70" i="28" s="1"/>
  <c r="BQ70" i="28" s="1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 s="1"/>
  <c r="X70" i="28"/>
  <c r="U70" i="28"/>
  <c r="W70" i="28" s="1"/>
  <c r="Q70" i="28"/>
  <c r="O70" i="28"/>
  <c r="S70" i="28" s="1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R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O67" i="28"/>
  <c r="P67" i="28" s="1"/>
  <c r="R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Q66" i="28" s="1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S66" i="28" s="1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K65" i="28" s="1"/>
  <c r="M65" i="28" s="1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M64" i="28" s="1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Q63" i="28" s="1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R63" i="28" s="1"/>
  <c r="L63" i="28"/>
  <c r="N63" i="28" s="1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P53" i="28" s="1"/>
  <c r="R53" i="28" s="1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R52" i="28" s="1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Q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R50" i="28" s="1"/>
  <c r="BN50" i="28"/>
  <c r="BO50" i="28" s="1"/>
  <c r="BQ50" i="28" s="1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M50" i="28" s="1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S49" i="28" s="1"/>
  <c r="O49" i="28"/>
  <c r="P49" i="28" s="1"/>
  <c r="L49" i="28"/>
  <c r="J49" i="28"/>
  <c r="EC48" i="28"/>
  <c r="DZ48" i="28"/>
  <c r="DW48" i="28"/>
  <c r="DT48" i="28"/>
  <c r="DQ48" i="28"/>
  <c r="DN48" i="28"/>
  <c r="DK48" i="28"/>
  <c r="DI48" i="28"/>
  <c r="G48" i="28" s="1"/>
  <c r="DG48" i="28"/>
  <c r="E48" i="28" s="1"/>
  <c r="I48" i="28" s="1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R48" i="28" s="1"/>
  <c r="O48" i="28"/>
  <c r="P48" i="28" s="1"/>
  <c r="L48" i="28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O47" i="28" s="1"/>
  <c r="BQ47" i="28" s="1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M47" i="28" s="1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I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O46" i="28" s="1"/>
  <c r="BQ46" i="28" s="1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P46" i="28" s="1"/>
  <c r="R46" i="28" s="1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R44" i="28" s="1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Q43" i="28" s="1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R43" i="28" s="1"/>
  <c r="O43" i="28"/>
  <c r="P43" i="28" s="1"/>
  <c r="L43" i="28"/>
  <c r="J43" i="28"/>
  <c r="K43" i="28" s="1"/>
  <c r="EC42" i="28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R42" i="28" s="1"/>
  <c r="O42" i="28"/>
  <c r="P42" i="28" s="1"/>
  <c r="L42" i="28"/>
  <c r="J42" i="28"/>
  <c r="K42" i="28" s="1"/>
  <c r="EC41" i="28"/>
  <c r="EF41" i="28" s="1"/>
  <c r="DZ41" i="28"/>
  <c r="DW41" i="28"/>
  <c r="DT41" i="28"/>
  <c r="DQ41" i="28"/>
  <c r="DN41" i="28"/>
  <c r="DK41" i="28"/>
  <c r="DI41" i="28"/>
  <c r="G41" i="28" s="1"/>
  <c r="DG41" i="28"/>
  <c r="DH41" i="28" s="1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Q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I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O40" i="28" s="1"/>
  <c r="BQ40" i="28" s="1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R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Q39" i="28" s="1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S38" i="28" s="1"/>
  <c r="O38" i="28"/>
  <c r="L38" i="28"/>
  <c r="J38" i="28"/>
  <c r="K38" i="28" s="1"/>
  <c r="M38" i="28" s="1"/>
  <c r="EC37" i="28"/>
  <c r="DZ37" i="28"/>
  <c r="DW37" i="28"/>
  <c r="DT37" i="28"/>
  <c r="DQ37" i="28"/>
  <c r="DN37" i="28"/>
  <c r="DK37" i="28"/>
  <c r="DI37" i="28"/>
  <c r="G37" i="28" s="1"/>
  <c r="DG37" i="28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O37" i="28" s="1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K37" i="28" s="1"/>
  <c r="EC36" i="28"/>
  <c r="EF36" i="28" s="1"/>
  <c r="DZ36" i="28"/>
  <c r="DW36" i="28"/>
  <c r="DT36" i="28"/>
  <c r="DQ36" i="28"/>
  <c r="DN36" i="28"/>
  <c r="DK36" i="28"/>
  <c r="DI36" i="28"/>
  <c r="G36" i="28" s="1"/>
  <c r="I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R36" i="28" s="1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R36" i="28" s="1"/>
  <c r="L36" i="28"/>
  <c r="N36" i="28" s="1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P35" i="28" s="1"/>
  <c r="R35" i="28" s="1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O34" i="28" s="1"/>
  <c r="BQ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M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O33" i="28" s="1"/>
  <c r="BQ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P33" i="28" s="1"/>
  <c r="R33" i="28" s="1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Q32" i="28" s="1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S32" i="28" s="1"/>
  <c r="O32" i="28"/>
  <c r="P32" i="28" s="1"/>
  <c r="L32" i="28"/>
  <c r="J32" i="28"/>
  <c r="EC31" i="28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R31" i="28" s="1"/>
  <c r="O31" i="28"/>
  <c r="P31" i="28" s="1"/>
  <c r="L31" i="28"/>
  <c r="J31" i="28"/>
  <c r="EC30" i="28"/>
  <c r="ED30" i="28" s="1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P30" i="28" s="1"/>
  <c r="R30" i="28" s="1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R29" i="28" s="1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P29" i="28" s="1"/>
  <c r="R29" i="28" s="1"/>
  <c r="L29" i="28"/>
  <c r="J29" i="28"/>
  <c r="EC28" i="28"/>
  <c r="DZ28" i="28"/>
  <c r="DW28" i="28"/>
  <c r="DT28" i="28"/>
  <c r="DQ28" i="28"/>
  <c r="DN28" i="28"/>
  <c r="DK28" i="28"/>
  <c r="DI28" i="28"/>
  <c r="G28" i="28" s="1"/>
  <c r="DG28" i="28"/>
  <c r="DH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S28" i="28" s="1"/>
  <c r="O28" i="28"/>
  <c r="P28" i="28" s="1"/>
  <c r="L28" i="28"/>
  <c r="J28" i="28"/>
  <c r="K28" i="28" s="1"/>
  <c r="EC27" i="28"/>
  <c r="ED27" i="28" s="1"/>
  <c r="DZ27" i="28"/>
  <c r="DW27" i="28"/>
  <c r="DT27" i="28"/>
  <c r="DQ27" i="28"/>
  <c r="DN27" i="28"/>
  <c r="DK27" i="28"/>
  <c r="DI27" i="28"/>
  <c r="G27" i="28" s="1"/>
  <c r="DG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Q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I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P26" i="28" s="1"/>
  <c r="R26" i="28" s="1"/>
  <c r="L26" i="28"/>
  <c r="L82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R25" i="28" s="1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DZ24" i="28"/>
  <c r="DW24" i="28"/>
  <c r="DT24" i="28"/>
  <c r="DQ24" i="28"/>
  <c r="DN24" i="28"/>
  <c r="DK24" i="28"/>
  <c r="DI24" i="28"/>
  <c r="G24" i="28" s="1"/>
  <c r="DG24" i="28"/>
  <c r="DH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N24" i="28" s="1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N23" i="28" s="1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Q22" i="28" s="1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P22" i="28" s="1"/>
  <c r="R22" i="28" s="1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S21" i="28" s="1"/>
  <c r="O21" i="28"/>
  <c r="L21" i="28"/>
  <c r="J21" i="28"/>
  <c r="EC20" i="28"/>
  <c r="DZ20" i="28"/>
  <c r="DW20" i="28"/>
  <c r="DT20" i="28"/>
  <c r="DQ20" i="28"/>
  <c r="DN20" i="28"/>
  <c r="DK20" i="28"/>
  <c r="DI20" i="28"/>
  <c r="G20" i="28" s="1"/>
  <c r="DG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K20" i="28" s="1"/>
  <c r="M20" i="28" s="1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N19" i="28" s="1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P18" i="28" s="1"/>
  <c r="R18" i="28" s="1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DZ16" i="28"/>
  <c r="DW16" i="28"/>
  <c r="DT16" i="28"/>
  <c r="DQ16" i="28"/>
  <c r="DN16" i="28"/>
  <c r="DK16" i="28"/>
  <c r="DI16" i="28"/>
  <c r="G16" i="28" s="1"/>
  <c r="DG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M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Q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N15" i="28" s="1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P82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S14" i="28" s="1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R13" i="28" s="1"/>
  <c r="O13" i="28"/>
  <c r="P13" i="28" s="1"/>
  <c r="L13" i="28"/>
  <c r="J13" i="28"/>
  <c r="EC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M82" i="27" s="1"/>
  <c r="AF82" i="27"/>
  <c r="AD82" i="27"/>
  <c r="AE82" i="27" s="1"/>
  <c r="AA82" i="27"/>
  <c r="Y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E81" i="27" s="1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K81" i="27" s="1"/>
  <c r="M81" i="27" s="1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K79" i="27" s="1"/>
  <c r="M79" i="27" s="1"/>
  <c r="EA78" i="27"/>
  <c r="DX78" i="27"/>
  <c r="DU78" i="27"/>
  <c r="DR78" i="27"/>
  <c r="DO78" i="27"/>
  <c r="DL78" i="27"/>
  <c r="DI78" i="27"/>
  <c r="G78" i="27"/>
  <c r="I78" i="27" s="1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R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S77" i="27" s="1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E76" i="27" s="1"/>
  <c r="I76" i="27" s="1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M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R74" i="27" s="1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I72" i="27" s="1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N72" i="27" s="1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R71" i="27" s="1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Q69" i="27" s="1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R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I68" i="27" s="1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R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EA66" i="27"/>
  <c r="DX66" i="27"/>
  <c r="DU66" i="27"/>
  <c r="DR66" i="27"/>
  <c r="DO66" i="27"/>
  <c r="DL66" i="27"/>
  <c r="DI66" i="27"/>
  <c r="G66" i="27"/>
  <c r="I66" i="27" s="1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O66" i="27" s="1"/>
  <c r="BQ66" i="27" s="1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Q65" i="27" s="1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S64" i="27" s="1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R62" i="27" s="1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P62" i="27" s="1"/>
  <c r="R62" i="27" s="1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E60" i="27" s="1"/>
  <c r="F60" i="27" s="1"/>
  <c r="H60" i="27" s="1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K60" i="27" s="1"/>
  <c r="M60" i="27" s="1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R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S55" i="27" s="1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S54" i="27" s="1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E53" i="27" s="1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R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S51" i="27" s="1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M49" i="27" s="1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Q48" i="27" s="1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R47" i="27" s="1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R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R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M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Q43" i="27" s="1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R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R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N36" i="27" s="1"/>
  <c r="EA35" i="27"/>
  <c r="DX35" i="27"/>
  <c r="DU35" i="27"/>
  <c r="DR35" i="27"/>
  <c r="DO35" i="27"/>
  <c r="DL35" i="27"/>
  <c r="DI35" i="27"/>
  <c r="DG35" i="27"/>
  <c r="E35" i="27" s="1"/>
  <c r="F35" i="27" s="1"/>
  <c r="H35" i="27" s="1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R34" i="27" s="1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R34" i="27" s="1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E33" i="27" s="1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 s="1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P31" i="27" s="1"/>
  <c r="R31" i="27" s="1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R30" i="27" s="1"/>
  <c r="O30" i="27"/>
  <c r="P30" i="27" s="1"/>
  <c r="L30" i="27"/>
  <c r="J30" i="27"/>
  <c r="EA29" i="27"/>
  <c r="EA82" i="27" s="1"/>
  <c r="DX29" i="27"/>
  <c r="DU29" i="27"/>
  <c r="DR29" i="27"/>
  <c r="DO29" i="27"/>
  <c r="DL29" i="27"/>
  <c r="DI29" i="27"/>
  <c r="G29" i="27"/>
  <c r="DG29" i="27"/>
  <c r="E29" i="27" s="1"/>
  <c r="F29" i="27" s="1"/>
  <c r="H29" i="27" s="1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R28" i="27" s="1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R26" i="27" s="1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L25" i="27"/>
  <c r="J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M23" i="27" s="1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Q22" i="27" s="1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E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O20" i="27" s="1"/>
  <c r="BQ20" i="27" s="1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Q18" i="27" s="1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S18" i="27" s="1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V82" i="26" s="1"/>
  <c r="X82" i="26" s="1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S80" i="26" s="1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T76" i="26" s="1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R75" i="26" s="1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T72" i="26" s="1"/>
  <c r="P72" i="26"/>
  <c r="M72" i="26"/>
  <c r="K72" i="26"/>
  <c r="ED71" i="26"/>
  <c r="EE71" i="26" s="1"/>
  <c r="DX71" i="26"/>
  <c r="DU71" i="26"/>
  <c r="DR71" i="26"/>
  <c r="DO71" i="26"/>
  <c r="DL71" i="26"/>
  <c r="DJ71" i="26"/>
  <c r="H71" i="26" s="1"/>
  <c r="DH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T71" i="26" s="1"/>
  <c r="P71" i="26"/>
  <c r="M71" i="26"/>
  <c r="K71" i="26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O69" i="26" s="1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O68" i="26" s="1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R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L66" i="26" s="1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S65" i="26" s="1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S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Q63" i="26" s="1"/>
  <c r="S63" i="26" s="1"/>
  <c r="M63" i="26"/>
  <c r="O63" i="26" s="1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R62" i="26" s="1"/>
  <c r="BO62" i="26"/>
  <c r="BP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R57" i="26" s="1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Q57" i="26" s="1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S55" i="26" s="1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R54" i="26" s="1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T54" i="26" s="1"/>
  <c r="P54" i="26"/>
  <c r="Q54" i="26" s="1"/>
  <c r="M54" i="26"/>
  <c r="K54" i="26"/>
  <c r="L54" i="26" s="1"/>
  <c r="ED53" i="26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S53" i="26" s="1"/>
  <c r="P53" i="26"/>
  <c r="Q53" i="26" s="1"/>
  <c r="M53" i="26"/>
  <c r="K53" i="26"/>
  <c r="L53" i="26" s="1"/>
  <c r="ED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S52" i="26" s="1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T52" i="26" s="1"/>
  <c r="P52" i="26"/>
  <c r="Q52" i="26" s="1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K47" i="26"/>
  <c r="ED46" i="26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T46" i="26" s="1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T44" i="26" s="1"/>
  <c r="P44" i="26"/>
  <c r="Q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S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S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Q39" i="26" s="1"/>
  <c r="S39" i="26" s="1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S38" i="26" s="1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S37" i="26" s="1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L37" i="26" s="1"/>
  <c r="N37" i="26" s="1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T36" i="26" s="1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S34" i="26" s="1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S32" i="26" s="1"/>
  <c r="P32" i="26"/>
  <c r="Q32" i="26" s="1"/>
  <c r="M32" i="26"/>
  <c r="O32" i="26" s="1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S31" i="26" s="1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EE30" i="26" s="1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T30" i="26" s="1"/>
  <c r="P30" i="26"/>
  <c r="Q30" i="26" s="1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T29" i="26" s="1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/>
  <c r="R27" i="26"/>
  <c r="P27" i="26"/>
  <c r="M27" i="26"/>
  <c r="K27" i="26"/>
  <c r="L27" i="26" s="1"/>
  <c r="N27" i="26" s="1"/>
  <c r="ED26" i="26"/>
  <c r="EE26" i="26" s="1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T26" i="26" s="1"/>
  <c r="P26" i="26"/>
  <c r="Q26" i="26" s="1"/>
  <c r="S26" i="26" s="1"/>
  <c r="M26" i="26"/>
  <c r="K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S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S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R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J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N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S16" i="26" s="1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O16" i="26" s="1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M82" i="26" s="1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R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T13" i="26" s="1"/>
  <c r="P13" i="26"/>
  <c r="Q13" i="26" s="1"/>
  <c r="M13" i="26"/>
  <c r="K13" i="26"/>
  <c r="L13" i="26" s="1"/>
  <c r="N13" i="26" s="1"/>
  <c r="ED12" i="26"/>
  <c r="EE12" i="26" s="1"/>
  <c r="DX12" i="26"/>
  <c r="DU12" i="26"/>
  <c r="DR12" i="26"/>
  <c r="DO12" i="26"/>
  <c r="DL12" i="26"/>
  <c r="DJ12" i="26"/>
  <c r="H12" i="26" s="1"/>
  <c r="DH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J81" i="23" s="1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S67" i="26"/>
  <c r="O53" i="26"/>
  <c r="O13" i="26"/>
  <c r="T31" i="26"/>
  <c r="O55" i="26"/>
  <c r="S62" i="26"/>
  <c r="T69" i="26"/>
  <c r="O40" i="26"/>
  <c r="BS54" i="26"/>
  <c r="O66" i="26"/>
  <c r="AS82" i="26"/>
  <c r="T50" i="26"/>
  <c r="BS50" i="26"/>
  <c r="BS61" i="26"/>
  <c r="O74" i="26"/>
  <c r="S80" i="26"/>
  <c r="AI82" i="26"/>
  <c r="T51" i="26"/>
  <c r="O78" i="26"/>
  <c r="BR53" i="26"/>
  <c r="S55" i="26"/>
  <c r="T27" i="26"/>
  <c r="N39" i="26"/>
  <c r="BP39" i="26"/>
  <c r="L41" i="26"/>
  <c r="T49" i="26"/>
  <c r="Q51" i="26"/>
  <c r="O65" i="26"/>
  <c r="Q69" i="26"/>
  <c r="S69" i="26" s="1"/>
  <c r="O73" i="26"/>
  <c r="BS73" i="26"/>
  <c r="Q15" i="26"/>
  <c r="Q31" i="26"/>
  <c r="S50" i="26"/>
  <c r="BS62" i="26"/>
  <c r="T64" i="26"/>
  <c r="T67" i="26"/>
  <c r="BS70" i="26"/>
  <c r="O72" i="26"/>
  <c r="O77" i="26"/>
  <c r="BS78" i="26"/>
  <c r="T81" i="26"/>
  <c r="BS81" i="26"/>
  <c r="Q11" i="26"/>
  <c r="T16" i="26"/>
  <c r="T21" i="26"/>
  <c r="Q27" i="26"/>
  <c r="S27" i="26" s="1"/>
  <c r="O42" i="26"/>
  <c r="F42" i="26"/>
  <c r="S49" i="26"/>
  <c r="T55" i="26"/>
  <c r="N56" i="26"/>
  <c r="O62" i="26"/>
  <c r="T65" i="26"/>
  <c r="BS67" i="26"/>
  <c r="BS68" i="26"/>
  <c r="T70" i="26"/>
  <c r="Q71" i="26"/>
  <c r="S71" i="26" s="1"/>
  <c r="T73" i="26"/>
  <c r="T78" i="26"/>
  <c r="DI50" i="26"/>
  <c r="O57" i="26"/>
  <c r="BS12" i="26"/>
  <c r="O14" i="26"/>
  <c r="BS22" i="26"/>
  <c r="BS28" i="26"/>
  <c r="Q33" i="26"/>
  <c r="S33" i="26" s="1"/>
  <c r="O34" i="26"/>
  <c r="Q41" i="26"/>
  <c r="DI42" i="26"/>
  <c r="BS45" i="26"/>
  <c r="O46" i="26"/>
  <c r="BS47" i="26"/>
  <c r="O48" i="26"/>
  <c r="BS53" i="26"/>
  <c r="O56" i="26"/>
  <c r="BR58" i="26"/>
  <c r="F10" i="26"/>
  <c r="G10" i="26" s="1"/>
  <c r="DI10" i="26"/>
  <c r="BP13" i="26"/>
  <c r="BR13" i="26" s="1"/>
  <c r="L15" i="26"/>
  <c r="N15" i="26" s="1"/>
  <c r="L17" i="26"/>
  <c r="BP23" i="26"/>
  <c r="BP25" i="26"/>
  <c r="F26" i="26"/>
  <c r="BP27" i="26"/>
  <c r="BR27" i="26" s="1"/>
  <c r="BP29" i="26"/>
  <c r="BR29" i="26" s="1"/>
  <c r="BP31" i="26"/>
  <c r="F32" i="26"/>
  <c r="G32" i="26" s="1"/>
  <c r="I32" i="26" s="1"/>
  <c r="F34" i="26"/>
  <c r="G34" i="26" s="1"/>
  <c r="BP35" i="26"/>
  <c r="BP37" i="26"/>
  <c r="F43" i="26"/>
  <c r="G43" i="26" s="1"/>
  <c r="I43" i="26" s="1"/>
  <c r="DI45" i="26"/>
  <c r="F47" i="26"/>
  <c r="G47" i="26" s="1"/>
  <c r="I47" i="26" s="1"/>
  <c r="DI51" i="26"/>
  <c r="F51" i="26"/>
  <c r="DI53" i="26"/>
  <c r="DI57" i="26"/>
  <c r="DI59" i="26"/>
  <c r="F59" i="26"/>
  <c r="BP10" i="26"/>
  <c r="F25" i="26"/>
  <c r="G25" i="26" s="1"/>
  <c r="F33" i="26"/>
  <c r="G33" i="26" s="1"/>
  <c r="I33" i="26" s="1"/>
  <c r="F39" i="26"/>
  <c r="BS41" i="26"/>
  <c r="N53" i="26"/>
  <c r="N55" i="26"/>
  <c r="BS58" i="26"/>
  <c r="N60" i="26"/>
  <c r="F61" i="26"/>
  <c r="G61" i="26"/>
  <c r="I61" i="26" s="1"/>
  <c r="BR61" i="26"/>
  <c r="L62" i="26"/>
  <c r="F63" i="26"/>
  <c r="J63" i="26" s="1"/>
  <c r="N63" i="26"/>
  <c r="BP64" i="26"/>
  <c r="F65" i="26"/>
  <c r="BP66" i="26"/>
  <c r="BR66" i="26" s="1"/>
  <c r="F67" i="26"/>
  <c r="G67" i="26" s="1"/>
  <c r="L68" i="26"/>
  <c r="N68" i="26" s="1"/>
  <c r="BP68" i="26"/>
  <c r="BR68" i="26" s="1"/>
  <c r="F69" i="26"/>
  <c r="G69" i="26" s="1"/>
  <c r="L70" i="26"/>
  <c r="N70" i="26" s="1"/>
  <c r="BP70" i="26"/>
  <c r="BR70" i="26" s="1"/>
  <c r="L72" i="26"/>
  <c r="N72" i="26" s="1"/>
  <c r="BP72" i="26"/>
  <c r="BR72" i="26" s="1"/>
  <c r="L74" i="26"/>
  <c r="N74" i="26" s="1"/>
  <c r="BP74" i="26"/>
  <c r="F75" i="26"/>
  <c r="J75" i="26" s="1"/>
  <c r="L76" i="26"/>
  <c r="BP76" i="26"/>
  <c r="BR76" i="26" s="1"/>
  <c r="BR77" i="26"/>
  <c r="L78" i="26"/>
  <c r="N78" i="26" s="1"/>
  <c r="BP78" i="26"/>
  <c r="BR78" i="26"/>
  <c r="F79" i="26"/>
  <c r="L80" i="26"/>
  <c r="N80" i="26" s="1"/>
  <c r="BP80" i="26"/>
  <c r="BR80" i="26" s="1"/>
  <c r="F81" i="26"/>
  <c r="BR81" i="26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70" i="26"/>
  <c r="G70" i="26" s="1"/>
  <c r="I70" i="26" s="1"/>
  <c r="F76" i="26"/>
  <c r="G76" i="26" s="1"/>
  <c r="I76" i="26" s="1"/>
  <c r="M10" i="27"/>
  <c r="R16" i="27"/>
  <c r="S17" i="27"/>
  <c r="N22" i="27"/>
  <c r="P33" i="27"/>
  <c r="R33" i="27" s="1"/>
  <c r="E44" i="27"/>
  <c r="F44" i="27" s="1"/>
  <c r="H44" i="27" s="1"/>
  <c r="E46" i="27"/>
  <c r="F46" i="27" s="1"/>
  <c r="H46" i="27" s="1"/>
  <c r="R50" i="27"/>
  <c r="BR60" i="27"/>
  <c r="N68" i="27"/>
  <c r="R72" i="27"/>
  <c r="N38" i="27"/>
  <c r="R61" i="27"/>
  <c r="R24" i="27"/>
  <c r="BR73" i="27"/>
  <c r="S75" i="27"/>
  <c r="R32" i="27"/>
  <c r="S11" i="27"/>
  <c r="S14" i="27"/>
  <c r="S19" i="27"/>
  <c r="N21" i="27"/>
  <c r="N23" i="27"/>
  <c r="R26" i="27"/>
  <c r="BR29" i="27"/>
  <c r="N30" i="27"/>
  <c r="S30" i="27"/>
  <c r="BR33" i="27"/>
  <c r="BR36" i="27"/>
  <c r="S45" i="27"/>
  <c r="BR45" i="27"/>
  <c r="N46" i="27"/>
  <c r="S49" i="27"/>
  <c r="S56" i="27"/>
  <c r="N57" i="27"/>
  <c r="M58" i="27"/>
  <c r="M61" i="27"/>
  <c r="N71" i="27"/>
  <c r="BR15" i="27"/>
  <c r="S20" i="27"/>
  <c r="S32" i="27"/>
  <c r="S34" i="27"/>
  <c r="E36" i="27"/>
  <c r="F36" i="27" s="1"/>
  <c r="H36" i="27" s="1"/>
  <c r="N37" i="27"/>
  <c r="N40" i="27"/>
  <c r="BR46" i="27"/>
  <c r="N49" i="27"/>
  <c r="M11" i="27"/>
  <c r="M15" i="27"/>
  <c r="E17" i="27"/>
  <c r="F17" i="27" s="1"/>
  <c r="H17" i="27" s="1"/>
  <c r="I19" i="27"/>
  <c r="BQ23" i="27"/>
  <c r="BR24" i="27"/>
  <c r="P25" i="27"/>
  <c r="R25" i="27" s="1"/>
  <c r="BR41" i="27"/>
  <c r="R44" i="27"/>
  <c r="N47" i="27"/>
  <c r="BR48" i="27"/>
  <c r="S59" i="27"/>
  <c r="BR59" i="27"/>
  <c r="BQ61" i="27"/>
  <c r="N66" i="27"/>
  <c r="S76" i="27"/>
  <c r="R60" i="27"/>
  <c r="BR81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BR27" i="27"/>
  <c r="N28" i="27"/>
  <c r="S29" i="27"/>
  <c r="BR30" i="27"/>
  <c r="S35" i="27"/>
  <c r="R36" i="27"/>
  <c r="R38" i="27"/>
  <c r="S40" i="27"/>
  <c r="BO41" i="27"/>
  <c r="BQ41" i="27" s="1"/>
  <c r="BR43" i="27"/>
  <c r="BO45" i="27"/>
  <c r="BQ45" i="27" s="1"/>
  <c r="P49" i="27"/>
  <c r="R49" i="27" s="1"/>
  <c r="BQ50" i="27"/>
  <c r="S52" i="27"/>
  <c r="BR57" i="27"/>
  <c r="P59" i="27"/>
  <c r="R59" i="27" s="1"/>
  <c r="S60" i="27"/>
  <c r="S61" i="27"/>
  <c r="N64" i="27"/>
  <c r="P75" i="27"/>
  <c r="R75" i="27" s="1"/>
  <c r="N77" i="27"/>
  <c r="S79" i="27"/>
  <c r="BR79" i="27"/>
  <c r="S81" i="27"/>
  <c r="AR82" i="27"/>
  <c r="E40" i="27"/>
  <c r="I40" i="27" s="1"/>
  <c r="K43" i="27"/>
  <c r="M43" i="27" s="1"/>
  <c r="S44" i="27"/>
  <c r="K47" i="27"/>
  <c r="M47" i="27" s="1"/>
  <c r="N51" i="27"/>
  <c r="P64" i="27"/>
  <c r="R64" i="27" s="1"/>
  <c r="M65" i="27"/>
  <c r="P77" i="27"/>
  <c r="M78" i="27"/>
  <c r="BQ78" i="27"/>
  <c r="M80" i="27"/>
  <c r="BR12" i="27"/>
  <c r="BQ17" i="27"/>
  <c r="R18" i="27"/>
  <c r="N24" i="27"/>
  <c r="N32" i="27"/>
  <c r="N12" i="27"/>
  <c r="N15" i="27"/>
  <c r="BR16" i="27"/>
  <c r="BR17" i="27"/>
  <c r="N26" i="27"/>
  <c r="S26" i="27"/>
  <c r="R29" i="27"/>
  <c r="E34" i="27"/>
  <c r="R35" i="27"/>
  <c r="BR37" i="27"/>
  <c r="E38" i="27"/>
  <c r="F38" i="27" s="1"/>
  <c r="H38" i="27" s="1"/>
  <c r="N39" i="27"/>
  <c r="R41" i="27"/>
  <c r="M42" i="27"/>
  <c r="M46" i="27"/>
  <c r="BR50" i="27"/>
  <c r="S53" i="27"/>
  <c r="N55" i="27"/>
  <c r="R56" i="27"/>
  <c r="N62" i="27"/>
  <c r="BR64" i="27"/>
  <c r="S67" i="27"/>
  <c r="S72" i="27"/>
  <c r="N75" i="27"/>
  <c r="BR77" i="27"/>
  <c r="AH82" i="27"/>
  <c r="H10" i="27"/>
  <c r="P10" i="27"/>
  <c r="R11" i="27"/>
  <c r="K12" i="27"/>
  <c r="M12" i="27"/>
  <c r="BO12" i="27"/>
  <c r="BQ12" i="27" s="1"/>
  <c r="P13" i="27"/>
  <c r="R13" i="27" s="1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F19" i="27"/>
  <c r="H19" i="27" s="1"/>
  <c r="R19" i="27"/>
  <c r="K20" i="27"/>
  <c r="M20" i="27" s="1"/>
  <c r="P21" i="27"/>
  <c r="R21" i="27" s="1"/>
  <c r="E22" i="27"/>
  <c r="I22" i="27" s="1"/>
  <c r="M22" i="27"/>
  <c r="K24" i="27"/>
  <c r="M24" i="27" s="1"/>
  <c r="BO24" i="27"/>
  <c r="BQ24" i="27" s="1"/>
  <c r="E25" i="27"/>
  <c r="F25" i="27" s="1"/>
  <c r="H25" i="27" s="1"/>
  <c r="K26" i="27"/>
  <c r="E27" i="27"/>
  <c r="BQ27" i="27"/>
  <c r="K28" i="27"/>
  <c r="M28" i="27" s="1"/>
  <c r="BO28" i="27"/>
  <c r="BQ29" i="27"/>
  <c r="K30" i="27"/>
  <c r="M30" i="27" s="1"/>
  <c r="E31" i="27"/>
  <c r="I31" i="27" s="1"/>
  <c r="BQ31" i="27"/>
  <c r="K32" i="27"/>
  <c r="M32" i="27" s="1"/>
  <c r="BO32" i="27"/>
  <c r="BQ32" i="27" s="1"/>
  <c r="BQ33" i="27"/>
  <c r="K34" i="27"/>
  <c r="M34" i="27" s="1"/>
  <c r="BO34" i="27"/>
  <c r="K36" i="27"/>
  <c r="M36" i="27" s="1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M48" i="27"/>
  <c r="M50" i="27"/>
  <c r="BQ51" i="27"/>
  <c r="M52" i="27"/>
  <c r="M54" i="27"/>
  <c r="BQ55" i="27"/>
  <c r="BQ63" i="27"/>
  <c r="BQ76" i="27"/>
  <c r="E49" i="27"/>
  <c r="F49" i="27" s="1"/>
  <c r="E51" i="27"/>
  <c r="G82" i="27"/>
  <c r="BQ56" i="27"/>
  <c r="M69" i="27"/>
  <c r="BQ70" i="27"/>
  <c r="H69" i="27"/>
  <c r="I69" i="27"/>
  <c r="N10" i="27"/>
  <c r="BR10" i="27"/>
  <c r="E12" i="27"/>
  <c r="F12" i="27" s="1"/>
  <c r="H12" i="27" s="1"/>
  <c r="E16" i="27"/>
  <c r="F16" i="27" s="1"/>
  <c r="E20" i="27"/>
  <c r="I20" i="27" s="1"/>
  <c r="E24" i="27"/>
  <c r="F24" i="27" s="1"/>
  <c r="H24" i="27" s="1"/>
  <c r="I24" i="27"/>
  <c r="E26" i="27"/>
  <c r="E28" i="27"/>
  <c r="F28" i="27" s="1"/>
  <c r="H28" i="27" s="1"/>
  <c r="E30" i="27"/>
  <c r="F30" i="27" s="1"/>
  <c r="H30" i="27" s="1"/>
  <c r="E32" i="27"/>
  <c r="F32" i="27" s="1"/>
  <c r="H32" i="27" s="1"/>
  <c r="S41" i="27"/>
  <c r="E48" i="27"/>
  <c r="I48" i="27" s="1"/>
  <c r="E50" i="27"/>
  <c r="F50" i="27" s="1"/>
  <c r="H50" i="27" s="1"/>
  <c r="E52" i="27"/>
  <c r="F52" i="27" s="1"/>
  <c r="H52" i="27" s="1"/>
  <c r="E54" i="27"/>
  <c r="F54" i="27" s="1"/>
  <c r="H54" i="27" s="1"/>
  <c r="I10" i="27"/>
  <c r="S43" i="27"/>
  <c r="S47" i="27"/>
  <c r="N48" i="27"/>
  <c r="BR51" i="27"/>
  <c r="N52" i="27"/>
  <c r="BR53" i="27"/>
  <c r="N54" i="27"/>
  <c r="BR55" i="27"/>
  <c r="E55" i="27"/>
  <c r="E57" i="27"/>
  <c r="F57" i="27" s="1"/>
  <c r="H57" i="27" s="1"/>
  <c r="E62" i="27"/>
  <c r="F62" i="27" s="1"/>
  <c r="H62" i="27" s="1"/>
  <c r="E64" i="27"/>
  <c r="F64" i="27" s="1"/>
  <c r="H64" i="27" s="1"/>
  <c r="E66" i="27"/>
  <c r="F66" i="27" s="1"/>
  <c r="E68" i="27"/>
  <c r="E71" i="27"/>
  <c r="F71" i="27" s="1"/>
  <c r="H71" i="27" s="1"/>
  <c r="E73" i="27"/>
  <c r="I73" i="27" s="1"/>
  <c r="E75" i="27"/>
  <c r="F75" i="27"/>
  <c r="E77" i="27"/>
  <c r="F77" i="27" s="1"/>
  <c r="H77" i="27" s="1"/>
  <c r="E79" i="27"/>
  <c r="BQ81" i="27"/>
  <c r="AG82" i="27"/>
  <c r="AO82" i="27"/>
  <c r="AQ82" i="27" s="1"/>
  <c r="BR56" i="27"/>
  <c r="N58" i="27"/>
  <c r="N61" i="27"/>
  <c r="BR61" i="27"/>
  <c r="BR63" i="27"/>
  <c r="N65" i="27"/>
  <c r="BR65" i="27"/>
  <c r="BR67" i="27"/>
  <c r="N69" i="27"/>
  <c r="N70" i="27"/>
  <c r="BR70" i="27"/>
  <c r="BR76" i="27"/>
  <c r="N78" i="27"/>
  <c r="P79" i="27"/>
  <c r="R79" i="27" s="1"/>
  <c r="N80" i="27"/>
  <c r="P81" i="27"/>
  <c r="R81" i="27" s="1"/>
  <c r="K57" i="27"/>
  <c r="M57" i="27" s="1"/>
  <c r="BO57" i="27"/>
  <c r="BQ57" i="27" s="1"/>
  <c r="E58" i="27"/>
  <c r="I58" i="27" s="1"/>
  <c r="BO59" i="27"/>
  <c r="BQ59" i="27" s="1"/>
  <c r="BO60" i="27"/>
  <c r="BQ60" i="27" s="1"/>
  <c r="E61" i="27"/>
  <c r="K62" i="27"/>
  <c r="M62" i="27" s="1"/>
  <c r="E63" i="27"/>
  <c r="K64" i="27"/>
  <c r="M64" i="27" s="1"/>
  <c r="BO64" i="27"/>
  <c r="BQ64" i="27" s="1"/>
  <c r="E65" i="27"/>
  <c r="F65" i="27" s="1"/>
  <c r="H65" i="27" s="1"/>
  <c r="K66" i="27"/>
  <c r="M66" i="27" s="1"/>
  <c r="E67" i="27"/>
  <c r="F67" i="27" s="1"/>
  <c r="H67" i="27" s="1"/>
  <c r="K68" i="27"/>
  <c r="M68" i="27" s="1"/>
  <c r="E70" i="27"/>
  <c r="K71" i="27"/>
  <c r="M71" i="27" s="1"/>
  <c r="BO71" i="27"/>
  <c r="BQ71" i="27" s="1"/>
  <c r="E72" i="27"/>
  <c r="BO73" i="27"/>
  <c r="BQ73" i="27" s="1"/>
  <c r="E74" i="27"/>
  <c r="K75" i="27"/>
  <c r="K77" i="27"/>
  <c r="M77" i="27" s="1"/>
  <c r="BO77" i="27"/>
  <c r="BQ77" i="27" s="1"/>
  <c r="E78" i="27"/>
  <c r="F78" i="27" s="1"/>
  <c r="BO79" i="27"/>
  <c r="BQ79" i="27" s="1"/>
  <c r="I37" i="27"/>
  <c r="I77" i="27"/>
  <c r="DJ8" i="27"/>
  <c r="DM8" i="27" s="1"/>
  <c r="DP8" i="27" s="1"/>
  <c r="DS8" i="27" s="1"/>
  <c r="DV8" i="27" s="1"/>
  <c r="DY8" i="27" s="1"/>
  <c r="I10" i="28"/>
  <c r="DH43" i="28"/>
  <c r="E43" i="28"/>
  <c r="F43" i="28" s="1"/>
  <c r="H43" i="28" s="1"/>
  <c r="ED38" i="28"/>
  <c r="N39" i="28"/>
  <c r="DH39" i="28"/>
  <c r="E39" i="28"/>
  <c r="I39" i="28" s="1"/>
  <c r="E41" i="28"/>
  <c r="F41" i="28" s="1"/>
  <c r="H41" i="28" s="1"/>
  <c r="BR11" i="28"/>
  <c r="S12" i="28"/>
  <c r="BR15" i="28"/>
  <c r="S16" i="28"/>
  <c r="S20" i="28"/>
  <c r="BR23" i="28"/>
  <c r="S24" i="28"/>
  <c r="BR31" i="28"/>
  <c r="EF32" i="28"/>
  <c r="N35" i="28"/>
  <c r="BR35" i="28"/>
  <c r="N43" i="28"/>
  <c r="M43" i="28"/>
  <c r="BR43" i="28"/>
  <c r="K10" i="28"/>
  <c r="M10" i="28" s="1"/>
  <c r="E11" i="28"/>
  <c r="I11" i="28" s="1"/>
  <c r="K13" i="28"/>
  <c r="M13" i="28" s="1"/>
  <c r="BO13" i="28"/>
  <c r="BQ13" i="28" s="1"/>
  <c r="P14" i="28"/>
  <c r="R14" i="28" s="1"/>
  <c r="E15" i="28"/>
  <c r="K17" i="28"/>
  <c r="M17" i="28" s="1"/>
  <c r="BO17" i="28"/>
  <c r="BQ17" i="28"/>
  <c r="E19" i="28"/>
  <c r="F19" i="28" s="1"/>
  <c r="K21" i="28"/>
  <c r="M21" i="28" s="1"/>
  <c r="BO21" i="28"/>
  <c r="BQ21" i="28" s="1"/>
  <c r="E23" i="28"/>
  <c r="F23" i="28" s="1"/>
  <c r="K25" i="28"/>
  <c r="M25" i="28" s="1"/>
  <c r="BO25" i="28"/>
  <c r="BQ25" i="28" s="1"/>
  <c r="K29" i="28"/>
  <c r="M29" i="28" s="1"/>
  <c r="BO29" i="28"/>
  <c r="E31" i="28"/>
  <c r="K33" i="28"/>
  <c r="M33" i="28" s="1"/>
  <c r="P34" i="28"/>
  <c r="R34" i="28" s="1"/>
  <c r="E35" i="28"/>
  <c r="F35" i="28" s="1"/>
  <c r="H35" i="28" s="1"/>
  <c r="BQ37" i="28"/>
  <c r="P38" i="28"/>
  <c r="N10" i="28"/>
  <c r="S40" i="28"/>
  <c r="K45" i="28"/>
  <c r="M45" i="28"/>
  <c r="BO45" i="28"/>
  <c r="E47" i="28"/>
  <c r="I47" i="28" s="1"/>
  <c r="K49" i="28"/>
  <c r="M49" i="28" s="1"/>
  <c r="BO49" i="28"/>
  <c r="M51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R64" i="28"/>
  <c r="ED64" i="28"/>
  <c r="BO65" i="28"/>
  <c r="BQ65" i="28" s="1"/>
  <c r="P66" i="28"/>
  <c r="BQ67" i="28"/>
  <c r="R68" i="28"/>
  <c r="ED68" i="28"/>
  <c r="K69" i="28"/>
  <c r="M69" i="28" s="1"/>
  <c r="BO69" i="28"/>
  <c r="BQ69" i="28" s="1"/>
  <c r="P70" i="28"/>
  <c r="R70" i="28" s="1"/>
  <c r="BQ71" i="28"/>
  <c r="ED72" i="28"/>
  <c r="K73" i="28"/>
  <c r="M73" i="28" s="1"/>
  <c r="BO73" i="28"/>
  <c r="BQ73" i="28"/>
  <c r="P74" i="28"/>
  <c r="R74" i="28" s="1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N78" i="28"/>
  <c r="BR78" i="28"/>
  <c r="S79" i="28"/>
  <c r="EF79" i="28"/>
  <c r="DI82" i="28"/>
  <c r="I55" i="28"/>
  <c r="I75" i="28"/>
  <c r="I35" i="28"/>
  <c r="C19" i="23"/>
  <c r="C63" i="23"/>
  <c r="C45" i="23"/>
  <c r="C33" i="23"/>
  <c r="C39" i="23"/>
  <c r="J60" i="26"/>
  <c r="J67" i="26"/>
  <c r="R76" i="27"/>
  <c r="G75" i="26"/>
  <c r="I75" i="26" s="1"/>
  <c r="G42" i="26"/>
  <c r="R12" i="28"/>
  <c r="DH10" i="28"/>
  <c r="P15" i="28"/>
  <c r="R15" i="28" s="1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S27" i="28"/>
  <c r="N30" i="28"/>
  <c r="BO52" i="27"/>
  <c r="K32" i="28"/>
  <c r="M32" i="28" s="1"/>
  <c r="M66" i="28"/>
  <c r="BQ80" i="28"/>
  <c r="BR14" i="28"/>
  <c r="S19" i="28"/>
  <c r="N22" i="28"/>
  <c r="E25" i="28"/>
  <c r="F25" i="28" s="1"/>
  <c r="H25" i="28" s="1"/>
  <c r="BQ56" i="28"/>
  <c r="E32" i="28"/>
  <c r="F32" i="28" s="1"/>
  <c r="H32" i="28" s="1"/>
  <c r="S37" i="28"/>
  <c r="E42" i="28"/>
  <c r="E46" i="28"/>
  <c r="F46" i="28" s="1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S65" i="28"/>
  <c r="BR67" i="28"/>
  <c r="E68" i="28"/>
  <c r="I68" i="28" s="1"/>
  <c r="BO76" i="28"/>
  <c r="BQ76" i="28" s="1"/>
  <c r="ED77" i="28"/>
  <c r="ED78" i="28"/>
  <c r="ED35" i="28"/>
  <c r="N55" i="28"/>
  <c r="R61" i="28"/>
  <c r="M72" i="28"/>
  <c r="S77" i="28"/>
  <c r="S80" i="28"/>
  <c r="X82" i="28"/>
  <c r="S51" i="28"/>
  <c r="BR58" i="28"/>
  <c r="BR74" i="28"/>
  <c r="E76" i="28"/>
  <c r="F76" i="28" s="1"/>
  <c r="H76" i="28" s="1"/>
  <c r="E29" i="28"/>
  <c r="E58" i="28"/>
  <c r="I58" i="28" s="1"/>
  <c r="E64" i="28"/>
  <c r="I64" i="28" s="1"/>
  <c r="E72" i="28"/>
  <c r="F72" i="28" s="1"/>
  <c r="H72" i="28" s="1"/>
  <c r="C51" i="23"/>
  <c r="C30" i="23"/>
  <c r="C35" i="23"/>
  <c r="C59" i="23"/>
  <c r="L20" i="23"/>
  <c r="L36" i="23"/>
  <c r="L29" i="23"/>
  <c r="L32" i="23"/>
  <c r="BD8" i="27"/>
  <c r="BG8" i="27" s="1"/>
  <c r="Q76" i="26"/>
  <c r="S76" i="26" s="1"/>
  <c r="EF66" i="28"/>
  <c r="ED66" i="28"/>
  <c r="BS30" i="26"/>
  <c r="BP38" i="26"/>
  <c r="BP51" i="26"/>
  <c r="BR51" i="26" s="1"/>
  <c r="BS51" i="26"/>
  <c r="L52" i="26"/>
  <c r="N52" i="26" s="1"/>
  <c r="O52" i="26"/>
  <c r="EE77" i="26"/>
  <c r="F77" i="26"/>
  <c r="J77" i="26" s="1"/>
  <c r="AN82" i="26"/>
  <c r="DJ82" i="26"/>
  <c r="AM82" i="26"/>
  <c r="K13" i="27"/>
  <c r="M13" i="27" s="1"/>
  <c r="N13" i="27"/>
  <c r="L59" i="23"/>
  <c r="L45" i="23"/>
  <c r="L31" i="23"/>
  <c r="N50" i="28"/>
  <c r="I65" i="27"/>
  <c r="I46" i="27"/>
  <c r="BP82" i="27"/>
  <c r="T48" i="26"/>
  <c r="O41" i="26"/>
  <c r="T34" i="26"/>
  <c r="T17" i="26"/>
  <c r="S17" i="26"/>
  <c r="BR18" i="26"/>
  <c r="L24" i="26"/>
  <c r="N24" i="26" s="1"/>
  <c r="P12" i="27"/>
  <c r="R12" i="27" s="1"/>
  <c r="S12" i="27"/>
  <c r="O82" i="27"/>
  <c r="P82" i="27" s="1"/>
  <c r="P51" i="27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F14" i="26"/>
  <c r="G14" i="26" s="1"/>
  <c r="DI80" i="26"/>
  <c r="F80" i="26"/>
  <c r="BO14" i="27"/>
  <c r="BQ14" i="27" s="1"/>
  <c r="BR14" i="27"/>
  <c r="BO54" i="27"/>
  <c r="BQ54" i="27" s="1"/>
  <c r="BR54" i="27"/>
  <c r="I61" i="28"/>
  <c r="BR41" i="28"/>
  <c r="I79" i="27"/>
  <c r="F79" i="27"/>
  <c r="H79" i="27" s="1"/>
  <c r="S10" i="27"/>
  <c r="L82" i="27"/>
  <c r="BR40" i="27"/>
  <c r="F17" i="26"/>
  <c r="G17" i="26" s="1"/>
  <c r="L12" i="26"/>
  <c r="N12" i="26" s="1"/>
  <c r="EE56" i="26"/>
  <c r="F56" i="26"/>
  <c r="J56" i="26" s="1"/>
  <c r="Q72" i="26"/>
  <c r="DI74" i="26"/>
  <c r="F74" i="26"/>
  <c r="O79" i="26"/>
  <c r="N79" i="26"/>
  <c r="BS79" i="26"/>
  <c r="BR79" i="26"/>
  <c r="N34" i="27"/>
  <c r="BO44" i="27"/>
  <c r="BQ44" i="27" s="1"/>
  <c r="BR44" i="27"/>
  <c r="P54" i="27"/>
  <c r="E40" i="28"/>
  <c r="F40" i="28" s="1"/>
  <c r="DH40" i="28"/>
  <c r="Q12" i="26"/>
  <c r="S46" i="26"/>
  <c r="F30" i="26"/>
  <c r="G30" i="26" s="1"/>
  <c r="Q36" i="26"/>
  <c r="S36" i="26" s="1"/>
  <c r="I62" i="27"/>
  <c r="R27" i="27"/>
  <c r="E21" i="28"/>
  <c r="I21" i="28" s="1"/>
  <c r="DH21" i="28"/>
  <c r="BR13" i="27"/>
  <c r="T12" i="26"/>
  <c r="O51" i="26"/>
  <c r="EE48" i="26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E38" i="28"/>
  <c r="I38" i="28" s="1"/>
  <c r="EF38" i="28"/>
  <c r="G66" i="26"/>
  <c r="I66" i="26" s="1"/>
  <c r="J66" i="26"/>
  <c r="BS43" i="26"/>
  <c r="BR43" i="26"/>
  <c r="T57" i="26"/>
  <c r="S37" i="27"/>
  <c r="R37" i="27"/>
  <c r="J69" i="26"/>
  <c r="Q18" i="26"/>
  <c r="S18" i="26" s="1"/>
  <c r="T18" i="26"/>
  <c r="BP32" i="26"/>
  <c r="BS32" i="26"/>
  <c r="AA82" i="26"/>
  <c r="AC82" i="26" s="1"/>
  <c r="AD82" i="26"/>
  <c r="K24" i="28"/>
  <c r="M24" i="28" s="1"/>
  <c r="DH48" i="28"/>
  <c r="J76" i="26"/>
  <c r="I54" i="27"/>
  <c r="F55" i="27"/>
  <c r="BS49" i="26"/>
  <c r="T40" i="26"/>
  <c r="BP48" i="26"/>
  <c r="BR48" i="26" s="1"/>
  <c r="BS48" i="26"/>
  <c r="T53" i="26"/>
  <c r="N54" i="26"/>
  <c r="O54" i="26"/>
  <c r="DI54" i="26"/>
  <c r="F54" i="26"/>
  <c r="G54" i="26" s="1"/>
  <c r="I54" i="26" s="1"/>
  <c r="BO39" i="27"/>
  <c r="BQ39" i="27" s="1"/>
  <c r="BR39" i="27"/>
  <c r="U82" i="27"/>
  <c r="W82" i="27" s="1"/>
  <c r="X82" i="27"/>
  <c r="F18" i="26"/>
  <c r="O31" i="26"/>
  <c r="Y82" i="26"/>
  <c r="S23" i="27"/>
  <c r="M40" i="27"/>
  <c r="BO12" i="28"/>
  <c r="BQ12" i="28" s="1"/>
  <c r="O25" i="26"/>
  <c r="N25" i="26"/>
  <c r="T45" i="26"/>
  <c r="Q45" i="26"/>
  <c r="S45" i="26" s="1"/>
  <c r="G80" i="23"/>
  <c r="BS29" i="26"/>
  <c r="L59" i="26"/>
  <c r="N59" i="26" s="1"/>
  <c r="O59" i="26"/>
  <c r="BS60" i="26"/>
  <c r="L61" i="26"/>
  <c r="N61" i="26" s="1"/>
  <c r="O61" i="26"/>
  <c r="L81" i="26"/>
  <c r="N81" i="26" s="1"/>
  <c r="O81" i="26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BR32" i="28"/>
  <c r="ED61" i="28"/>
  <c r="EF61" i="28"/>
  <c r="BR22" i="27"/>
  <c r="S69" i="27"/>
  <c r="E50" i="28"/>
  <c r="F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F18" i="28" s="1"/>
  <c r="H18" i="28" s="1"/>
  <c r="DH18" i="28"/>
  <c r="BR40" i="28"/>
  <c r="BQ44" i="28"/>
  <c r="BR44" i="28"/>
  <c r="EF26" i="28"/>
  <c r="ED26" i="28"/>
  <c r="BR12" i="28"/>
  <c r="E22" i="28"/>
  <c r="F22" i="28" s="1"/>
  <c r="H22" i="28" s="1"/>
  <c r="E33" i="28"/>
  <c r="S34" i="28"/>
  <c r="BR38" i="28"/>
  <c r="R47" i="28"/>
  <c r="BR62" i="28"/>
  <c r="R81" i="28"/>
  <c r="BR28" i="28"/>
  <c r="S30" i="28"/>
  <c r="BR48" i="28"/>
  <c r="BQ48" i="28"/>
  <c r="S50" i="28"/>
  <c r="BR56" i="28"/>
  <c r="M80" i="28"/>
  <c r="ED14" i="28"/>
  <c r="BR18" i="28"/>
  <c r="N29" i="28"/>
  <c r="N32" i="28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DH66" i="28"/>
  <c r="E66" i="28"/>
  <c r="I66" i="28" s="1"/>
  <c r="L25" i="23"/>
  <c r="BO55" i="28"/>
  <c r="BQ55" i="28" s="1"/>
  <c r="S60" i="28"/>
  <c r="DH70" i="28"/>
  <c r="AG82" i="28"/>
  <c r="AH82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F63" i="28"/>
  <c r="BR70" i="28"/>
  <c r="L37" i="23"/>
  <c r="M78" i="28"/>
  <c r="DH77" i="28"/>
  <c r="E80" i="28"/>
  <c r="I80" i="28" s="1"/>
  <c r="BR76" i="28"/>
  <c r="F80" i="28"/>
  <c r="H80" i="28" s="1"/>
  <c r="G64" i="26"/>
  <c r="I64" i="26" s="1"/>
  <c r="J64" i="26"/>
  <c r="G77" i="26"/>
  <c r="I77" i="26" s="1"/>
  <c r="G56" i="26"/>
  <c r="I56" i="26" s="1"/>
  <c r="EE19" i="26"/>
  <c r="F19" i="26"/>
  <c r="G19" i="26" s="1"/>
  <c r="I19" i="26" s="1"/>
  <c r="S18" i="28"/>
  <c r="E13" i="28"/>
  <c r="I13" i="28" s="1"/>
  <c r="T20" i="26"/>
  <c r="I17" i="28"/>
  <c r="F49" i="28"/>
  <c r="H49" i="28"/>
  <c r="BD8" i="28"/>
  <c r="BG8" i="28" s="1"/>
  <c r="BJ8" i="28" s="1"/>
  <c r="I70" i="27"/>
  <c r="F70" i="27"/>
  <c r="H70" i="27" s="1"/>
  <c r="C67" i="23"/>
  <c r="C73" i="23"/>
  <c r="DI16" i="26"/>
  <c r="F16" i="26"/>
  <c r="G16" i="26" s="1"/>
  <c r="I16" i="26" s="1"/>
  <c r="K74" i="27"/>
  <c r="M74" i="27" s="1"/>
  <c r="N74" i="27"/>
  <c r="AQ8" i="27"/>
  <c r="BQ8" i="27"/>
  <c r="ED82" i="26"/>
  <c r="EE82" i="26" s="1"/>
  <c r="F72" i="27"/>
  <c r="H72" i="27" s="1"/>
  <c r="F48" i="27"/>
  <c r="H48" i="27" s="1"/>
  <c r="F21" i="27"/>
  <c r="H21" i="27" s="1"/>
  <c r="I21" i="27"/>
  <c r="G81" i="26"/>
  <c r="I81" i="26" s="1"/>
  <c r="J81" i="26"/>
  <c r="T10" i="26"/>
  <c r="N31" i="27"/>
  <c r="M31" i="27"/>
  <c r="BO35" i="27"/>
  <c r="BQ35" i="27" s="1"/>
  <c r="BR35" i="27"/>
  <c r="F39" i="28"/>
  <c r="H39" i="28" s="1"/>
  <c r="O10" i="26"/>
  <c r="L10" i="26"/>
  <c r="N10" i="26" s="1"/>
  <c r="ED36" i="28"/>
  <c r="E36" i="28"/>
  <c r="G37" i="26"/>
  <c r="I37" i="26" s="1"/>
  <c r="F58" i="28"/>
  <c r="H58" i="28" s="1"/>
  <c r="I59" i="28"/>
  <c r="F68" i="27"/>
  <c r="H68" i="27" s="1"/>
  <c r="F51" i="27"/>
  <c r="H51" i="27" s="1"/>
  <c r="I51" i="27"/>
  <c r="I38" i="27"/>
  <c r="G65" i="26"/>
  <c r="J65" i="26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F20" i="27"/>
  <c r="H20" i="27" s="1"/>
  <c r="I36" i="27"/>
  <c r="F40" i="27"/>
  <c r="H40" i="27" s="1"/>
  <c r="G63" i="26"/>
  <c r="I63" i="26" s="1"/>
  <c r="E56" i="28"/>
  <c r="EF56" i="28"/>
  <c r="BR60" i="28"/>
  <c r="BQ60" i="28"/>
  <c r="BS57" i="26"/>
  <c r="BS36" i="26"/>
  <c r="DI36" i="26"/>
  <c r="N42" i="26"/>
  <c r="S48" i="26"/>
  <c r="N69" i="26"/>
  <c r="I14" i="27"/>
  <c r="BO21" i="27"/>
  <c r="BQ21" i="27" s="1"/>
  <c r="BR21" i="27"/>
  <c r="BR23" i="27"/>
  <c r="R45" i="27"/>
  <c r="BR26" i="28"/>
  <c r="K46" i="28"/>
  <c r="N46" i="28"/>
  <c r="BO72" i="28"/>
  <c r="ED74" i="28"/>
  <c r="E74" i="28"/>
  <c r="I74" i="28" s="1"/>
  <c r="EF74" i="28"/>
  <c r="N46" i="26"/>
  <c r="N58" i="26"/>
  <c r="O58" i="26"/>
  <c r="BP71" i="26"/>
  <c r="BR71" i="26" s="1"/>
  <c r="M19" i="27"/>
  <c r="DH14" i="28"/>
  <c r="E14" i="28"/>
  <c r="F14" i="28" s="1"/>
  <c r="H14" i="28" s="1"/>
  <c r="P21" i="28"/>
  <c r="N34" i="28"/>
  <c r="M35" i="28"/>
  <c r="EF40" i="28"/>
  <c r="BQ42" i="28"/>
  <c r="BR42" i="28"/>
  <c r="BR59" i="28"/>
  <c r="N41" i="26"/>
  <c r="L45" i="26"/>
  <c r="N45" i="26" s="1"/>
  <c r="O45" i="26"/>
  <c r="I43" i="27"/>
  <c r="F43" i="27"/>
  <c r="H43" i="27" s="1"/>
  <c r="EF22" i="28"/>
  <c r="ED22" i="28"/>
  <c r="S31" i="27"/>
  <c r="BR38" i="27"/>
  <c r="N62" i="28"/>
  <c r="K62" i="28"/>
  <c r="M62" i="28"/>
  <c r="BR52" i="27"/>
  <c r="R66" i="27"/>
  <c r="BR13" i="28"/>
  <c r="BR16" i="28"/>
  <c r="S17" i="28"/>
  <c r="M19" i="28"/>
  <c r="ED21" i="28"/>
  <c r="R24" i="28"/>
  <c r="S31" i="28"/>
  <c r="M52" i="28"/>
  <c r="N56" i="28"/>
  <c r="K56" i="28"/>
  <c r="M56" i="28" s="1"/>
  <c r="BQ58" i="28"/>
  <c r="K59" i="28"/>
  <c r="M59" i="28" s="1"/>
  <c r="S61" i="28"/>
  <c r="ED71" i="28"/>
  <c r="BQ72" i="27"/>
  <c r="R20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S53" i="28"/>
  <c r="S57" i="28"/>
  <c r="ED58" i="28"/>
  <c r="N61" i="28"/>
  <c r="ED67" i="28"/>
  <c r="EF73" i="28"/>
  <c r="ED73" i="28"/>
  <c r="DH81" i="28"/>
  <c r="E81" i="28"/>
  <c r="I81" i="28" s="1"/>
  <c r="R77" i="28"/>
  <c r="R79" i="28"/>
  <c r="F54" i="28"/>
  <c r="H54" i="28" s="1"/>
  <c r="F36" i="28"/>
  <c r="H36" i="28" s="1"/>
  <c r="F56" i="28"/>
  <c r="H56" i="28" s="1"/>
  <c r="I56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53" i="27" l="1"/>
  <c r="F53" i="27"/>
  <c r="H53" i="27" s="1"/>
  <c r="I81" i="27"/>
  <c r="F81" i="27"/>
  <c r="H81" i="27" s="1"/>
  <c r="G51" i="26"/>
  <c r="I51" i="26" s="1"/>
  <c r="J51" i="26"/>
  <c r="EE31" i="26"/>
  <c r="F31" i="26"/>
  <c r="Q75" i="26"/>
  <c r="S75" i="26" s="1"/>
  <c r="T75" i="26"/>
  <c r="EF37" i="28"/>
  <c r="ED37" i="28"/>
  <c r="DH51" i="28"/>
  <c r="E51" i="28"/>
  <c r="F51" i="28" s="1"/>
  <c r="H51" i="28" s="1"/>
  <c r="ED34" i="28"/>
  <c r="I32" i="27"/>
  <c r="I18" i="28"/>
  <c r="S29" i="28"/>
  <c r="T32" i="26"/>
  <c r="F22" i="27"/>
  <c r="H22" i="27" s="1"/>
  <c r="EF30" i="28"/>
  <c r="O82" i="28"/>
  <c r="P82" i="28" s="1"/>
  <c r="F74" i="27"/>
  <c r="H74" i="27" s="1"/>
  <c r="I74" i="27"/>
  <c r="G77" i="25"/>
  <c r="R82" i="26"/>
  <c r="Q14" i="26"/>
  <c r="S14" i="26" s="1"/>
  <c r="T14" i="26"/>
  <c r="T23" i="26"/>
  <c r="L71" i="26"/>
  <c r="N71" i="26" s="1"/>
  <c r="O71" i="26"/>
  <c r="N29" i="27"/>
  <c r="M29" i="27"/>
  <c r="BR42" i="27"/>
  <c r="BQ42" i="27"/>
  <c r="K45" i="27"/>
  <c r="M45" i="27" s="1"/>
  <c r="N45" i="27"/>
  <c r="P48" i="27"/>
  <c r="R48" i="27" s="1"/>
  <c r="S48" i="27"/>
  <c r="N53" i="27"/>
  <c r="M53" i="27"/>
  <c r="K56" i="27"/>
  <c r="M56" i="27" s="1"/>
  <c r="N56" i="27"/>
  <c r="K59" i="27"/>
  <c r="M59" i="27" s="1"/>
  <c r="N59" i="27"/>
  <c r="R70" i="27"/>
  <c r="S70" i="27"/>
  <c r="P71" i="27"/>
  <c r="R71" i="27" s="1"/>
  <c r="S71" i="27"/>
  <c r="P74" i="27"/>
  <c r="S74" i="27"/>
  <c r="BR75" i="27"/>
  <c r="BO75" i="27"/>
  <c r="BQ75" i="27" s="1"/>
  <c r="BQ80" i="27"/>
  <c r="BR80" i="27"/>
  <c r="G82" i="28"/>
  <c r="DH16" i="28"/>
  <c r="E16" i="28"/>
  <c r="I16" i="28" s="1"/>
  <c r="S25" i="28"/>
  <c r="BQ26" i="28"/>
  <c r="ED28" i="28"/>
  <c r="EF28" i="28"/>
  <c r="K31" i="28"/>
  <c r="M31" i="28" s="1"/>
  <c r="N31" i="28"/>
  <c r="R39" i="28"/>
  <c r="N41" i="28"/>
  <c r="EF44" i="28"/>
  <c r="ED44" i="28"/>
  <c r="BO64" i="28"/>
  <c r="BQ64" i="28" s="1"/>
  <c r="BR64" i="28"/>
  <c r="I42" i="28"/>
  <c r="F42" i="28"/>
  <c r="H42" i="28" s="1"/>
  <c r="F21" i="26"/>
  <c r="G21" i="26" s="1"/>
  <c r="DH82" i="26"/>
  <c r="DI21" i="26"/>
  <c r="DH27" i="28"/>
  <c r="E27" i="28"/>
  <c r="F27" i="28" s="1"/>
  <c r="H27" i="28" s="1"/>
  <c r="DH37" i="28"/>
  <c r="E37" i="28"/>
  <c r="I37" i="28" s="1"/>
  <c r="BR45" i="28"/>
  <c r="BQ45" i="28"/>
  <c r="N67" i="28"/>
  <c r="M67" i="28"/>
  <c r="S30" i="26"/>
  <c r="J82" i="28"/>
  <c r="K82" i="28" s="1"/>
  <c r="M82" i="28" s="1"/>
  <c r="I52" i="27"/>
  <c r="S35" i="28"/>
  <c r="BN82" i="28"/>
  <c r="BO82" i="28" s="1"/>
  <c r="BQ82" i="28" s="1"/>
  <c r="G74" i="26"/>
  <c r="I74" i="26" s="1"/>
  <c r="J74" i="26"/>
  <c r="BR66" i="28"/>
  <c r="H46" i="28"/>
  <c r="BQ49" i="28"/>
  <c r="BR39" i="28"/>
  <c r="F31" i="28"/>
  <c r="H31" i="28" s="1"/>
  <c r="I31" i="28"/>
  <c r="F77" i="25"/>
  <c r="O11" i="26"/>
  <c r="L11" i="26"/>
  <c r="N11" i="26" s="1"/>
  <c r="BS17" i="26"/>
  <c r="BP17" i="26"/>
  <c r="BR17" i="26" s="1"/>
  <c r="T25" i="26"/>
  <c r="BR26" i="26"/>
  <c r="BS26" i="26"/>
  <c r="L28" i="26"/>
  <c r="N28" i="26" s="1"/>
  <c r="O28" i="26"/>
  <c r="DI71" i="26"/>
  <c r="F71" i="26"/>
  <c r="I33" i="27"/>
  <c r="F33" i="27"/>
  <c r="H33" i="27" s="1"/>
  <c r="F56" i="27"/>
  <c r="H56" i="27" s="1"/>
  <c r="I56" i="27"/>
  <c r="K63" i="27"/>
  <c r="M63" i="27" s="1"/>
  <c r="N63" i="27"/>
  <c r="K67" i="27"/>
  <c r="M67" i="27" s="1"/>
  <c r="N67" i="27"/>
  <c r="S73" i="27"/>
  <c r="R73" i="27"/>
  <c r="Z82" i="27"/>
  <c r="AB82" i="27" s="1"/>
  <c r="AC82" i="27"/>
  <c r="BQ8" i="28"/>
  <c r="AQ8" i="28"/>
  <c r="K11" i="28"/>
  <c r="N11" i="28"/>
  <c r="ED12" i="28"/>
  <c r="EF12" i="28"/>
  <c r="EC82" i="28"/>
  <c r="ED82" i="28" s="1"/>
  <c r="ED16" i="28"/>
  <c r="EF16" i="28"/>
  <c r="ED20" i="28"/>
  <c r="EF20" i="28"/>
  <c r="ED24" i="28"/>
  <c r="EF24" i="28"/>
  <c r="N27" i="28"/>
  <c r="EF31" i="28"/>
  <c r="ED31" i="28"/>
  <c r="BR33" i="28"/>
  <c r="M37" i="28"/>
  <c r="S45" i="28"/>
  <c r="EF48" i="28"/>
  <c r="ED48" i="28"/>
  <c r="DH62" i="28"/>
  <c r="E62" i="28"/>
  <c r="I62" i="28" s="1"/>
  <c r="I14" i="28"/>
  <c r="S29" i="26"/>
  <c r="S33" i="28"/>
  <c r="F58" i="27"/>
  <c r="H58" i="27" s="1"/>
  <c r="J43" i="26"/>
  <c r="I60" i="28"/>
  <c r="I76" i="28"/>
  <c r="S71" i="28"/>
  <c r="EF27" i="28"/>
  <c r="BR22" i="28"/>
  <c r="ED41" i="28"/>
  <c r="BO82" i="26"/>
  <c r="BP82" i="26" s="1"/>
  <c r="J18" i="26"/>
  <c r="J70" i="26"/>
  <c r="R54" i="27"/>
  <c r="BS14" i="26"/>
  <c r="N20" i="28"/>
  <c r="Q82" i="27"/>
  <c r="S82" i="27" s="1"/>
  <c r="I32" i="28"/>
  <c r="I29" i="28"/>
  <c r="F29" i="28"/>
  <c r="H29" i="28" s="1"/>
  <c r="M36" i="28"/>
  <c r="N44" i="28"/>
  <c r="E12" i="28"/>
  <c r="F12" i="28" s="1"/>
  <c r="H12" i="28" s="1"/>
  <c r="E65" i="28"/>
  <c r="E67" i="28"/>
  <c r="I67" i="28" s="1"/>
  <c r="BQ29" i="28"/>
  <c r="BR27" i="28"/>
  <c r="BR19" i="28"/>
  <c r="I67" i="27"/>
  <c r="BO62" i="27"/>
  <c r="BQ62" i="27" s="1"/>
  <c r="N76" i="27"/>
  <c r="BR69" i="27"/>
  <c r="H75" i="27"/>
  <c r="N50" i="27"/>
  <c r="BQ28" i="27"/>
  <c r="BO26" i="27"/>
  <c r="BQ26" i="27" s="1"/>
  <c r="S57" i="27"/>
  <c r="F34" i="27"/>
  <c r="H34" i="27" s="1"/>
  <c r="I34" i="27"/>
  <c r="N79" i="27"/>
  <c r="P55" i="27"/>
  <c r="R55" i="27" s="1"/>
  <c r="S68" i="27"/>
  <c r="S78" i="27"/>
  <c r="F11" i="26"/>
  <c r="BR35" i="26"/>
  <c r="BS20" i="26"/>
  <c r="Q58" i="26"/>
  <c r="S58" i="26" s="1"/>
  <c r="T58" i="26"/>
  <c r="Q59" i="26"/>
  <c r="T59" i="26"/>
  <c r="BR59" i="26"/>
  <c r="BS59" i="26"/>
  <c r="T61" i="26"/>
  <c r="Q61" i="26"/>
  <c r="S61" i="26" s="1"/>
  <c r="BR63" i="26"/>
  <c r="BS63" i="26"/>
  <c r="BS64" i="26"/>
  <c r="BR64" i="26"/>
  <c r="BP65" i="26"/>
  <c r="BR65" i="26" s="1"/>
  <c r="BS65" i="26"/>
  <c r="O67" i="26"/>
  <c r="N67" i="26"/>
  <c r="BP69" i="26"/>
  <c r="BR69" i="26" s="1"/>
  <c r="BS69" i="26"/>
  <c r="G79" i="26"/>
  <c r="I79" i="26" s="1"/>
  <c r="J79" i="26"/>
  <c r="T28" i="26"/>
  <c r="S28" i="26"/>
  <c r="S74" i="26"/>
  <c r="T74" i="26"/>
  <c r="K35" i="27"/>
  <c r="M35" i="27" s="1"/>
  <c r="N35" i="27"/>
  <c r="N40" i="28"/>
  <c r="M40" i="28"/>
  <c r="I12" i="27"/>
  <c r="F63" i="27"/>
  <c r="H63" i="27" s="1"/>
  <c r="I63" i="27"/>
  <c r="P82" i="26"/>
  <c r="Q82" i="26" s="1"/>
  <c r="Q10" i="26"/>
  <c r="S10" i="26" s="1"/>
  <c r="O22" i="26"/>
  <c r="L29" i="26"/>
  <c r="N29" i="26" s="1"/>
  <c r="O29" i="26"/>
  <c r="DI29" i="26"/>
  <c r="F29" i="26"/>
  <c r="BQ25" i="27"/>
  <c r="BR25" i="27"/>
  <c r="K27" i="27"/>
  <c r="M27" i="27" s="1"/>
  <c r="J82" i="27"/>
  <c r="K82" i="27" s="1"/>
  <c r="M82" i="27" s="1"/>
  <c r="N27" i="27"/>
  <c r="P28" i="27"/>
  <c r="S28" i="27"/>
  <c r="F45" i="27"/>
  <c r="H45" i="27" s="1"/>
  <c r="I45" i="27"/>
  <c r="BO49" i="27"/>
  <c r="BQ49" i="27" s="1"/>
  <c r="BR49" i="27"/>
  <c r="BR58" i="27"/>
  <c r="BQ58" i="27"/>
  <c r="P65" i="27"/>
  <c r="S65" i="27"/>
  <c r="BR68" i="27"/>
  <c r="BO68" i="27"/>
  <c r="BQ68" i="27" s="1"/>
  <c r="N73" i="27"/>
  <c r="K73" i="27"/>
  <c r="M73" i="27" s="1"/>
  <c r="P80" i="27"/>
  <c r="S80" i="27"/>
  <c r="P10" i="28"/>
  <c r="R10" i="28" s="1"/>
  <c r="S10" i="28"/>
  <c r="BO10" i="28"/>
  <c r="BQ10" i="28" s="1"/>
  <c r="BR10" i="28"/>
  <c r="Q82" i="28"/>
  <c r="S82" i="28" s="1"/>
  <c r="DH20" i="28"/>
  <c r="E20" i="28"/>
  <c r="I20" i="28" s="1"/>
  <c r="BR30" i="28"/>
  <c r="I41" i="28"/>
  <c r="ED42" i="28"/>
  <c r="EF42" i="28"/>
  <c r="DH44" i="28"/>
  <c r="E44" i="28"/>
  <c r="R49" i="28"/>
  <c r="N51" i="28"/>
  <c r="G15" i="26"/>
  <c r="I15" i="26" s="1"/>
  <c r="R11" i="28"/>
  <c r="S69" i="28"/>
  <c r="BQ72" i="28"/>
  <c r="I35" i="27"/>
  <c r="DG82" i="28"/>
  <c r="BP16" i="26"/>
  <c r="BR16" i="26" s="1"/>
  <c r="I17" i="27"/>
  <c r="I50" i="27"/>
  <c r="F47" i="28"/>
  <c r="H47" i="28" s="1"/>
  <c r="F38" i="28"/>
  <c r="H38" i="28" s="1"/>
  <c r="BQ36" i="28"/>
  <c r="E30" i="28"/>
  <c r="I30" i="28" s="1"/>
  <c r="E24" i="28"/>
  <c r="BQ82" i="26"/>
  <c r="I25" i="27"/>
  <c r="T22" i="26"/>
  <c r="S12" i="26"/>
  <c r="N44" i="27"/>
  <c r="J80" i="26"/>
  <c r="G80" i="26"/>
  <c r="I80" i="26" s="1"/>
  <c r="S39" i="28"/>
  <c r="N42" i="28"/>
  <c r="M26" i="28"/>
  <c r="E71" i="28"/>
  <c r="F71" i="28" s="1"/>
  <c r="H71" i="28" s="1"/>
  <c r="R66" i="28"/>
  <c r="R38" i="28"/>
  <c r="I15" i="28"/>
  <c r="F11" i="28"/>
  <c r="S36" i="28"/>
  <c r="S44" i="28"/>
  <c r="AJ82" i="27"/>
  <c r="AL82" i="27" s="1"/>
  <c r="BR78" i="27"/>
  <c r="BR72" i="27"/>
  <c r="S42" i="27"/>
  <c r="BR66" i="27"/>
  <c r="F72" i="26"/>
  <c r="F73" i="26"/>
  <c r="S31" i="26"/>
  <c r="Q35" i="26"/>
  <c r="S35" i="26" s="1"/>
  <c r="T35" i="26"/>
  <c r="T37" i="26"/>
  <c r="Q37" i="26"/>
  <c r="S37" i="26" s="1"/>
  <c r="EE44" i="26"/>
  <c r="F44" i="26"/>
  <c r="J44" i="26" s="1"/>
  <c r="EE46" i="26"/>
  <c r="F46" i="26"/>
  <c r="DI48" i="26"/>
  <c r="F48" i="26"/>
  <c r="G48" i="26" s="1"/>
  <c r="I48" i="26" s="1"/>
  <c r="L50" i="26"/>
  <c r="N50" i="26" s="1"/>
  <c r="O50" i="26"/>
  <c r="EE52" i="26"/>
  <c r="F52" i="26"/>
  <c r="EE53" i="26"/>
  <c r="F53" i="26"/>
  <c r="EE55" i="26"/>
  <c r="F55" i="26"/>
  <c r="G55" i="26" s="1"/>
  <c r="I55" i="26" s="1"/>
  <c r="H55" i="27"/>
  <c r="BR32" i="26"/>
  <c r="H40" i="28"/>
  <c r="I14" i="26"/>
  <c r="BR38" i="26"/>
  <c r="BQ52" i="27"/>
  <c r="H23" i="28"/>
  <c r="H78" i="27"/>
  <c r="I75" i="27"/>
  <c r="H66" i="27"/>
  <c r="M26" i="27"/>
  <c r="R77" i="27"/>
  <c r="BR74" i="26"/>
  <c r="BR10" i="26"/>
  <c r="J26" i="26"/>
  <c r="DI12" i="26"/>
  <c r="F12" i="26"/>
  <c r="DI13" i="26"/>
  <c r="F13" i="26"/>
  <c r="G13" i="26" s="1"/>
  <c r="I13" i="26" s="1"/>
  <c r="BS18" i="26"/>
  <c r="BS21" i="26"/>
  <c r="DI23" i="26"/>
  <c r="F23" i="26"/>
  <c r="G23" i="26" s="1"/>
  <c r="I23" i="26" s="1"/>
  <c r="L26" i="26"/>
  <c r="N26" i="26" s="1"/>
  <c r="O26" i="26"/>
  <c r="O30" i="26"/>
  <c r="N33" i="26"/>
  <c r="DI35" i="26"/>
  <c r="F35" i="26"/>
  <c r="L38" i="26"/>
  <c r="N38" i="26" s="1"/>
  <c r="O38" i="26"/>
  <c r="N33" i="27"/>
  <c r="M33" i="27"/>
  <c r="R21" i="28"/>
  <c r="M46" i="28"/>
  <c r="I65" i="26"/>
  <c r="I33" i="28"/>
  <c r="H50" i="28"/>
  <c r="BQ74" i="27"/>
  <c r="S72" i="26"/>
  <c r="R51" i="27"/>
  <c r="I42" i="26"/>
  <c r="I45" i="28"/>
  <c r="H19" i="28"/>
  <c r="I57" i="27"/>
  <c r="M75" i="27"/>
  <c r="I55" i="27"/>
  <c r="I26" i="27"/>
  <c r="H49" i="27"/>
  <c r="BQ34" i="27"/>
  <c r="I67" i="26"/>
  <c r="J42" i="26"/>
  <c r="BP33" i="26"/>
  <c r="BR33" i="26" s="1"/>
  <c r="BS33" i="26"/>
  <c r="S57" i="26"/>
  <c r="S60" i="26"/>
  <c r="BR60" i="26"/>
  <c r="N66" i="26"/>
  <c r="DI68" i="26"/>
  <c r="F68" i="26"/>
  <c r="BQ19" i="27"/>
  <c r="S21" i="27"/>
  <c r="K25" i="27"/>
  <c r="M25" i="27" s="1"/>
  <c r="N25" i="27"/>
  <c r="T77" i="26"/>
  <c r="Q77" i="26"/>
  <c r="S77" i="26" s="1"/>
  <c r="T80" i="26"/>
  <c r="N81" i="27"/>
  <c r="H16" i="27"/>
  <c r="R10" i="27"/>
  <c r="F78" i="26"/>
  <c r="N76" i="26"/>
  <c r="I69" i="26"/>
  <c r="BR31" i="26"/>
  <c r="T15" i="26"/>
  <c r="BR30" i="26"/>
  <c r="T38" i="26"/>
  <c r="T39" i="26"/>
  <c r="T41" i="26"/>
  <c r="T42" i="26"/>
  <c r="BS42" i="26"/>
  <c r="BR42" i="26"/>
  <c r="F45" i="26"/>
  <c r="G45" i="26" s="1"/>
  <c r="I45" i="26" s="1"/>
  <c r="L47" i="26"/>
  <c r="N47" i="26" s="1"/>
  <c r="O47" i="26"/>
  <c r="N73" i="28"/>
  <c r="E15" i="27"/>
  <c r="BR20" i="28"/>
  <c r="S26" i="28"/>
  <c r="N28" i="28"/>
  <c r="BR34" i="28"/>
  <c r="BR37" i="28"/>
  <c r="N38" i="28"/>
  <c r="BR47" i="28"/>
  <c r="N48" i="28"/>
  <c r="BR51" i="28"/>
  <c r="S64" i="28"/>
  <c r="N62" i="26"/>
  <c r="F41" i="26"/>
  <c r="J41" i="26" s="1"/>
  <c r="BR37" i="26"/>
  <c r="BR23" i="26"/>
  <c r="BR39" i="26"/>
  <c r="T11" i="26"/>
  <c r="O18" i="26"/>
  <c r="N21" i="26"/>
  <c r="BR34" i="26"/>
  <c r="O37" i="26"/>
  <c r="BR40" i="26"/>
  <c r="S44" i="26"/>
  <c r="F57" i="26"/>
  <c r="O60" i="26"/>
  <c r="N77" i="26"/>
  <c r="O80" i="26"/>
  <c r="S38" i="27"/>
  <c r="M72" i="27"/>
  <c r="N49" i="28"/>
  <c r="BR52" i="28"/>
  <c r="N54" i="28"/>
  <c r="S56" i="28"/>
  <c r="BR71" i="28"/>
  <c r="AG21" i="22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F68" i="28"/>
  <c r="H68" i="28" s="1"/>
  <c r="I28" i="27"/>
  <c r="I18" i="27"/>
  <c r="I29" i="27"/>
  <c r="J55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G78" i="26" l="1"/>
  <c r="I78" i="26" s="1"/>
  <c r="J78" i="26"/>
  <c r="G11" i="26"/>
  <c r="I11" i="26" s="1"/>
  <c r="J11" i="26"/>
  <c r="F65" i="28"/>
  <c r="H65" i="28" s="1"/>
  <c r="I65" i="28"/>
  <c r="G71" i="26"/>
  <c r="I71" i="26" s="1"/>
  <c r="J71" i="26"/>
  <c r="G57" i="26"/>
  <c r="I57" i="26" s="1"/>
  <c r="J57" i="26"/>
  <c r="J53" i="26"/>
  <c r="G53" i="26"/>
  <c r="I53" i="26" s="1"/>
  <c r="J46" i="26"/>
  <c r="G46" i="26"/>
  <c r="I46" i="26" s="1"/>
  <c r="R82" i="27"/>
  <c r="F15" i="27"/>
  <c r="H15" i="27" s="1"/>
  <c r="I15" i="27"/>
  <c r="J29" i="26"/>
  <c r="G29" i="26"/>
  <c r="I29" i="26" s="1"/>
  <c r="J13" i="26"/>
  <c r="J23" i="26"/>
  <c r="BR82" i="28"/>
  <c r="J45" i="26"/>
  <c r="G35" i="26"/>
  <c r="I35" i="26" s="1"/>
  <c r="J35" i="26"/>
  <c r="G12" i="26"/>
  <c r="I12" i="26" s="1"/>
  <c r="J12" i="26"/>
  <c r="J73" i="26"/>
  <c r="G73" i="26"/>
  <c r="I73" i="26" s="1"/>
  <c r="I24" i="28"/>
  <c r="F24" i="28"/>
  <c r="H24" i="28" s="1"/>
  <c r="F44" i="28"/>
  <c r="H44" i="28" s="1"/>
  <c r="I44" i="28"/>
  <c r="DI82" i="26"/>
  <c r="F82" i="26"/>
  <c r="G82" i="26" s="1"/>
  <c r="N82" i="27"/>
  <c r="G31" i="26"/>
  <c r="I31" i="26" s="1"/>
  <c r="J31" i="26"/>
  <c r="I27" i="28"/>
  <c r="G41" i="26"/>
  <c r="I41" i="26" s="1"/>
  <c r="I51" i="28"/>
  <c r="J68" i="26"/>
  <c r="G68" i="26"/>
  <c r="I68" i="26" s="1"/>
  <c r="J52" i="26"/>
  <c r="G52" i="26"/>
  <c r="I52" i="26" s="1"/>
  <c r="G72" i="26"/>
  <c r="I72" i="26" s="1"/>
  <c r="J72" i="26"/>
  <c r="T82" i="26"/>
  <c r="J21" i="26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<sst xmlns="http://schemas.openxmlformats.org/spreadsheetml/2006/main" count="1240" uniqueCount="280">
  <si>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</si>
  <si>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</si>
  <si>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</si>
  <si>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</si>
  <si>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</si>
  <si>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</si>
  <si>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</si>
  <si>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</si>
  <si>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</si>
  <si>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</si>
  <si>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</si>
  <si>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</si>
  <si>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</si>
  <si>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</si>
  <si>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</si>
  <si>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</si>
  <si>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</si>
  <si>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</si>
  <si>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</si>
  <si>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</si>
  <si>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</si>
  <si>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</si>
  <si>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</si>
  <si>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</si>
  <si>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</si>
  <si>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</si>
  <si>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</si>
  <si>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</si>
  <si>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</si>
  <si>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</si>
  <si>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</si>
  <si>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</si>
  <si>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</si>
  <si>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</si>
  <si>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</si>
  <si>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</si>
  <si>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</si>
  <si>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</si>
  <si>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</si>
  <si>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</si>
  <si>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</si>
  <si>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</si>
  <si>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</si>
  <si>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</si>
  <si>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</si>
  <si>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</si>
  <si>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</si>
  <si>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</si>
  <si>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</si>
  <si>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</si>
  <si>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</si>
  <si>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</si>
  <si>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</si>
  <si>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</si>
  <si>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</si>
  <si>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</si>
  <si>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</si>
  <si>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</si>
  <si>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</si>
  <si>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</si>
  <si>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</si>
  <si>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</si>
  <si>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</si>
  <si>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</si>
  <si>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</si>
  <si>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</si>
  <si>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</si>
  <si>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</si>
  <si>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</si>
  <si>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</si>
  <si>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</si>
  <si>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</si>
  <si>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</si>
  <si>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</si>
  <si>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</si>
  <si>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</si>
  <si>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</si>
  <si>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</si>
  <si>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</si>
  <si>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</si>
  <si>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</si>
  <si>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</si>
  <si>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</si>
  <si>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</si>
  <si>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</si>
  <si>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</si>
  <si>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</si>
  <si>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</si>
  <si>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</si>
  <si>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</si>
  <si>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</si>
  <si>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</si>
  <si>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</si>
  <si>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</si>
  <si>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</si>
  <si>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</si>
  <si>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</si>
  <si>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</si>
  <si>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</si>
  <si>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</si>
  <si>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</si>
  <si>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</si>
  <si>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</si>
  <si>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</si>
  <si>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</si>
  <si>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</si>
  <si>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</si>
  <si>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</si>
  <si>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</si>
  <si>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</si>
  <si>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</si>
  <si>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</si>
  <si>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</si>
  <si>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</si>
  <si>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</si>
  <si>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</si>
  <si>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</si>
  <si>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</si>
  <si>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</si>
  <si>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</si>
  <si>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</si>
  <si>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</si>
  <si>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</si>
  <si>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</si>
  <si>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</si>
  <si>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</si>
  <si>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</si>
  <si>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</si>
  <si>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</si>
  <si>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</si>
  <si>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</si>
  <si>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</si>
  <si>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</si>
  <si>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</si>
  <si>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</si>
  <si>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</si>
  <si>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</si>
  <si>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</si>
  <si>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</si>
  <si>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</si>
  <si>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</si>
  <si>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</si>
  <si>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</si>
  <si>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</si>
  <si>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</si>
  <si>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</si>
  <si>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</si>
  <si>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</si>
  <si>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</si>
  <si>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</si>
  <si>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</si>
  <si>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</si>
  <si>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</si>
  <si>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</si>
  <si>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</si>
  <si>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</si>
  <si>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</si>
  <si>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</si>
  <si>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</si>
  <si>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</si>
  <si>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</si>
  <si>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</si>
  <si>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</si>
  <si>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</si>
  <si>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</si>
  <si>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</si>
  <si>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</si>
  <si>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</si>
  <si>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</si>
  <si>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</si>
  <si>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</si>
  <si>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</si>
  <si>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</si>
  <si>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</si>
  <si>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</si>
  <si>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</si>
  <si>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</si>
  <si>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</si>
  <si>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</si>
  <si>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</si>
  <si>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</si>
  <si>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</si>
  <si>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</si>
  <si>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</si>
  <si>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</si>
  <si>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</si>
  <si>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</si>
  <si>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</si>
  <si>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</si>
  <si>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</si>
  <si>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</si>
  <si>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</si>
  <si>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</si>
  <si>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</si>
  <si>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</si>
  <si>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</si>
  <si>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</si>
  <si>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</si>
  <si>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</si>
  <si>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</si>
  <si>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</si>
  <si>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</si>
  <si>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</si>
  <si>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</si>
  <si>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</si>
  <si>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</si>
  <si>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</si>
  <si>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</si>
  <si>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</si>
  <si>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</si>
  <si>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</si>
  <si>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</si>
  <si>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</si>
  <si>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</si>
  <si>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</si>
  <si>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</si>
  <si>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</si>
  <si>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</si>
  <si>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</si>
  <si>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</si>
  <si>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</si>
  <si>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</si>
  <si>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</si>
  <si>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</si>
  <si>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</si>
  <si>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</si>
  <si>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</si>
  <si>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</si>
  <si>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</si>
  <si>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</si>
  <si>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</si>
  <si>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</si>
  <si>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</si>
  <si>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</si>
  <si>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</si>
  <si>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</si>
  <si>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</si>
  <si>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</si>
  <si>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</si>
  <si>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</si>
  <si>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</si>
  <si>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</si>
  <si>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</si>
  <si>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</si>
  <si>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</si>
  <si>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</si>
  <si>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</si>
  <si>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</si>
  <si>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</si>
  <si>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</si>
  <si>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</si>
  <si>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</si>
  <si>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</si>
  <si>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</si>
  <si>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</si>
  <si>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</si>
  <si>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</si>
  <si>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</si>
  <si>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</si>
  <si>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</si>
  <si>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</si>
  <si>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</si>
  <si>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</si>
  <si>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</si>
  <si>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</si>
  <si>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</si>
  <si>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</si>
  <si>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</si>
  <si>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</si>
  <si>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</si>
  <si>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</si>
  <si>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</si>
  <si>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</si>
  <si>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</si>
  <si>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</si>
  <si>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</si>
  <si>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>փաստացի  (6 ամիս)</t>
  </si>
  <si>
    <t>փաստացի           (6 ամիս)</t>
  </si>
  <si>
    <t>ծրագիր 2-րդ եռամսյակ</t>
  </si>
  <si>
    <t xml:space="preserve"> ՀՀ  ԿՈՏԱՅՔԻ _  ՄԱՐԶԻ  ՀԱՄԱՅՆՔՆԵՐԻ   ԲՅՈՒՋԵՏԱՅԻՆ   ԵԿԱՄՈՒՏՆԵՐԻ   ՎԵՐԱԲԵՐՅԱԼ  (աճողական)  2025թ,  «06  ամսվա» 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</si>
</sst>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51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0" xfId="0" applyNumberFormat="1" applyFont="1" applyFill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5" borderId="9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center"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3">
    <cellStyle name="Normal 2 2" xfId="1" xr:uid="{00000000-0005-0000-0000-000000000000}"/>
    <cellStyle name="Normal_Sheet1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P20" sqref="P20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55" t="s">
        <v>279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271</v>
      </c>
      <c r="F4" s="134"/>
      <c r="G4" s="134"/>
      <c r="H4" s="134"/>
      <c r="I4" s="135"/>
      <c r="J4" s="157" t="s">
        <v>239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5"/>
      <c r="DG4" s="185"/>
      <c r="DH4" s="185"/>
      <c r="DI4" s="185"/>
      <c r="DJ4" s="186"/>
      <c r="DK4" s="123" t="s">
        <v>14</v>
      </c>
      <c r="DL4" s="191" t="s">
        <v>15</v>
      </c>
      <c r="DM4" s="192"/>
      <c r="DN4" s="193"/>
      <c r="DO4" s="143" t="s">
        <v>3</v>
      </c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23" t="s">
        <v>16</v>
      </c>
      <c r="EH4" s="171" t="s">
        <v>17</v>
      </c>
      <c r="EI4" s="172"/>
      <c r="EJ4" s="173"/>
    </row>
    <row r="5" spans="1:141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246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1"/>
      <c r="AW5" s="181"/>
      <c r="AX5" s="181"/>
      <c r="AY5" s="181"/>
      <c r="AZ5" s="182"/>
      <c r="BA5" s="183" t="s">
        <v>247</v>
      </c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83"/>
      <c r="BM5" s="183"/>
      <c r="BN5" s="183"/>
      <c r="BO5" s="183"/>
      <c r="BP5" s="144" t="s">
        <v>8</v>
      </c>
      <c r="BQ5" s="145"/>
      <c r="BR5" s="145"/>
      <c r="BS5" s="120" t="s">
        <v>248</v>
      </c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2"/>
      <c r="CF5" s="122"/>
      <c r="CG5" s="122"/>
      <c r="CH5" s="122"/>
      <c r="CI5" s="121"/>
      <c r="CJ5" s="150" t="s">
        <v>249</v>
      </c>
      <c r="CK5" s="151"/>
      <c r="CL5" s="151"/>
      <c r="CM5" s="151"/>
      <c r="CN5" s="151"/>
      <c r="CO5" s="151"/>
      <c r="CP5" s="151"/>
      <c r="CQ5" s="151"/>
      <c r="CR5" s="187"/>
      <c r="CS5" s="120" t="s">
        <v>250</v>
      </c>
      <c r="CT5" s="122"/>
      <c r="CU5" s="122"/>
      <c r="CV5" s="122"/>
      <c r="CW5" s="122"/>
      <c r="CX5" s="122"/>
      <c r="CY5" s="122"/>
      <c r="CZ5" s="122"/>
      <c r="DA5" s="122"/>
      <c r="DB5" s="183" t="s">
        <v>19</v>
      </c>
      <c r="DC5" s="183"/>
      <c r="DD5" s="183"/>
      <c r="DE5" s="144" t="s">
        <v>251</v>
      </c>
      <c r="DF5" s="145"/>
      <c r="DG5" s="146"/>
      <c r="DH5" s="144" t="s">
        <v>252</v>
      </c>
      <c r="DI5" s="145"/>
      <c r="DJ5" s="146"/>
      <c r="DK5" s="123"/>
      <c r="DL5" s="194"/>
      <c r="DM5" s="195"/>
      <c r="DN5" s="196"/>
      <c r="DO5" s="204"/>
      <c r="DP5" s="204"/>
      <c r="DQ5" s="205"/>
      <c r="DR5" s="205"/>
      <c r="DS5" s="205"/>
      <c r="DT5" s="205"/>
      <c r="DU5" s="144" t="s">
        <v>253</v>
      </c>
      <c r="DV5" s="145"/>
      <c r="DW5" s="146"/>
      <c r="DX5" s="208"/>
      <c r="DY5" s="209"/>
      <c r="DZ5" s="209"/>
      <c r="EA5" s="209"/>
      <c r="EB5" s="209"/>
      <c r="EC5" s="209"/>
      <c r="ED5" s="209"/>
      <c r="EE5" s="209"/>
      <c r="EF5" s="209"/>
      <c r="EG5" s="123"/>
      <c r="EH5" s="174"/>
      <c r="EI5" s="175"/>
      <c r="EJ5" s="176"/>
    </row>
    <row r="6" spans="1:141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238</v>
      </c>
      <c r="P6" s="189"/>
      <c r="Q6" s="189"/>
      <c r="R6" s="189"/>
      <c r="S6" s="190"/>
      <c r="T6" s="112" t="s">
        <v>235</v>
      </c>
      <c r="U6" s="113"/>
      <c r="V6" s="113"/>
      <c r="W6" s="113"/>
      <c r="X6" s="114"/>
      <c r="Y6" s="112" t="s">
        <v>234</v>
      </c>
      <c r="Z6" s="113"/>
      <c r="AA6" s="113"/>
      <c r="AB6" s="113"/>
      <c r="AC6" s="114"/>
      <c r="AD6" s="112" t="s">
        <v>275</v>
      </c>
      <c r="AE6" s="113"/>
      <c r="AF6" s="113"/>
      <c r="AG6" s="113"/>
      <c r="AH6" s="114"/>
      <c r="AI6" s="112" t="s">
        <v>254</v>
      </c>
      <c r="AJ6" s="113"/>
      <c r="AK6" s="113"/>
      <c r="AL6" s="113"/>
      <c r="AM6" s="114"/>
      <c r="AN6" s="112" t="s">
        <v>236</v>
      </c>
      <c r="AO6" s="113"/>
      <c r="AP6" s="113"/>
      <c r="AQ6" s="113"/>
      <c r="AR6" s="114"/>
      <c r="AS6" s="112" t="s">
        <v>237</v>
      </c>
      <c r="AT6" s="113"/>
      <c r="AU6" s="113"/>
      <c r="AV6" s="113"/>
      <c r="AW6" s="114"/>
      <c r="AX6" s="200" t="s">
        <v>255</v>
      </c>
      <c r="AY6" s="200"/>
      <c r="AZ6" s="200"/>
      <c r="BA6" s="166" t="s">
        <v>274</v>
      </c>
      <c r="BB6" s="167"/>
      <c r="BC6" s="167"/>
      <c r="BD6" s="166" t="s">
        <v>31</v>
      </c>
      <c r="BE6" s="167"/>
      <c r="BF6" s="203"/>
      <c r="BG6" s="117" t="s">
        <v>32</v>
      </c>
      <c r="BH6" s="118"/>
      <c r="BI6" s="119"/>
      <c r="BJ6" s="117" t="s">
        <v>33</v>
      </c>
      <c r="BK6" s="118"/>
      <c r="BL6" s="118"/>
      <c r="BM6" s="152" t="s">
        <v>34</v>
      </c>
      <c r="BN6" s="153"/>
      <c r="BO6" s="153"/>
      <c r="BP6" s="147"/>
      <c r="BQ6" s="148"/>
      <c r="BR6" s="148"/>
      <c r="BS6" s="168" t="s">
        <v>256</v>
      </c>
      <c r="BT6" s="169"/>
      <c r="BU6" s="169"/>
      <c r="BV6" s="169"/>
      <c r="BW6" s="170"/>
      <c r="BX6" s="142" t="s">
        <v>36</v>
      </c>
      <c r="BY6" s="142"/>
      <c r="BZ6" s="142"/>
      <c r="CA6" s="142" t="s">
        <v>37</v>
      </c>
      <c r="CB6" s="142"/>
      <c r="CC6" s="142"/>
      <c r="CD6" s="142" t="s">
        <v>38</v>
      </c>
      <c r="CE6" s="142"/>
      <c r="CF6" s="142"/>
      <c r="CG6" s="142" t="s">
        <v>39</v>
      </c>
      <c r="CH6" s="142"/>
      <c r="CI6" s="142"/>
      <c r="CJ6" s="142" t="s">
        <v>269</v>
      </c>
      <c r="CK6" s="142"/>
      <c r="CL6" s="142"/>
      <c r="CM6" s="150" t="s">
        <v>47</v>
      </c>
      <c r="CN6" s="151"/>
      <c r="CO6" s="151"/>
      <c r="CP6" s="142" t="s">
        <v>257</v>
      </c>
      <c r="CQ6" s="142"/>
      <c r="CR6" s="142"/>
      <c r="CS6" s="201" t="s">
        <v>41</v>
      </c>
      <c r="CT6" s="202"/>
      <c r="CU6" s="151"/>
      <c r="CV6" s="142" t="s">
        <v>42</v>
      </c>
      <c r="CW6" s="142"/>
      <c r="CX6" s="142"/>
      <c r="CY6" s="150" t="s">
        <v>270</v>
      </c>
      <c r="CZ6" s="151"/>
      <c r="DA6" s="151"/>
      <c r="DB6" s="183"/>
      <c r="DC6" s="183"/>
      <c r="DD6" s="183"/>
      <c r="DE6" s="147"/>
      <c r="DF6" s="148"/>
      <c r="DG6" s="149"/>
      <c r="DH6" s="147"/>
      <c r="DI6" s="148"/>
      <c r="DJ6" s="149"/>
      <c r="DK6" s="123"/>
      <c r="DL6" s="197"/>
      <c r="DM6" s="198"/>
      <c r="DN6" s="199"/>
      <c r="DO6" s="144" t="s">
        <v>258</v>
      </c>
      <c r="DP6" s="145"/>
      <c r="DQ6" s="146"/>
      <c r="DR6" s="144" t="s">
        <v>259</v>
      </c>
      <c r="DS6" s="145"/>
      <c r="DT6" s="146"/>
      <c r="DU6" s="147"/>
      <c r="DV6" s="148"/>
      <c r="DW6" s="149"/>
      <c r="DX6" s="144" t="s">
        <v>260</v>
      </c>
      <c r="DY6" s="145"/>
      <c r="DZ6" s="146"/>
      <c r="EA6" s="144" t="s">
        <v>261</v>
      </c>
      <c r="EB6" s="145"/>
      <c r="EC6" s="146"/>
      <c r="ED6" s="206" t="s">
        <v>53</v>
      </c>
      <c r="EE6" s="207"/>
      <c r="EF6" s="207"/>
      <c r="EG6" s="123"/>
      <c r="EH6" s="177"/>
      <c r="EI6" s="178"/>
      <c r="EJ6" s="179"/>
    </row>
    <row r="7" spans="1:141" s="10" customFormat="1" ht="36" customHeight="1">
      <c r="A7" s="125"/>
      <c r="B7" s="128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17" t="s">
        <v>55</v>
      </c>
      <c r="AU7" s="118"/>
      <c r="AV7" s="118"/>
      <c r="AW7" s="119"/>
      <c r="AX7" s="115" t="s">
        <v>43</v>
      </c>
      <c r="AY7" s="120" t="s">
        <v>55</v>
      </c>
      <c r="AZ7" s="121"/>
      <c r="BA7" s="115" t="s">
        <v>43</v>
      </c>
      <c r="BB7" s="120" t="s">
        <v>55</v>
      </c>
      <c r="BC7" s="121"/>
      <c r="BD7" s="115" t="s">
        <v>43</v>
      </c>
      <c r="BE7" s="120" t="s">
        <v>55</v>
      </c>
      <c r="BF7" s="121"/>
      <c r="BG7" s="115" t="s">
        <v>43</v>
      </c>
      <c r="BH7" s="120" t="s">
        <v>55</v>
      </c>
      <c r="BI7" s="121"/>
      <c r="BJ7" s="115" t="s">
        <v>43</v>
      </c>
      <c r="BK7" s="120" t="s">
        <v>55</v>
      </c>
      <c r="BL7" s="121"/>
      <c r="BM7" s="115" t="s">
        <v>43</v>
      </c>
      <c r="BN7" s="120" t="s">
        <v>55</v>
      </c>
      <c r="BO7" s="121"/>
      <c r="BP7" s="115" t="s">
        <v>43</v>
      </c>
      <c r="BQ7" s="120" t="s">
        <v>55</v>
      </c>
      <c r="BR7" s="121"/>
      <c r="BS7" s="115" t="s">
        <v>43</v>
      </c>
      <c r="BT7" s="120" t="s">
        <v>55</v>
      </c>
      <c r="BU7" s="122"/>
      <c r="BV7" s="122"/>
      <c r="BW7" s="121"/>
      <c r="BX7" s="115" t="s">
        <v>43</v>
      </c>
      <c r="BY7" s="120" t="s">
        <v>55</v>
      </c>
      <c r="BZ7" s="121"/>
      <c r="CA7" s="115" t="s">
        <v>43</v>
      </c>
      <c r="CB7" s="120" t="s">
        <v>55</v>
      </c>
      <c r="CC7" s="121"/>
      <c r="CD7" s="115" t="s">
        <v>43</v>
      </c>
      <c r="CE7" s="120" t="s">
        <v>55</v>
      </c>
      <c r="CF7" s="121"/>
      <c r="CG7" s="115" t="s">
        <v>43</v>
      </c>
      <c r="CH7" s="120" t="s">
        <v>55</v>
      </c>
      <c r="CI7" s="121"/>
      <c r="CJ7" s="115" t="s">
        <v>43</v>
      </c>
      <c r="CK7" s="120" t="s">
        <v>55</v>
      </c>
      <c r="CL7" s="121"/>
      <c r="CM7" s="115" t="s">
        <v>43</v>
      </c>
      <c r="CN7" s="120" t="s">
        <v>55</v>
      </c>
      <c r="CO7" s="121"/>
      <c r="CP7" s="115" t="s">
        <v>43</v>
      </c>
      <c r="CQ7" s="120" t="s">
        <v>55</v>
      </c>
      <c r="CR7" s="121"/>
      <c r="CS7" s="115" t="s">
        <v>43</v>
      </c>
      <c r="CT7" s="120" t="s">
        <v>55</v>
      </c>
      <c r="CU7" s="121"/>
      <c r="CV7" s="115" t="s">
        <v>43</v>
      </c>
      <c r="CW7" s="120" t="s">
        <v>55</v>
      </c>
      <c r="CX7" s="121"/>
      <c r="CY7" s="115" t="s">
        <v>43</v>
      </c>
      <c r="CZ7" s="120" t="s">
        <v>55</v>
      </c>
      <c r="DA7" s="121"/>
      <c r="DB7" s="115" t="s">
        <v>43</v>
      </c>
      <c r="DC7" s="120" t="s">
        <v>55</v>
      </c>
      <c r="DD7" s="121"/>
      <c r="DE7" s="115" t="s">
        <v>43</v>
      </c>
      <c r="DF7" s="120" t="s">
        <v>55</v>
      </c>
      <c r="DG7" s="121"/>
      <c r="DH7" s="115" t="s">
        <v>43</v>
      </c>
      <c r="DI7" s="120" t="s">
        <v>55</v>
      </c>
      <c r="DJ7" s="121"/>
      <c r="DK7" s="210" t="s">
        <v>262</v>
      </c>
      <c r="DL7" s="115" t="s">
        <v>43</v>
      </c>
      <c r="DM7" s="120" t="s">
        <v>55</v>
      </c>
      <c r="DN7" s="121"/>
      <c r="DO7" s="115" t="s">
        <v>43</v>
      </c>
      <c r="DP7" s="120" t="s">
        <v>55</v>
      </c>
      <c r="DQ7" s="121"/>
      <c r="DR7" s="115" t="s">
        <v>43</v>
      </c>
      <c r="DS7" s="120" t="s">
        <v>55</v>
      </c>
      <c r="DT7" s="121"/>
      <c r="DU7" s="115" t="s">
        <v>43</v>
      </c>
      <c r="DV7" s="120" t="s">
        <v>55</v>
      </c>
      <c r="DW7" s="121"/>
      <c r="DX7" s="115" t="s">
        <v>43</v>
      </c>
      <c r="DY7" s="120" t="s">
        <v>55</v>
      </c>
      <c r="DZ7" s="121"/>
      <c r="EA7" s="115" t="s">
        <v>43</v>
      </c>
      <c r="EB7" s="120" t="s">
        <v>55</v>
      </c>
      <c r="EC7" s="121"/>
      <c r="ED7" s="115" t="s">
        <v>43</v>
      </c>
      <c r="EE7" s="120" t="s">
        <v>55</v>
      </c>
      <c r="EF7" s="121"/>
      <c r="EG7" s="123" t="s">
        <v>262</v>
      </c>
      <c r="EH7" s="115" t="s">
        <v>43</v>
      </c>
      <c r="EI7" s="120" t="s">
        <v>55</v>
      </c>
      <c r="EJ7" s="121"/>
    </row>
    <row r="8" spans="1:141" s="27" customFormat="1" ht="101.25" customHeight="1">
      <c r="A8" s="126"/>
      <c r="B8" s="129"/>
      <c r="C8" s="132"/>
      <c r="D8" s="132"/>
      <c r="E8" s="116"/>
      <c r="F8" s="35" t="s">
        <v>278</v>
      </c>
      <c r="G8" s="26" t="s">
        <v>276</v>
      </c>
      <c r="H8" s="36" t="s">
        <v>263</v>
      </c>
      <c r="I8" s="26" t="s">
        <v>264</v>
      </c>
      <c r="J8" s="116"/>
      <c r="K8" s="35" t="s">
        <v>278</v>
      </c>
      <c r="L8" s="26" t="s">
        <v>277</v>
      </c>
      <c r="M8" s="26" t="s">
        <v>264</v>
      </c>
      <c r="N8" s="26" t="s">
        <v>264</v>
      </c>
      <c r="O8" s="116"/>
      <c r="P8" s="35" t="s">
        <v>278</v>
      </c>
      <c r="Q8" s="26" t="s">
        <v>277</v>
      </c>
      <c r="R8" s="36" t="s">
        <v>263</v>
      </c>
      <c r="S8" s="26" t="s">
        <v>264</v>
      </c>
      <c r="T8" s="116"/>
      <c r="U8" s="35" t="s">
        <v>278</v>
      </c>
      <c r="V8" s="26" t="s">
        <v>277</v>
      </c>
      <c r="W8" s="36" t="s">
        <v>263</v>
      </c>
      <c r="X8" s="26" t="s">
        <v>264</v>
      </c>
      <c r="Y8" s="116"/>
      <c r="Z8" s="35" t="s">
        <v>278</v>
      </c>
      <c r="AA8" s="26" t="s">
        <v>277</v>
      </c>
      <c r="AB8" s="36" t="s">
        <v>263</v>
      </c>
      <c r="AC8" s="26" t="s">
        <v>264</v>
      </c>
      <c r="AD8" s="116"/>
      <c r="AE8" s="35" t="s">
        <v>278</v>
      </c>
      <c r="AF8" s="26" t="s">
        <v>277</v>
      </c>
      <c r="AG8" s="36" t="s">
        <v>263</v>
      </c>
      <c r="AH8" s="26" t="s">
        <v>264</v>
      </c>
      <c r="AI8" s="116"/>
      <c r="AJ8" s="35" t="s">
        <v>278</v>
      </c>
      <c r="AK8" s="26" t="s">
        <v>277</v>
      </c>
      <c r="AL8" s="36" t="s">
        <v>263</v>
      </c>
      <c r="AM8" s="26" t="s">
        <v>264</v>
      </c>
      <c r="AN8" s="116"/>
      <c r="AO8" s="35" t="s">
        <v>278</v>
      </c>
      <c r="AP8" s="26" t="s">
        <v>277</v>
      </c>
      <c r="AQ8" s="36" t="s">
        <v>263</v>
      </c>
      <c r="AR8" s="26" t="s">
        <v>264</v>
      </c>
      <c r="AS8" s="116"/>
      <c r="AT8" s="35" t="s">
        <v>278</v>
      </c>
      <c r="AU8" s="26" t="s">
        <v>277</v>
      </c>
      <c r="AV8" s="36" t="s">
        <v>263</v>
      </c>
      <c r="AW8" s="26" t="s">
        <v>264</v>
      </c>
      <c r="AX8" s="116"/>
      <c r="AY8" s="35" t="s">
        <v>278</v>
      </c>
      <c r="AZ8" s="26" t="s">
        <v>277</v>
      </c>
      <c r="BA8" s="116"/>
      <c r="BB8" s="35" t="s">
        <v>278</v>
      </c>
      <c r="BC8" s="26" t="s">
        <v>277</v>
      </c>
      <c r="BD8" s="116"/>
      <c r="BE8" s="35" t="s">
        <v>278</v>
      </c>
      <c r="BF8" s="26" t="s">
        <v>277</v>
      </c>
      <c r="BG8" s="116"/>
      <c r="BH8" s="35" t="s">
        <v>278</v>
      </c>
      <c r="BI8" s="26" t="s">
        <v>277</v>
      </c>
      <c r="BJ8" s="116"/>
      <c r="BK8" s="35" t="s">
        <v>278</v>
      </c>
      <c r="BL8" s="26" t="s">
        <v>277</v>
      </c>
      <c r="BM8" s="116"/>
      <c r="BN8" s="35" t="s">
        <v>278</v>
      </c>
      <c r="BO8" s="26" t="s">
        <v>277</v>
      </c>
      <c r="BP8" s="116"/>
      <c r="BQ8" s="35" t="str">
        <f>BN8</f>
        <v>ծրագիր 2-րդ եռամսյակ</v>
      </c>
      <c r="BR8" s="26" t="str">
        <f>BL8</f>
        <v>փաստացի           (6 ամիս)</v>
      </c>
      <c r="BS8" s="116"/>
      <c r="BT8" s="35" t="str">
        <f>BQ8</f>
        <v>ծրագիր 2-րդ եռամսյակ</v>
      </c>
      <c r="BU8" s="26" t="str">
        <f>BR8</f>
        <v>փաստացի           (6 ամիս)</v>
      </c>
      <c r="BV8" s="36" t="str">
        <f>AQ8</f>
        <v>կատ, %-ը տարեկան  նկատմամբ</v>
      </c>
      <c r="BW8" s="26" t="s">
        <v>264</v>
      </c>
      <c r="BX8" s="116"/>
      <c r="BY8" s="35" t="str">
        <f>BT8</f>
        <v>ծրագիր 2-րդ եռամսյակ</v>
      </c>
      <c r="BZ8" s="26" t="str">
        <f>BU8</f>
        <v>փաստացի           (6 ամիս)</v>
      </c>
      <c r="CA8" s="116"/>
      <c r="CB8" s="35" t="str">
        <f>BY8</f>
        <v>ծրագիր 2-րդ եռամսյակ</v>
      </c>
      <c r="CC8" s="26" t="str">
        <f>BZ8</f>
        <v>փաստացի           (6 ամիս)</v>
      </c>
      <c r="CD8" s="116"/>
      <c r="CE8" s="35" t="str">
        <f>CB8</f>
        <v>ծրագիր 2-րդ եռամսյակ</v>
      </c>
      <c r="CF8" s="26" t="str">
        <f>CC8</f>
        <v>փաստացի           (6 ամիս)</v>
      </c>
      <c r="CG8" s="116"/>
      <c r="CH8" s="35" t="str">
        <f>CE8</f>
        <v>ծրագիր 2-րդ եռամսյակ</v>
      </c>
      <c r="CI8" s="26" t="str">
        <f>CF8</f>
        <v>փաստացի           (6 ամիս)</v>
      </c>
      <c r="CJ8" s="116"/>
      <c r="CK8" s="35" t="str">
        <f>CH8</f>
        <v>ծրագիր 2-րդ եռամսյակ</v>
      </c>
      <c r="CL8" s="26" t="str">
        <f>CI8</f>
        <v>փաստացի           (6 ամիս)</v>
      </c>
      <c r="CM8" s="116"/>
      <c r="CN8" s="35" t="str">
        <f>CK8</f>
        <v>ծրագիր 2-րդ եռամսյակ</v>
      </c>
      <c r="CO8" s="26" t="str">
        <f>CL8</f>
        <v>փաստացի           (6 ամիս)</v>
      </c>
      <c r="CP8" s="116"/>
      <c r="CQ8" s="35" t="str">
        <f>CN8</f>
        <v>ծրագիր 2-րդ եռամսյակ</v>
      </c>
      <c r="CR8" s="26" t="str">
        <f>CO8</f>
        <v>փաստացի           (6 ամիս)</v>
      </c>
      <c r="CS8" s="116"/>
      <c r="CT8" s="35" t="str">
        <f>CQ8</f>
        <v>ծրագիր 2-րդ եռամսյակ</v>
      </c>
      <c r="CU8" s="26" t="str">
        <f>CR8</f>
        <v>փաստացի           (6 ամիս)</v>
      </c>
      <c r="CV8" s="116"/>
      <c r="CW8" s="35" t="str">
        <f>CT8</f>
        <v>ծրագիր 2-րդ եռամսյակ</v>
      </c>
      <c r="CX8" s="26" t="str">
        <f>CU8</f>
        <v>փաստացի           (6 ամիս)</v>
      </c>
      <c r="CY8" s="116"/>
      <c r="CZ8" s="35" t="str">
        <f>CW8</f>
        <v>ծրագիր 2-րդ եռամսյակ</v>
      </c>
      <c r="DA8" s="26" t="str">
        <f>CX8</f>
        <v>փաստացի           (6 ամիս)</v>
      </c>
      <c r="DB8" s="116"/>
      <c r="DC8" s="35" t="str">
        <f>CZ8</f>
        <v>ծրագիր 2-րդ եռամսյակ</v>
      </c>
      <c r="DD8" s="26" t="str">
        <f>DA8</f>
        <v>փաստացի           (6 ամիս)</v>
      </c>
      <c r="DE8" s="116"/>
      <c r="DF8" s="35" t="str">
        <f>DC8</f>
        <v>ծրագիր 2-րդ եռամսյակ</v>
      </c>
      <c r="DG8" s="26" t="str">
        <f>DD8</f>
        <v>փաստացի           (6 ամիս)</v>
      </c>
      <c r="DH8" s="116"/>
      <c r="DI8" s="35" t="str">
        <f>DF8</f>
        <v>ծրագիր 2-րդ եռամսյակ</v>
      </c>
      <c r="DJ8" s="26" t="str">
        <f>DG8</f>
        <v>փաստացի           (6 ամիս)</v>
      </c>
      <c r="DK8" s="210"/>
      <c r="DL8" s="116"/>
      <c r="DM8" s="35" t="str">
        <f>DI8</f>
        <v>ծրագիր 2-րդ եռամսյակ</v>
      </c>
      <c r="DN8" s="26" t="str">
        <f>DJ8</f>
        <v>փաստացի           (6 ամիս)</v>
      </c>
      <c r="DO8" s="116"/>
      <c r="DP8" s="35" t="str">
        <f>DM8</f>
        <v>ծրագիր 2-րդ եռամսյակ</v>
      </c>
      <c r="DQ8" s="26" t="str">
        <f>DN8</f>
        <v>փաստացի           (6 ամիս)</v>
      </c>
      <c r="DR8" s="116"/>
      <c r="DS8" s="35" t="str">
        <f>DP8</f>
        <v>ծրագիր 2-րդ եռամսյակ</v>
      </c>
      <c r="DT8" s="26" t="str">
        <f>DQ8</f>
        <v>փաստացի           (6 ամիս)</v>
      </c>
      <c r="DU8" s="116"/>
      <c r="DV8" s="35" t="str">
        <f>DS8</f>
        <v>ծրագիր 2-րդ եռամսյակ</v>
      </c>
      <c r="DW8" s="26" t="str">
        <f>DT8</f>
        <v>փաստացի           (6 ամիս)</v>
      </c>
      <c r="DX8" s="116"/>
      <c r="DY8" s="35" t="str">
        <f>DV8</f>
        <v>ծրագիր 2-րդ եռամսյակ</v>
      </c>
      <c r="DZ8" s="26" t="str">
        <f>DW8</f>
        <v>փաստացի           (6 ամիս)</v>
      </c>
      <c r="EA8" s="116"/>
      <c r="EB8" s="35" t="str">
        <f>DY8</f>
        <v>ծրագիր 2-րդ եռամսյակ</v>
      </c>
      <c r="EC8" s="26" t="str">
        <f>DZ8</f>
        <v>փաստացի           (6 ամիս)</v>
      </c>
      <c r="ED8" s="116"/>
      <c r="EE8" s="35" t="str">
        <f>EB8</f>
        <v>ծրագիր 2-րդ եռամսյակ</v>
      </c>
      <c r="EF8" s="26" t="str">
        <f>EC8</f>
        <v>փաստացի           (6 ամիս)</v>
      </c>
      <c r="EG8" s="123"/>
      <c r="EH8" s="116"/>
      <c r="EI8" s="35" t="s">
        <v>43</v>
      </c>
      <c r="EJ8" s="26" t="str">
        <f>EF8</f>
        <v>փաստացի           (6 ամիս)</v>
      </c>
    </row>
    <row r="9" spans="1:14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2" t="s">
        <v>265</v>
      </c>
      <c r="C10" s="109">
        <v>17529.575000000001</v>
      </c>
      <c r="D10" s="109">
        <v>223508.86619999999</v>
      </c>
      <c r="E10" s="25">
        <f t="shared" ref="E10:E20" si="0">DL10+EH10-ED10</f>
        <v>4090191.5260000001</v>
      </c>
      <c r="F10" s="20">
        <f t="shared" ref="F10:F20" si="1">DM10+EI10-EE10</f>
        <v>1675555.9781333336</v>
      </c>
      <c r="G10" s="12">
        <f t="shared" ref="G10:G20" si="2">DN10+EJ10-EF10</f>
        <v>1595636.8276</v>
      </c>
      <c r="H10" s="12">
        <f>G10/F10*100</f>
        <v>95.230290627331456</v>
      </c>
      <c r="I10" s="12">
        <f>G10/E10*100</f>
        <v>39.011298553064385</v>
      </c>
      <c r="J10" s="12">
        <f t="shared" ref="J10:K20" si="3">T10+Y10+AI10+AN10+AS10+AX10+BP10+BX10+CA10+CD10+CG10+CJ10+CP10+CS10+CY10+DB10+DH10+AD10</f>
        <v>1534097.8259999999</v>
      </c>
      <c r="K10" s="12">
        <f t="shared" si="3"/>
        <v>710801.8614666668</v>
      </c>
      <c r="L10" s="12">
        <f>V10+AA10+AK10+AP10+AU10+AZ10+BR10+BZ10+CC10+CF10+CI10+CL10+CR10+CU10+DA10+DD10+DJ10+AF10</f>
        <v>631115.92760000005</v>
      </c>
      <c r="M10" s="12">
        <f t="shared" ref="M10:M21" si="4">L10/K10*100</f>
        <v>88.789290210602019</v>
      </c>
      <c r="N10" s="12">
        <f t="shared" ref="N10:N21" si="5">L10/J10*100</f>
        <v>41.139223125396704</v>
      </c>
      <c r="O10" s="12">
        <f>T10+Y10+AD10</f>
        <v>206282.628</v>
      </c>
      <c r="P10" s="12">
        <f t="shared" ref="P10:Q10" si="6">U10+Z10+AE10</f>
        <v>88497.388800000001</v>
      </c>
      <c r="Q10" s="12">
        <f t="shared" si="6"/>
        <v>94251.547599999962</v>
      </c>
      <c r="R10" s="12">
        <f t="shared" ref="R10:R21" si="7">Q10/P10*100</f>
        <v>106.50206619429652</v>
      </c>
      <c r="S10" s="11">
        <f t="shared" ref="S10:S21" si="8">Q10/O10*100</f>
        <v>45.690491978801028</v>
      </c>
      <c r="T10" s="110">
        <v>10701</v>
      </c>
      <c r="U10" s="105">
        <f>T10/12*4.2</f>
        <v>3745.3500000000004</v>
      </c>
      <c r="V10" s="110">
        <v>2169.9229999999998</v>
      </c>
      <c r="W10" s="12">
        <f t="shared" ref="W10:W21" si="9">V10/U10*100</f>
        <v>57.936454536959147</v>
      </c>
      <c r="X10" s="11">
        <f t="shared" ref="X10:X21" si="10">V10/T10*100</f>
        <v>20.277759087935703</v>
      </c>
      <c r="Y10" s="110">
        <v>14500.6</v>
      </c>
      <c r="Z10" s="105">
        <f>Y10/12*5.2</f>
        <v>6283.5933333333342</v>
      </c>
      <c r="AA10" s="110">
        <v>13081.838</v>
      </c>
      <c r="AB10" s="12">
        <f>AA10/Z10*100</f>
        <v>208.1903984874896</v>
      </c>
      <c r="AC10" s="11">
        <f>AA10/Y10*100</f>
        <v>90.215839344578839</v>
      </c>
      <c r="AD10" s="111">
        <v>181081.02799999999</v>
      </c>
      <c r="AE10" s="111">
        <f>AD10/12*5.2</f>
        <v>78468.445466666672</v>
      </c>
      <c r="AF10" s="111">
        <v>78999.786599999963</v>
      </c>
      <c r="AG10" s="111">
        <f>AF10/AE10*100</f>
        <v>100.6771398747271</v>
      </c>
      <c r="AH10" s="111">
        <f>AF10/AD10*100</f>
        <v>43.626760612381752</v>
      </c>
      <c r="AI10" s="110">
        <v>363354</v>
      </c>
      <c r="AJ10" s="105">
        <f>AI10/12*5.5</f>
        <v>166537.25</v>
      </c>
      <c r="AK10" s="110">
        <v>181362.22700000001</v>
      </c>
      <c r="AL10" s="12">
        <f t="shared" ref="AL10:AL21" si="11">AK10/AJ10*100</f>
        <v>108.90189852420404</v>
      </c>
      <c r="AM10" s="11">
        <f t="shared" ref="AM10:AM21" si="12">AK10/AI10*100</f>
        <v>49.91337015692686</v>
      </c>
      <c r="AN10" s="110">
        <v>60326</v>
      </c>
      <c r="AO10" s="105">
        <v>45190.459000000003</v>
      </c>
      <c r="AP10" s="110">
        <v>45190.459000000003</v>
      </c>
      <c r="AQ10" s="12">
        <f t="shared" ref="AQ10:AQ20" si="13">AP10/AO10*100</f>
        <v>100</v>
      </c>
      <c r="AR10" s="11">
        <f t="shared" ref="AR10:AR21" si="14">AP10/AN10*100</f>
        <v>74.910418393395886</v>
      </c>
      <c r="AS10" s="110">
        <v>27000</v>
      </c>
      <c r="AT10" s="105">
        <f>AS10/12*5.5</f>
        <v>12375</v>
      </c>
      <c r="AU10" s="110">
        <v>10281.5</v>
      </c>
      <c r="AV10" s="12">
        <f t="shared" ref="AV10:AV21" si="15">AU10/AT10*100</f>
        <v>83.082828282828274</v>
      </c>
      <c r="AW10" s="11">
        <f t="shared" ref="AW10:AW21" si="16">AU10/AS10*100</f>
        <v>38.079629629629629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07">
        <v>1814264.4</v>
      </c>
      <c r="BE10" s="110">
        <v>907132.2</v>
      </c>
      <c r="BF10" s="110">
        <v>907132.2</v>
      </c>
      <c r="BG10" s="110">
        <v>6754.4</v>
      </c>
      <c r="BH10" s="33">
        <v>4111.5</v>
      </c>
      <c r="BI10" s="110">
        <v>4111.5</v>
      </c>
      <c r="BJ10" s="105"/>
      <c r="BK10" s="105"/>
      <c r="BL10" s="105"/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7">BX10+CA10+CD10+CG10</f>
        <v>40789.698000000004</v>
      </c>
      <c r="BT10" s="12">
        <f t="shared" si="17"/>
        <v>14876.742833333332</v>
      </c>
      <c r="BU10" s="12">
        <f>BZ10+CC10+CF10+CI10</f>
        <v>11897.319</v>
      </c>
      <c r="BV10" s="12">
        <f t="shared" ref="BV10:BV21" si="18">BU10/BT10*100</f>
        <v>79.972606458871269</v>
      </c>
      <c r="BW10" s="11">
        <f t="shared" ref="BW10:BW21" si="19">BU10/BS10*100</f>
        <v>29.167460371979214</v>
      </c>
      <c r="BX10" s="110">
        <v>22422.95</v>
      </c>
      <c r="BY10" s="110">
        <f>BX10/12*4</f>
        <v>7474.3166666666666</v>
      </c>
      <c r="BZ10" s="110">
        <v>4936.4989999999998</v>
      </c>
      <c r="CA10" s="110">
        <v>1500</v>
      </c>
      <c r="CB10" s="110">
        <f>CA10/12*5.5</f>
        <v>687.5</v>
      </c>
      <c r="CC10" s="110">
        <v>424.8</v>
      </c>
      <c r="CD10" s="110">
        <v>3416</v>
      </c>
      <c r="CE10" s="110">
        <v>550</v>
      </c>
      <c r="CF10" s="110">
        <v>550</v>
      </c>
      <c r="CG10" s="110">
        <v>13450.748</v>
      </c>
      <c r="CH10" s="106">
        <f>CG10/12*5.5</f>
        <v>6164.9261666666662</v>
      </c>
      <c r="CI10" s="110">
        <v>5986.02</v>
      </c>
      <c r="CJ10" s="110">
        <v>0</v>
      </c>
      <c r="CK10" s="47">
        <v>0</v>
      </c>
      <c r="CL10" s="110">
        <v>0</v>
      </c>
      <c r="CM10" s="110">
        <v>3998</v>
      </c>
      <c r="CN10" s="110">
        <f>CM10/12*5.5</f>
        <v>1832.4166666666667</v>
      </c>
      <c r="CO10" s="110">
        <v>1599.2</v>
      </c>
      <c r="CP10" s="110">
        <v>0</v>
      </c>
      <c r="CQ10" s="110">
        <v>0</v>
      </c>
      <c r="CR10" s="110">
        <v>0</v>
      </c>
      <c r="CS10" s="110">
        <v>734345.5</v>
      </c>
      <c r="CT10" s="105">
        <f>CS10/12*5.5</f>
        <v>336575.02083333337</v>
      </c>
      <c r="CU10" s="110">
        <v>241874.81299999999</v>
      </c>
      <c r="CV10" s="110">
        <v>97000</v>
      </c>
      <c r="CW10" s="105">
        <f>CV10/12*5.5</f>
        <v>44458.333333333328</v>
      </c>
      <c r="CX10" s="110">
        <v>46738.692999999999</v>
      </c>
      <c r="CY10" s="110">
        <v>0</v>
      </c>
      <c r="CZ10" s="108">
        <f>CY10/12*5.5</f>
        <v>0</v>
      </c>
      <c r="DA10" s="110">
        <v>0</v>
      </c>
      <c r="DB10" s="110">
        <v>2000</v>
      </c>
      <c r="DC10" s="105">
        <f>DB10/12*5.5</f>
        <v>916.66666666666663</v>
      </c>
      <c r="DD10" s="110">
        <v>417.56099999999998</v>
      </c>
      <c r="DE10" s="110">
        <v>0</v>
      </c>
      <c r="DF10" s="110">
        <v>0</v>
      </c>
      <c r="DG10" s="110">
        <v>0</v>
      </c>
      <c r="DH10" s="105">
        <v>100000</v>
      </c>
      <c r="DI10" s="105">
        <f>DH10/12*5.5</f>
        <v>45833.333333333336</v>
      </c>
      <c r="DJ10" s="105">
        <v>45840.500999999997</v>
      </c>
      <c r="DK10" s="105">
        <v>0</v>
      </c>
      <c r="DL10" s="12">
        <f>T10+Y10+AI10+AN10+AS10+AX10+BA10+BD10+BG10+BJ10+BM10+BP10+BX10+CA10+CD10+CG10+CJ10+CM10+CP10+CS10+CY10+DB10+DE10+DH10+AD10</f>
        <v>3359114.6260000002</v>
      </c>
      <c r="DM10" s="12">
        <f t="shared" ref="DM10" si="20">U10+Z10+AJ10+AO10+AT10+AY10+BB10+BE10+BH10+BK10+BN10+BQ10+BY10+CB10+CE10+CH10+CK10+CN10+CQ10+CT10+CZ10+DC10+DF10+DI10+AE10</f>
        <v>1623877.9781333336</v>
      </c>
      <c r="DN10" s="12">
        <f>V10+AA10+AK10+AP10+AU10+AZ10+BC10+BF10+BI10+BL10+BO10+BR10+BZ10+CC10+CF10+CI10+CL10+CO10+CR10+CU10+DA10+DD10+DG10+DJ10+AF10</f>
        <v>1543958.8276</v>
      </c>
      <c r="DO10" s="42">
        <v>0</v>
      </c>
      <c r="DP10" s="33">
        <v>0</v>
      </c>
      <c r="DQ10" s="47">
        <v>0</v>
      </c>
      <c r="DR10" s="105">
        <v>731076.9</v>
      </c>
      <c r="DS10" s="109">
        <v>51678</v>
      </c>
      <c r="DT10" s="109">
        <v>51678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0">
        <v>0</v>
      </c>
      <c r="ED10" s="110">
        <v>0</v>
      </c>
      <c r="EE10" s="109">
        <v>0</v>
      </c>
      <c r="EF10" s="110">
        <v>0</v>
      </c>
      <c r="EG10" s="47">
        <v>0</v>
      </c>
      <c r="EH10" s="12">
        <f t="shared" ref="EH10:EI20" si="21">DO10+DR10+DU10+DX10+EA10+ED10</f>
        <v>731076.9</v>
      </c>
      <c r="EI10" s="12">
        <f t="shared" si="21"/>
        <v>51678</v>
      </c>
      <c r="EJ10" s="105">
        <f t="shared" ref="EJ10:EJ19" si="22">DQ10+DT10+DW10+DZ10+EC10+EF10+EG10</f>
        <v>51678</v>
      </c>
    </row>
    <row r="11" spans="1:141" s="14" customFormat="1" ht="20.25" customHeight="1">
      <c r="A11" s="21">
        <v>2</v>
      </c>
      <c r="B11" s="103" t="s">
        <v>266</v>
      </c>
      <c r="C11" s="109">
        <v>2055404.5656000001</v>
      </c>
      <c r="D11" s="109">
        <v>59848.183299999997</v>
      </c>
      <c r="E11" s="25">
        <f t="shared" si="0"/>
        <v>6703429.7680000002</v>
      </c>
      <c r="F11" s="20">
        <f t="shared" si="1"/>
        <v>2656714.1350000002</v>
      </c>
      <c r="G11" s="12">
        <f t="shared" si="2"/>
        <v>2631368.5238999999</v>
      </c>
      <c r="H11" s="12">
        <f t="shared" ref="H11:H21" si="23">G11/F11*100</f>
        <v>99.045978987121984</v>
      </c>
      <c r="I11" s="12">
        <f t="shared" ref="I11:I20" si="24">G11/E11*100</f>
        <v>39.254062695805359</v>
      </c>
      <c r="J11" s="12">
        <f t="shared" si="3"/>
        <v>3097823.4</v>
      </c>
      <c r="K11" s="12">
        <f t="shared" si="3"/>
        <v>1426783.2933333332</v>
      </c>
      <c r="L11" s="12">
        <f t="shared" ref="L11:L20" si="25">V11+AA11+AK11+AP11+AU11+AZ11+BR11+BZ11+CC11+CF11+CI11+CL11+CR11+CU11+DA11+DD11+DJ11+AF11</f>
        <v>1401788.4239000001</v>
      </c>
      <c r="M11" s="12">
        <f t="shared" si="4"/>
        <v>98.248166378866216</v>
      </c>
      <c r="N11" s="12">
        <f t="shared" si="5"/>
        <v>45.250753283741098</v>
      </c>
      <c r="O11" s="12">
        <f t="shared" ref="O11:O20" si="26">T11+Y11+AD11</f>
        <v>709102.4</v>
      </c>
      <c r="P11" s="12">
        <f t="shared" ref="P11:P20" si="27">U11+Z11+AE11</f>
        <v>305533.00666666665</v>
      </c>
      <c r="Q11" s="12">
        <f t="shared" ref="Q11:Q20" si="28">V11+AA11+AF11</f>
        <v>345137.78669999994</v>
      </c>
      <c r="R11" s="12">
        <f t="shared" si="7"/>
        <v>112.96252096145597</v>
      </c>
      <c r="S11" s="11">
        <f t="shared" si="8"/>
        <v>48.672488867616288</v>
      </c>
      <c r="T11" s="110">
        <v>20936.400000000001</v>
      </c>
      <c r="U11" s="105">
        <f t="shared" ref="U11:U20" si="29">T11/12*4.2</f>
        <v>7327.7400000000007</v>
      </c>
      <c r="V11" s="110">
        <v>12028.429</v>
      </c>
      <c r="W11" s="12">
        <f t="shared" si="9"/>
        <v>164.14923291492326</v>
      </c>
      <c r="X11" s="11">
        <f t="shared" si="10"/>
        <v>57.452231520223151</v>
      </c>
      <c r="Y11" s="110">
        <v>18401</v>
      </c>
      <c r="Z11" s="105">
        <f t="shared" ref="Z11:Z20" si="30">Y11/12*5.2</f>
        <v>7973.7666666666673</v>
      </c>
      <c r="AA11" s="110">
        <v>4885.9040000000005</v>
      </c>
      <c r="AB11" s="12">
        <f t="shared" ref="AB11:AB24" si="31">AA11/Z11*100</f>
        <v>61.274730052296491</v>
      </c>
      <c r="AC11" s="11">
        <f t="shared" ref="AC11:AC21" si="32">AA11/Y11*100</f>
        <v>26.552383022661814</v>
      </c>
      <c r="AD11" s="111">
        <v>669765</v>
      </c>
      <c r="AE11" s="111">
        <f t="shared" ref="AE11:AE20" si="33">AD11/12*5.2</f>
        <v>290231.5</v>
      </c>
      <c r="AF11" s="111">
        <v>328223.45369999995</v>
      </c>
      <c r="AG11" s="111">
        <f t="shared" ref="AG11:AG20" si="34">AF11/AE11*100</f>
        <v>113.09022407974322</v>
      </c>
      <c r="AH11" s="111">
        <f t="shared" ref="AH11:AH20" si="35">AF11/AD11*100</f>
        <v>49.00576376788873</v>
      </c>
      <c r="AI11" s="110">
        <v>674603</v>
      </c>
      <c r="AJ11" s="105">
        <f t="shared" ref="AJ11:AJ20" si="36">AI11/12*5.5</f>
        <v>309193.04166666663</v>
      </c>
      <c r="AK11" s="110">
        <v>322132.08299999998</v>
      </c>
      <c r="AL11" s="12">
        <f t="shared" si="11"/>
        <v>104.18477765980343</v>
      </c>
      <c r="AM11" s="11">
        <f t="shared" si="12"/>
        <v>47.751356427409895</v>
      </c>
      <c r="AN11" s="110">
        <v>510704</v>
      </c>
      <c r="AO11" s="105">
        <v>266356.745</v>
      </c>
      <c r="AP11" s="110">
        <v>266356.745</v>
      </c>
      <c r="AQ11" s="12">
        <f t="shared" si="13"/>
        <v>100</v>
      </c>
      <c r="AR11" s="11">
        <f t="shared" si="14"/>
        <v>52.154818642501333</v>
      </c>
      <c r="AS11" s="110">
        <v>70000</v>
      </c>
      <c r="AT11" s="105">
        <f t="shared" ref="AT11:AT20" si="37">AS11/12*5.5</f>
        <v>32083.333333333332</v>
      </c>
      <c r="AU11" s="110">
        <v>30740.7</v>
      </c>
      <c r="AV11" s="12">
        <f t="shared" si="15"/>
        <v>95.815168831168833</v>
      </c>
      <c r="AW11" s="11">
        <f t="shared" si="16"/>
        <v>43.915285714285716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07">
        <v>2446809.1680000001</v>
      </c>
      <c r="BE11" s="110">
        <v>1223404.6000000001</v>
      </c>
      <c r="BF11" s="110">
        <v>1223404.6000000001</v>
      </c>
      <c r="BG11" s="110">
        <v>2798.2</v>
      </c>
      <c r="BH11" s="33">
        <v>1445</v>
      </c>
      <c r="BI11" s="110">
        <v>1445</v>
      </c>
      <c r="BJ11" s="105"/>
      <c r="BK11" s="105"/>
      <c r="BL11" s="105"/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7"/>
        <v>70914</v>
      </c>
      <c r="BT11" s="12">
        <f t="shared" si="17"/>
        <v>26638</v>
      </c>
      <c r="BU11" s="12">
        <f t="shared" ref="BU11:BU20" si="38">BZ11+CC11+CF11+CI11</f>
        <v>32240.329000000002</v>
      </c>
      <c r="BV11" s="12">
        <f t="shared" si="18"/>
        <v>121.03134244312636</v>
      </c>
      <c r="BW11" s="11">
        <f t="shared" si="19"/>
        <v>45.463983134500943</v>
      </c>
      <c r="BX11" s="110">
        <v>46914</v>
      </c>
      <c r="BY11" s="110">
        <f t="shared" ref="BY11:BY20" si="39">BX11/12*4</f>
        <v>15638</v>
      </c>
      <c r="BZ11" s="110">
        <v>20395.358</v>
      </c>
      <c r="CA11" s="110">
        <v>2000</v>
      </c>
      <c r="CB11" s="110">
        <f t="shared" ref="CB11:CB20" si="40">CA11/12*5.5</f>
        <v>916.66666666666663</v>
      </c>
      <c r="CC11" s="110">
        <v>2491.1469999999999</v>
      </c>
      <c r="CD11" s="110">
        <v>0</v>
      </c>
      <c r="CE11" s="110">
        <v>0</v>
      </c>
      <c r="CF11" s="110">
        <v>0</v>
      </c>
      <c r="CG11" s="110">
        <v>22000</v>
      </c>
      <c r="CH11" s="106">
        <f t="shared" ref="CH11:CH20" si="41">CG11/12*5.5</f>
        <v>10083.333333333332</v>
      </c>
      <c r="CI11" s="110">
        <v>9353.8240000000005</v>
      </c>
      <c r="CJ11" s="110">
        <v>0</v>
      </c>
      <c r="CK11" s="47">
        <v>0</v>
      </c>
      <c r="CL11" s="110">
        <v>0</v>
      </c>
      <c r="CM11" s="110">
        <v>5999</v>
      </c>
      <c r="CN11" s="110">
        <f t="shared" ref="CN11:CN20" si="42">CM11/12*5.5</f>
        <v>2749.541666666667</v>
      </c>
      <c r="CO11" s="110">
        <v>2398.8000000000002</v>
      </c>
      <c r="CP11" s="110">
        <v>0</v>
      </c>
      <c r="CQ11" s="110">
        <v>0</v>
      </c>
      <c r="CR11" s="110">
        <v>2</v>
      </c>
      <c r="CS11" s="110">
        <v>447500</v>
      </c>
      <c r="CT11" s="105">
        <f t="shared" ref="CT11:CT20" si="43">CS11/12*5.5</f>
        <v>205104.16666666666</v>
      </c>
      <c r="CU11" s="110">
        <v>244459.71160000001</v>
      </c>
      <c r="CV11" s="110">
        <v>230000</v>
      </c>
      <c r="CW11" s="105">
        <f t="shared" ref="CW11:CW20" si="44">CV11/12*5.5</f>
        <v>105416.66666666667</v>
      </c>
      <c r="CX11" s="110">
        <v>128053.3376</v>
      </c>
      <c r="CY11" s="110">
        <v>200000</v>
      </c>
      <c r="CZ11" s="108">
        <f t="shared" ref="CZ11:CZ20" si="45">CY11/12*5.5</f>
        <v>91666.666666666672</v>
      </c>
      <c r="DA11" s="110">
        <v>15459.638000000001</v>
      </c>
      <c r="DB11" s="110">
        <v>15000</v>
      </c>
      <c r="DC11" s="105">
        <f t="shared" ref="DC11:DC20" si="46">DB11/12*5.5</f>
        <v>6875</v>
      </c>
      <c r="DD11" s="110">
        <v>9407.4238999999998</v>
      </c>
      <c r="DE11" s="110">
        <v>0</v>
      </c>
      <c r="DF11" s="110">
        <v>0</v>
      </c>
      <c r="DG11" s="110">
        <v>0</v>
      </c>
      <c r="DH11" s="105">
        <v>400000</v>
      </c>
      <c r="DI11" s="105">
        <f t="shared" ref="DI11:DI20" si="47">DH11/12*5.5</f>
        <v>183333.33333333334</v>
      </c>
      <c r="DJ11" s="105">
        <v>135852.0067</v>
      </c>
      <c r="DK11" s="105">
        <v>0</v>
      </c>
      <c r="DL11" s="12">
        <f t="shared" ref="DL11:DL20" si="48">T11+Y11+AI11+AN11+AS11+AX11+BA11+BD11+BG11+BJ11+BM11+BP11+BX11+CA11+CD11+CG11+CJ11+CM11+CP11+CS11+CY11+DB11+DE11+DH11+AD11</f>
        <v>5553429.7680000002</v>
      </c>
      <c r="DM11" s="12">
        <f t="shared" ref="DM11:DM20" si="49">U11+Z11+AJ11+AO11+AT11+AY11+BB11+BE11+BH11+BK11+BN11+BQ11+BY11+CB11+CE11+CH11+CK11+CN11+CQ11+CT11+CZ11+DC11+DF11+DI11+AE11</f>
        <v>2654382.4350000001</v>
      </c>
      <c r="DN11" s="12">
        <f t="shared" ref="DN11:DN20" si="50">V11+AA11+AK11+AP11+AU11+AZ11+BC11+BF11+BI11+BL11+BO11+BR11+BZ11+CC11+CF11+CI11+CL11+CO11+CR11+CU11+DA11+DD11+DG11+DJ11+AF11</f>
        <v>2629036.8238999997</v>
      </c>
      <c r="DO11" s="42">
        <v>0</v>
      </c>
      <c r="DP11" s="42">
        <v>0</v>
      </c>
      <c r="DQ11" s="42">
        <v>0</v>
      </c>
      <c r="DR11" s="105">
        <v>1150000</v>
      </c>
      <c r="DS11" s="109">
        <v>2331.6999999999998</v>
      </c>
      <c r="DT11" s="109">
        <v>2331.6999999999998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0">
        <v>0</v>
      </c>
      <c r="ED11" s="110">
        <v>0</v>
      </c>
      <c r="EE11" s="109">
        <v>0</v>
      </c>
      <c r="EF11" s="110">
        <v>0</v>
      </c>
      <c r="EG11" s="47">
        <v>0</v>
      </c>
      <c r="EH11" s="12">
        <f t="shared" si="21"/>
        <v>1150000</v>
      </c>
      <c r="EI11" s="12">
        <f t="shared" si="21"/>
        <v>2331.6999999999998</v>
      </c>
      <c r="EJ11" s="105">
        <f t="shared" si="22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03" t="s">
        <v>267</v>
      </c>
      <c r="C12" s="109">
        <v>147384.37549999999</v>
      </c>
      <c r="D12" s="109">
        <v>75696.847599999994</v>
      </c>
      <c r="E12" s="25">
        <f t="shared" si="0"/>
        <v>982193.48399999994</v>
      </c>
      <c r="F12" s="20">
        <f t="shared" si="1"/>
        <v>315043.05149999994</v>
      </c>
      <c r="G12" s="12">
        <f t="shared" si="2"/>
        <v>315885.49799999996</v>
      </c>
      <c r="H12" s="12">
        <f t="shared" si="23"/>
        <v>100.26740678646581</v>
      </c>
      <c r="I12" s="12">
        <f t="shared" si="24"/>
        <v>32.161229243096869</v>
      </c>
      <c r="J12" s="12">
        <f t="shared" si="3"/>
        <v>180725.5</v>
      </c>
      <c r="K12" s="12">
        <f t="shared" si="3"/>
        <v>81914.651500000007</v>
      </c>
      <c r="L12" s="12">
        <f t="shared" si="25"/>
        <v>82757.097999999998</v>
      </c>
      <c r="M12" s="12">
        <f t="shared" si="4"/>
        <v>101.02844422160544</v>
      </c>
      <c r="N12" s="12">
        <f t="shared" si="5"/>
        <v>45.791599967907125</v>
      </c>
      <c r="O12" s="12">
        <f t="shared" si="26"/>
        <v>41412.6</v>
      </c>
      <c r="P12" s="12">
        <f t="shared" si="27"/>
        <v>17945.46</v>
      </c>
      <c r="Q12" s="12">
        <f t="shared" si="28"/>
        <v>12373.729400000002</v>
      </c>
      <c r="R12" s="12">
        <f t="shared" si="7"/>
        <v>68.951865262857581</v>
      </c>
      <c r="S12" s="11">
        <f t="shared" si="8"/>
        <v>29.879141613904952</v>
      </c>
      <c r="T12" s="110">
        <v>0</v>
      </c>
      <c r="U12" s="105">
        <f t="shared" si="29"/>
        <v>0</v>
      </c>
      <c r="V12" s="110">
        <v>189.399</v>
      </c>
      <c r="W12" s="12" t="e">
        <f t="shared" si="9"/>
        <v>#DIV/0!</v>
      </c>
      <c r="X12" s="11" t="e">
        <f t="shared" si="10"/>
        <v>#DIV/0!</v>
      </c>
      <c r="Y12" s="110">
        <v>0</v>
      </c>
      <c r="Z12" s="105">
        <f t="shared" si="30"/>
        <v>0</v>
      </c>
      <c r="AA12" s="110">
        <v>497.03</v>
      </c>
      <c r="AB12" s="12" t="e">
        <f t="shared" si="31"/>
        <v>#DIV/0!</v>
      </c>
      <c r="AC12" s="11" t="e">
        <f t="shared" si="32"/>
        <v>#DIV/0!</v>
      </c>
      <c r="AD12" s="111">
        <v>41412.6</v>
      </c>
      <c r="AE12" s="111">
        <f t="shared" si="33"/>
        <v>17945.46</v>
      </c>
      <c r="AF12" s="111">
        <v>11687.300400000002</v>
      </c>
      <c r="AG12" s="111">
        <f t="shared" si="34"/>
        <v>65.126780812528636</v>
      </c>
      <c r="AH12" s="111">
        <f t="shared" si="35"/>
        <v>28.221605018762414</v>
      </c>
      <c r="AI12" s="110">
        <v>62127.9</v>
      </c>
      <c r="AJ12" s="105">
        <f t="shared" si="36"/>
        <v>28475.287499999999</v>
      </c>
      <c r="AK12" s="110">
        <v>26850.151999999998</v>
      </c>
      <c r="AL12" s="12">
        <f t="shared" si="11"/>
        <v>94.292821450880865</v>
      </c>
      <c r="AM12" s="11">
        <f t="shared" si="12"/>
        <v>43.217543164987063</v>
      </c>
      <c r="AN12" s="110">
        <v>4183</v>
      </c>
      <c r="AO12" s="105">
        <v>3064.6039999999998</v>
      </c>
      <c r="AP12" s="110">
        <v>3064.6039999999998</v>
      </c>
      <c r="AQ12" s="12">
        <f t="shared" si="13"/>
        <v>100</v>
      </c>
      <c r="AR12" s="11">
        <f t="shared" si="14"/>
        <v>73.263303848912258</v>
      </c>
      <c r="AS12" s="110">
        <v>0</v>
      </c>
      <c r="AT12" s="105">
        <f t="shared" si="37"/>
        <v>0</v>
      </c>
      <c r="AU12" s="110">
        <v>0</v>
      </c>
      <c r="AV12" s="12" t="e">
        <f t="shared" si="15"/>
        <v>#DIV/0!</v>
      </c>
      <c r="AW12" s="11" t="e">
        <f t="shared" si="16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07">
        <v>465145.58399999997</v>
      </c>
      <c r="BE12" s="110">
        <v>232572.79999999999</v>
      </c>
      <c r="BF12" s="110">
        <v>232572.79999999999</v>
      </c>
      <c r="BG12" s="110">
        <v>1089.4000000000001</v>
      </c>
      <c r="BH12" s="33">
        <v>555.6</v>
      </c>
      <c r="BI12" s="110">
        <v>555.6</v>
      </c>
      <c r="BJ12" s="105"/>
      <c r="BK12" s="105"/>
      <c r="BL12" s="105"/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7"/>
        <v>9773.6</v>
      </c>
      <c r="BT12" s="12">
        <f t="shared" si="17"/>
        <v>3445.3666666666668</v>
      </c>
      <c r="BU12" s="12">
        <f t="shared" si="38"/>
        <v>3320.4</v>
      </c>
      <c r="BV12" s="12">
        <f t="shared" si="18"/>
        <v>96.372906608875681</v>
      </c>
      <c r="BW12" s="11">
        <f t="shared" si="19"/>
        <v>33.973152165015961</v>
      </c>
      <c r="BX12" s="110">
        <v>8273.6</v>
      </c>
      <c r="BY12" s="110">
        <f t="shared" si="39"/>
        <v>2757.8666666666668</v>
      </c>
      <c r="BZ12" s="110">
        <v>2304.4</v>
      </c>
      <c r="CA12" s="110">
        <v>0</v>
      </c>
      <c r="CB12" s="110">
        <f t="shared" si="40"/>
        <v>0</v>
      </c>
      <c r="CC12" s="110">
        <v>0</v>
      </c>
      <c r="CD12" s="110">
        <v>0</v>
      </c>
      <c r="CE12" s="110">
        <v>0</v>
      </c>
      <c r="CF12" s="110">
        <v>0</v>
      </c>
      <c r="CG12" s="110">
        <v>1500</v>
      </c>
      <c r="CH12" s="106">
        <f t="shared" si="41"/>
        <v>687.5</v>
      </c>
      <c r="CI12" s="110">
        <v>1016</v>
      </c>
      <c r="CJ12" s="110">
        <v>0</v>
      </c>
      <c r="CK12" s="47">
        <v>0</v>
      </c>
      <c r="CL12" s="110">
        <v>0</v>
      </c>
      <c r="CM12" s="110">
        <v>0</v>
      </c>
      <c r="CN12" s="110">
        <f t="shared" si="42"/>
        <v>0</v>
      </c>
      <c r="CO12" s="110">
        <v>0</v>
      </c>
      <c r="CP12" s="110">
        <v>270</v>
      </c>
      <c r="CQ12" s="110">
        <v>128</v>
      </c>
      <c r="CR12" s="110">
        <v>180</v>
      </c>
      <c r="CS12" s="110">
        <v>47498</v>
      </c>
      <c r="CT12" s="105">
        <f t="shared" si="43"/>
        <v>21769.916666666664</v>
      </c>
      <c r="CU12" s="110">
        <v>30256.795999999998</v>
      </c>
      <c r="CV12" s="110">
        <v>26130</v>
      </c>
      <c r="CW12" s="105">
        <f t="shared" si="44"/>
        <v>11976.25</v>
      </c>
      <c r="CX12" s="110">
        <v>18726.181</v>
      </c>
      <c r="CY12" s="110">
        <v>3000</v>
      </c>
      <c r="CZ12" s="108">
        <f t="shared" si="45"/>
        <v>1375</v>
      </c>
      <c r="DA12" s="110">
        <v>1479.6166000000001</v>
      </c>
      <c r="DB12" s="110">
        <v>300</v>
      </c>
      <c r="DC12" s="105">
        <f t="shared" si="46"/>
        <v>137.5</v>
      </c>
      <c r="DD12" s="110">
        <v>0</v>
      </c>
      <c r="DE12" s="110">
        <v>0</v>
      </c>
      <c r="DF12" s="110">
        <v>0</v>
      </c>
      <c r="DG12" s="110">
        <v>0</v>
      </c>
      <c r="DH12" s="105">
        <v>12160.4</v>
      </c>
      <c r="DI12" s="105">
        <f t="shared" si="47"/>
        <v>5573.5166666666664</v>
      </c>
      <c r="DJ12" s="105">
        <v>5231.8</v>
      </c>
      <c r="DK12" s="105">
        <v>0</v>
      </c>
      <c r="DL12" s="12">
        <f t="shared" si="48"/>
        <v>646960.48399999994</v>
      </c>
      <c r="DM12" s="12">
        <f t="shared" si="49"/>
        <v>315043.05149999994</v>
      </c>
      <c r="DN12" s="12">
        <f t="shared" si="50"/>
        <v>315885.49799999996</v>
      </c>
      <c r="DO12" s="42">
        <v>0</v>
      </c>
      <c r="DP12" s="42">
        <v>0</v>
      </c>
      <c r="DQ12" s="42">
        <v>0</v>
      </c>
      <c r="DR12" s="105">
        <v>335233</v>
      </c>
      <c r="DS12" s="109">
        <v>0</v>
      </c>
      <c r="DT12" s="109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0">
        <v>0</v>
      </c>
      <c r="ED12" s="110">
        <v>76175.7</v>
      </c>
      <c r="EE12" s="109">
        <v>0</v>
      </c>
      <c r="EF12" s="110">
        <v>0</v>
      </c>
      <c r="EG12" s="47">
        <v>0</v>
      </c>
      <c r="EH12" s="12">
        <f t="shared" si="21"/>
        <v>411408.7</v>
      </c>
      <c r="EI12" s="12">
        <f t="shared" si="21"/>
        <v>0</v>
      </c>
      <c r="EJ12" s="105">
        <f t="shared" si="22"/>
        <v>0</v>
      </c>
      <c r="EK12" s="14">
        <f t="shared" ref="EK12:EK20" si="51">ED12-EH12</f>
        <v>-335233</v>
      </c>
    </row>
    <row r="13" spans="1:141" s="14" customFormat="1" ht="20.25" customHeight="1">
      <c r="A13" s="21">
        <v>4</v>
      </c>
      <c r="B13" s="103" t="s">
        <v>242</v>
      </c>
      <c r="C13" s="109">
        <v>811451.38890000002</v>
      </c>
      <c r="D13" s="109">
        <v>71361.142699999997</v>
      </c>
      <c r="E13" s="25">
        <f t="shared" si="0"/>
        <v>4883140.9230000004</v>
      </c>
      <c r="F13" s="20">
        <f t="shared" si="1"/>
        <v>1418125.7100000002</v>
      </c>
      <c r="G13" s="12">
        <f t="shared" si="2"/>
        <v>1338131.6182000001</v>
      </c>
      <c r="H13" s="12">
        <f t="shared" si="23"/>
        <v>94.359167791972396</v>
      </c>
      <c r="I13" s="12">
        <f t="shared" si="24"/>
        <v>27.40309238050634</v>
      </c>
      <c r="J13" s="12">
        <f t="shared" si="3"/>
        <v>1364317.6</v>
      </c>
      <c r="K13" s="12">
        <f t="shared" si="3"/>
        <v>765290.09333333338</v>
      </c>
      <c r="L13" s="12">
        <f t="shared" si="25"/>
        <v>685529.2182</v>
      </c>
      <c r="M13" s="12">
        <f t="shared" si="4"/>
        <v>89.577694023723325</v>
      </c>
      <c r="N13" s="12">
        <f t="shared" si="5"/>
        <v>50.247040586444093</v>
      </c>
      <c r="O13" s="12">
        <f t="shared" si="26"/>
        <v>478833.00000000012</v>
      </c>
      <c r="P13" s="12">
        <f t="shared" si="27"/>
        <v>206577.63333333339</v>
      </c>
      <c r="Q13" s="12">
        <f t="shared" si="28"/>
        <v>168490.06900000008</v>
      </c>
      <c r="R13" s="12">
        <f t="shared" si="7"/>
        <v>81.562590432103903</v>
      </c>
      <c r="S13" s="11">
        <f t="shared" si="8"/>
        <v>35.187647676747439</v>
      </c>
      <c r="T13" s="110">
        <v>11000</v>
      </c>
      <c r="U13" s="105">
        <f t="shared" si="29"/>
        <v>3850</v>
      </c>
      <c r="V13" s="110">
        <v>10241.620999999999</v>
      </c>
      <c r="W13" s="12">
        <f t="shared" si="9"/>
        <v>266.01612987012982</v>
      </c>
      <c r="X13" s="11">
        <f t="shared" si="10"/>
        <v>93.105645454545453</v>
      </c>
      <c r="Y13" s="110">
        <v>27030</v>
      </c>
      <c r="Z13" s="105">
        <f t="shared" si="30"/>
        <v>11713</v>
      </c>
      <c r="AA13" s="110">
        <v>9565.4809999999998</v>
      </c>
      <c r="AB13" s="12">
        <f t="shared" si="31"/>
        <v>81.665508409459576</v>
      </c>
      <c r="AC13" s="11">
        <f t="shared" si="32"/>
        <v>35.388386977432482</v>
      </c>
      <c r="AD13" s="111">
        <v>440803.00000000012</v>
      </c>
      <c r="AE13" s="111">
        <f t="shared" si="33"/>
        <v>191014.63333333339</v>
      </c>
      <c r="AF13" s="111">
        <v>148682.96700000009</v>
      </c>
      <c r="AG13" s="111">
        <f t="shared" si="34"/>
        <v>77.838521795625098</v>
      </c>
      <c r="AH13" s="111">
        <f t="shared" si="35"/>
        <v>33.730026111437553</v>
      </c>
      <c r="AI13" s="110">
        <v>298926</v>
      </c>
      <c r="AJ13" s="105">
        <f t="shared" si="36"/>
        <v>137007.75</v>
      </c>
      <c r="AK13" s="110">
        <v>140296.486</v>
      </c>
      <c r="AL13" s="12">
        <f t="shared" si="11"/>
        <v>102.40040143714498</v>
      </c>
      <c r="AM13" s="11">
        <f t="shared" si="12"/>
        <v>46.933517325358117</v>
      </c>
      <c r="AN13" s="110">
        <v>118770</v>
      </c>
      <c r="AO13" s="105">
        <v>207759.935</v>
      </c>
      <c r="AP13" s="110">
        <v>207759.935</v>
      </c>
      <c r="AQ13" s="12">
        <f t="shared" si="13"/>
        <v>100</v>
      </c>
      <c r="AR13" s="11">
        <f t="shared" si="14"/>
        <v>174.92627346973143</v>
      </c>
      <c r="AS13" s="110">
        <v>14000</v>
      </c>
      <c r="AT13" s="105">
        <f t="shared" si="37"/>
        <v>6416.666666666667</v>
      </c>
      <c r="AU13" s="110">
        <v>6254.1</v>
      </c>
      <c r="AV13" s="12">
        <f t="shared" si="15"/>
        <v>97.466493506493507</v>
      </c>
      <c r="AW13" s="11">
        <f t="shared" si="16"/>
        <v>44.672142857142859</v>
      </c>
      <c r="AX13" s="38"/>
      <c r="AY13" s="33">
        <f t="shared" ref="AY13:AY21" si="52">AX13/12*4</f>
        <v>0</v>
      </c>
      <c r="AZ13" s="47"/>
      <c r="BA13" s="38"/>
      <c r="BB13" s="33">
        <f t="shared" ref="BB13:BB21" si="53">BA13/12*4</f>
        <v>0</v>
      </c>
      <c r="BC13" s="47"/>
      <c r="BD13" s="107">
        <v>1198416.7679999999</v>
      </c>
      <c r="BE13" s="110">
        <v>599208.4</v>
      </c>
      <c r="BF13" s="110">
        <v>599208.4</v>
      </c>
      <c r="BG13" s="110">
        <v>3486.1</v>
      </c>
      <c r="BH13" s="33">
        <v>1763</v>
      </c>
      <c r="BI13" s="110">
        <v>1763</v>
      </c>
      <c r="BJ13" s="105"/>
      <c r="BK13" s="105"/>
      <c r="BL13" s="105"/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7"/>
        <v>39252.5</v>
      </c>
      <c r="BT13" s="33">
        <f>BS13/12*1.4*6</f>
        <v>27476.75</v>
      </c>
      <c r="BU13" s="12">
        <f t="shared" si="38"/>
        <v>28259.845000000001</v>
      </c>
      <c r="BV13" s="12">
        <f t="shared" si="18"/>
        <v>102.85002775073471</v>
      </c>
      <c r="BW13" s="11">
        <f t="shared" si="19"/>
        <v>71.9950194255143</v>
      </c>
      <c r="BX13" s="110">
        <v>22000</v>
      </c>
      <c r="BY13" s="110">
        <f t="shared" si="39"/>
        <v>7333.333333333333</v>
      </c>
      <c r="BZ13" s="110">
        <v>16888.435000000001</v>
      </c>
      <c r="CA13" s="110">
        <v>0</v>
      </c>
      <c r="CB13" s="110">
        <f t="shared" si="40"/>
        <v>0</v>
      </c>
      <c r="CC13" s="110">
        <v>0</v>
      </c>
      <c r="CD13" s="110">
        <v>0</v>
      </c>
      <c r="CE13" s="110">
        <v>0</v>
      </c>
      <c r="CF13" s="110">
        <v>0</v>
      </c>
      <c r="CG13" s="110">
        <v>17252.5</v>
      </c>
      <c r="CH13" s="106">
        <f t="shared" si="41"/>
        <v>7907.395833333333</v>
      </c>
      <c r="CI13" s="110">
        <v>11371.41</v>
      </c>
      <c r="CJ13" s="110">
        <v>0</v>
      </c>
      <c r="CK13" s="47">
        <v>0</v>
      </c>
      <c r="CL13" s="110">
        <v>0</v>
      </c>
      <c r="CM13" s="110">
        <v>3998</v>
      </c>
      <c r="CN13" s="110">
        <f t="shared" si="42"/>
        <v>1832.4166666666667</v>
      </c>
      <c r="CO13" s="110">
        <v>1599.2</v>
      </c>
      <c r="CP13" s="110">
        <v>0</v>
      </c>
      <c r="CQ13" s="110">
        <v>0</v>
      </c>
      <c r="CR13" s="110">
        <v>0</v>
      </c>
      <c r="CS13" s="110">
        <v>247036.1</v>
      </c>
      <c r="CT13" s="105">
        <f t="shared" si="43"/>
        <v>113224.87916666667</v>
      </c>
      <c r="CU13" s="110">
        <v>94092.799199999994</v>
      </c>
      <c r="CV13" s="110">
        <v>67795</v>
      </c>
      <c r="CW13" s="105">
        <f t="shared" si="44"/>
        <v>31072.708333333332</v>
      </c>
      <c r="CX13" s="110">
        <v>28603.5452</v>
      </c>
      <c r="CY13" s="110">
        <v>112500</v>
      </c>
      <c r="CZ13" s="108">
        <f t="shared" si="45"/>
        <v>51562.5</v>
      </c>
      <c r="DA13" s="110">
        <v>5404.1009999999997</v>
      </c>
      <c r="DB13" s="110">
        <v>0</v>
      </c>
      <c r="DC13" s="105">
        <f t="shared" si="46"/>
        <v>0</v>
      </c>
      <c r="DD13" s="110">
        <v>0</v>
      </c>
      <c r="DE13" s="110">
        <v>0</v>
      </c>
      <c r="DF13" s="110">
        <v>0</v>
      </c>
      <c r="DG13" s="110">
        <v>0</v>
      </c>
      <c r="DH13" s="105">
        <v>55000</v>
      </c>
      <c r="DI13" s="105">
        <f>DH13/12*6</f>
        <v>27500</v>
      </c>
      <c r="DJ13" s="105">
        <v>34971.883000000002</v>
      </c>
      <c r="DK13" s="105">
        <v>0</v>
      </c>
      <c r="DL13" s="12">
        <f t="shared" si="48"/>
        <v>2570218.4680000003</v>
      </c>
      <c r="DM13" s="12">
        <f t="shared" si="49"/>
        <v>1368093.9100000001</v>
      </c>
      <c r="DN13" s="12">
        <f t="shared" si="50"/>
        <v>1288099.8182000001</v>
      </c>
      <c r="DO13" s="42">
        <v>0</v>
      </c>
      <c r="DP13" s="42">
        <v>0</v>
      </c>
      <c r="DQ13" s="42">
        <v>0</v>
      </c>
      <c r="DR13" s="105">
        <v>2312922.4550000001</v>
      </c>
      <c r="DS13" s="109">
        <v>50031.8</v>
      </c>
      <c r="DT13" s="109">
        <v>50031.8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0">
        <v>0</v>
      </c>
      <c r="ED13" s="110">
        <v>0</v>
      </c>
      <c r="EE13" s="109">
        <v>0</v>
      </c>
      <c r="EF13" s="110">
        <v>0</v>
      </c>
      <c r="EG13" s="47">
        <v>0</v>
      </c>
      <c r="EH13" s="12">
        <f t="shared" si="21"/>
        <v>2312922.4550000001</v>
      </c>
      <c r="EI13" s="12">
        <f t="shared" si="21"/>
        <v>50031.8</v>
      </c>
      <c r="EJ13" s="105">
        <f t="shared" si="22"/>
        <v>50031.8</v>
      </c>
      <c r="EK13" s="14">
        <f t="shared" si="51"/>
        <v>-2312922.4550000001</v>
      </c>
    </row>
    <row r="14" spans="1:141" s="14" customFormat="1" ht="20.25" customHeight="1">
      <c r="A14" s="21">
        <v>5</v>
      </c>
      <c r="B14" s="103" t="s">
        <v>243</v>
      </c>
      <c r="C14" s="109">
        <v>1992415.0183999999</v>
      </c>
      <c r="D14" s="109" t="s">
        <v>273</v>
      </c>
      <c r="E14" s="25">
        <f t="shared" si="0"/>
        <v>1144963.568</v>
      </c>
      <c r="F14" s="20">
        <f t="shared" si="1"/>
        <v>591173.60866666667</v>
      </c>
      <c r="G14" s="12">
        <f t="shared" si="2"/>
        <v>598614.31629999995</v>
      </c>
      <c r="H14" s="12">
        <f t="shared" si="23"/>
        <v>101.25863325497819</v>
      </c>
      <c r="I14" s="12">
        <f t="shared" si="24"/>
        <v>52.282389853298803</v>
      </c>
      <c r="J14" s="12">
        <f t="shared" si="3"/>
        <v>960087.8</v>
      </c>
      <c r="K14" s="12">
        <f t="shared" si="3"/>
        <v>462397.70866666664</v>
      </c>
      <c r="L14" s="12">
        <f t="shared" si="25"/>
        <v>469838.41629999998</v>
      </c>
      <c r="M14" s="12">
        <f t="shared" si="4"/>
        <v>101.60915754855031</v>
      </c>
      <c r="N14" s="12">
        <f t="shared" si="5"/>
        <v>48.937025999080497</v>
      </c>
      <c r="O14" s="12">
        <f t="shared" si="26"/>
        <v>623600</v>
      </c>
      <c r="P14" s="12">
        <f t="shared" si="27"/>
        <v>269718.33333333337</v>
      </c>
      <c r="Q14" s="12">
        <f t="shared" si="28"/>
        <v>276743.93829999998</v>
      </c>
      <c r="R14" s="12">
        <f t="shared" si="7"/>
        <v>102.60479325963503</v>
      </c>
      <c r="S14" s="11">
        <f t="shared" si="8"/>
        <v>44.378437828736367</v>
      </c>
      <c r="T14" s="110">
        <v>6100</v>
      </c>
      <c r="U14" s="105">
        <f t="shared" si="29"/>
        <v>2135</v>
      </c>
      <c r="V14" s="110">
        <v>3085.7860000000001</v>
      </c>
      <c r="W14" s="12">
        <f t="shared" si="9"/>
        <v>144.53330210772833</v>
      </c>
      <c r="X14" s="11">
        <f t="shared" si="10"/>
        <v>50.586655737704923</v>
      </c>
      <c r="Y14" s="110">
        <v>19500</v>
      </c>
      <c r="Z14" s="105">
        <f t="shared" si="30"/>
        <v>8450</v>
      </c>
      <c r="AA14" s="110">
        <v>27372.706999999999</v>
      </c>
      <c r="AB14" s="12">
        <f t="shared" si="31"/>
        <v>323.93736094674551</v>
      </c>
      <c r="AC14" s="11">
        <f t="shared" si="32"/>
        <v>140.37285641025642</v>
      </c>
      <c r="AD14" s="111">
        <v>598000</v>
      </c>
      <c r="AE14" s="111">
        <f t="shared" si="33"/>
        <v>259133.33333333334</v>
      </c>
      <c r="AF14" s="111">
        <v>246285.44529999999</v>
      </c>
      <c r="AG14" s="111">
        <f t="shared" si="34"/>
        <v>95.041977862104446</v>
      </c>
      <c r="AH14" s="111">
        <f t="shared" si="35"/>
        <v>41.184857073578598</v>
      </c>
      <c r="AI14" s="110">
        <v>58000</v>
      </c>
      <c r="AJ14" s="105">
        <f t="shared" si="36"/>
        <v>26583.333333333332</v>
      </c>
      <c r="AK14" s="110">
        <v>25464.651999999998</v>
      </c>
      <c r="AL14" s="12">
        <f t="shared" si="11"/>
        <v>95.791794357366769</v>
      </c>
      <c r="AM14" s="11">
        <f t="shared" si="12"/>
        <v>43.904572413793105</v>
      </c>
      <c r="AN14" s="110">
        <v>87887</v>
      </c>
      <c r="AO14" s="105">
        <v>80396.116999999998</v>
      </c>
      <c r="AP14" s="110">
        <v>80396.116999999998</v>
      </c>
      <c r="AQ14" s="12">
        <f t="shared" si="13"/>
        <v>100</v>
      </c>
      <c r="AR14" s="11">
        <f t="shared" si="14"/>
        <v>91.476688247408603</v>
      </c>
      <c r="AS14" s="110">
        <v>0</v>
      </c>
      <c r="AT14" s="105">
        <f t="shared" si="37"/>
        <v>0</v>
      </c>
      <c r="AU14" s="110">
        <v>0</v>
      </c>
      <c r="AV14" s="12" t="e">
        <f t="shared" si="15"/>
        <v>#DIV/0!</v>
      </c>
      <c r="AW14" s="11" t="e">
        <f t="shared" si="16"/>
        <v>#DIV/0!</v>
      </c>
      <c r="AX14" s="38"/>
      <c r="AY14" s="33">
        <f t="shared" si="52"/>
        <v>0</v>
      </c>
      <c r="AZ14" s="47"/>
      <c r="BA14" s="38"/>
      <c r="BB14" s="33">
        <f t="shared" si="53"/>
        <v>0</v>
      </c>
      <c r="BC14" s="47"/>
      <c r="BD14" s="107">
        <v>64458.767999999996</v>
      </c>
      <c r="BE14" s="110">
        <v>32229.4</v>
      </c>
      <c r="BF14" s="110">
        <v>32229.4</v>
      </c>
      <c r="BG14" s="110">
        <v>653.6</v>
      </c>
      <c r="BH14" s="33">
        <v>0</v>
      </c>
      <c r="BI14" s="110">
        <v>0</v>
      </c>
      <c r="BJ14" s="105"/>
      <c r="BK14" s="105"/>
      <c r="BL14" s="105"/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7"/>
        <v>42152.4</v>
      </c>
      <c r="BT14" s="12">
        <f t="shared" si="17"/>
        <v>17661.075000000001</v>
      </c>
      <c r="BU14" s="12">
        <f t="shared" si="38"/>
        <v>26591.209000000003</v>
      </c>
      <c r="BV14" s="12">
        <f t="shared" si="18"/>
        <v>150.56393226346643</v>
      </c>
      <c r="BW14" s="11">
        <f t="shared" si="19"/>
        <v>63.083499397424589</v>
      </c>
      <c r="BX14" s="110">
        <v>13270.2</v>
      </c>
      <c r="BY14" s="110">
        <f t="shared" si="39"/>
        <v>4423.4000000000005</v>
      </c>
      <c r="BZ14" s="110">
        <v>6224.0810000000001</v>
      </c>
      <c r="CA14" s="110">
        <v>27311.200000000001</v>
      </c>
      <c r="CB14" s="110">
        <f t="shared" si="40"/>
        <v>12517.633333333333</v>
      </c>
      <c r="CC14" s="110">
        <v>16767.128000000001</v>
      </c>
      <c r="CD14" s="110">
        <v>0</v>
      </c>
      <c r="CE14" s="110">
        <v>0</v>
      </c>
      <c r="CF14" s="110">
        <v>0</v>
      </c>
      <c r="CG14" s="110">
        <v>1571</v>
      </c>
      <c r="CH14" s="106">
        <f t="shared" si="41"/>
        <v>720.04166666666663</v>
      </c>
      <c r="CI14" s="110">
        <v>3600</v>
      </c>
      <c r="CJ14" s="110">
        <v>0</v>
      </c>
      <c r="CK14" s="47">
        <v>0</v>
      </c>
      <c r="CL14" s="110">
        <v>0</v>
      </c>
      <c r="CM14" s="110">
        <v>0</v>
      </c>
      <c r="CN14" s="110">
        <f t="shared" si="42"/>
        <v>0</v>
      </c>
      <c r="CO14" s="110">
        <v>0</v>
      </c>
      <c r="CP14" s="110">
        <v>0</v>
      </c>
      <c r="CQ14" s="110">
        <v>0</v>
      </c>
      <c r="CR14" s="110">
        <v>0</v>
      </c>
      <c r="CS14" s="110">
        <v>125674.4</v>
      </c>
      <c r="CT14" s="105">
        <f t="shared" si="43"/>
        <v>57600.76666666667</v>
      </c>
      <c r="CU14" s="110">
        <v>51966.06</v>
      </c>
      <c r="CV14" s="110">
        <v>45604.4</v>
      </c>
      <c r="CW14" s="105">
        <f t="shared" si="44"/>
        <v>20902.016666666666</v>
      </c>
      <c r="CX14" s="110">
        <v>22965.944</v>
      </c>
      <c r="CY14" s="110">
        <v>15500</v>
      </c>
      <c r="CZ14" s="108">
        <f t="shared" si="45"/>
        <v>7104.166666666667</v>
      </c>
      <c r="DA14" s="110">
        <v>120.80200000000001</v>
      </c>
      <c r="DB14" s="110">
        <v>2000</v>
      </c>
      <c r="DC14" s="105">
        <f t="shared" si="46"/>
        <v>916.66666666666663</v>
      </c>
      <c r="DD14" s="110">
        <v>2383.7379999999998</v>
      </c>
      <c r="DE14" s="110">
        <v>6800</v>
      </c>
      <c r="DF14" s="110">
        <v>3400</v>
      </c>
      <c r="DG14" s="110">
        <v>3400</v>
      </c>
      <c r="DH14" s="105">
        <v>5274</v>
      </c>
      <c r="DI14" s="105">
        <f t="shared" si="47"/>
        <v>2417.25</v>
      </c>
      <c r="DJ14" s="105">
        <v>6171.9</v>
      </c>
      <c r="DK14" s="105">
        <v>0</v>
      </c>
      <c r="DL14" s="12">
        <f t="shared" si="48"/>
        <v>1032000.1679999999</v>
      </c>
      <c r="DM14" s="12">
        <f t="shared" si="49"/>
        <v>498027.10866666667</v>
      </c>
      <c r="DN14" s="12">
        <f t="shared" si="50"/>
        <v>505467.81629999995</v>
      </c>
      <c r="DO14" s="42">
        <v>0</v>
      </c>
      <c r="DP14" s="42">
        <v>0</v>
      </c>
      <c r="DQ14" s="42">
        <v>0</v>
      </c>
      <c r="DR14" s="105">
        <v>112963.4</v>
      </c>
      <c r="DS14" s="109">
        <v>93146.5</v>
      </c>
      <c r="DT14" s="109">
        <v>93146.5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0">
        <v>0</v>
      </c>
      <c r="ED14" s="110">
        <v>0</v>
      </c>
      <c r="EE14" s="109">
        <v>0</v>
      </c>
      <c r="EF14" s="110">
        <v>0</v>
      </c>
      <c r="EG14" s="47">
        <v>0</v>
      </c>
      <c r="EH14" s="12">
        <f t="shared" si="21"/>
        <v>112963.4</v>
      </c>
      <c r="EI14" s="12">
        <f t="shared" si="21"/>
        <v>93146.5</v>
      </c>
      <c r="EJ14" s="105">
        <f t="shared" si="22"/>
        <v>93146.5</v>
      </c>
      <c r="EK14" s="14">
        <f t="shared" si="51"/>
        <v>-112963.4</v>
      </c>
    </row>
    <row r="15" spans="1:141" s="14" customFormat="1" ht="20.25" customHeight="1">
      <c r="A15" s="21">
        <v>6</v>
      </c>
      <c r="B15" s="104" t="s">
        <v>268</v>
      </c>
      <c r="C15" s="109">
        <v>11944.711600000001</v>
      </c>
      <c r="D15" s="109">
        <v>43080.4496</v>
      </c>
      <c r="E15" s="25">
        <f t="shared" si="0"/>
        <v>2286718.2999999998</v>
      </c>
      <c r="F15" s="20">
        <f t="shared" si="1"/>
        <v>817043.71833333338</v>
      </c>
      <c r="G15" s="12">
        <f t="shared" si="2"/>
        <v>797550.06050000014</v>
      </c>
      <c r="H15" s="12">
        <f t="shared" si="23"/>
        <v>97.614123039450334</v>
      </c>
      <c r="I15" s="12">
        <f t="shared" si="24"/>
        <v>34.87749498921665</v>
      </c>
      <c r="J15" s="12">
        <f t="shared" si="3"/>
        <v>654401.80000000005</v>
      </c>
      <c r="K15" s="12">
        <f t="shared" si="3"/>
        <v>299322.71833333332</v>
      </c>
      <c r="L15" s="12">
        <f t="shared" si="25"/>
        <v>279829.06050000002</v>
      </c>
      <c r="M15" s="12">
        <f t="shared" si="4"/>
        <v>93.487411198897149</v>
      </c>
      <c r="N15" s="12">
        <f t="shared" si="5"/>
        <v>42.761046882817254</v>
      </c>
      <c r="O15" s="12">
        <f t="shared" si="26"/>
        <v>199334.7</v>
      </c>
      <c r="P15" s="12">
        <f t="shared" si="27"/>
        <v>86225.953333333338</v>
      </c>
      <c r="Q15" s="12">
        <f t="shared" si="28"/>
        <v>60454.623500000002</v>
      </c>
      <c r="R15" s="12">
        <f t="shared" si="7"/>
        <v>70.111864424732744</v>
      </c>
      <c r="S15" s="11">
        <f t="shared" si="8"/>
        <v>30.32819850231796</v>
      </c>
      <c r="T15" s="110">
        <v>1829</v>
      </c>
      <c r="U15" s="105">
        <f t="shared" si="29"/>
        <v>640.15</v>
      </c>
      <c r="V15" s="110">
        <v>3859.5369999999998</v>
      </c>
      <c r="W15" s="12">
        <f t="shared" si="9"/>
        <v>602.91134890260093</v>
      </c>
      <c r="X15" s="11">
        <f t="shared" si="10"/>
        <v>211.01897211591032</v>
      </c>
      <c r="Y15" s="110">
        <v>3129</v>
      </c>
      <c r="Z15" s="105">
        <f t="shared" si="30"/>
        <v>1355.9</v>
      </c>
      <c r="AA15" s="110">
        <v>3057.4859999999999</v>
      </c>
      <c r="AB15" s="12">
        <f t="shared" si="31"/>
        <v>225.49494800501512</v>
      </c>
      <c r="AC15" s="11">
        <f t="shared" si="32"/>
        <v>97.714477468839874</v>
      </c>
      <c r="AD15" s="111">
        <v>194376.7</v>
      </c>
      <c r="AE15" s="111">
        <f t="shared" si="33"/>
        <v>84229.903333333335</v>
      </c>
      <c r="AF15" s="111">
        <v>53537.6005</v>
      </c>
      <c r="AG15" s="111">
        <f t="shared" si="34"/>
        <v>63.561275011950421</v>
      </c>
      <c r="AH15" s="111">
        <f t="shared" si="35"/>
        <v>27.543219171845184</v>
      </c>
      <c r="AI15" s="110">
        <v>216800</v>
      </c>
      <c r="AJ15" s="105">
        <f t="shared" si="36"/>
        <v>99366.666666666672</v>
      </c>
      <c r="AK15" s="110">
        <v>100342.77800000001</v>
      </c>
      <c r="AL15" s="12">
        <f t="shared" si="11"/>
        <v>100.98233277423682</v>
      </c>
      <c r="AM15" s="11">
        <f t="shared" si="12"/>
        <v>46.283569188191883</v>
      </c>
      <c r="AN15" s="110">
        <v>48694</v>
      </c>
      <c r="AO15" s="105">
        <v>30000.84</v>
      </c>
      <c r="AP15" s="110">
        <v>30000.84</v>
      </c>
      <c r="AQ15" s="12">
        <f t="shared" si="13"/>
        <v>100</v>
      </c>
      <c r="AR15" s="11">
        <f t="shared" si="14"/>
        <v>61.610958228939914</v>
      </c>
      <c r="AS15" s="110">
        <v>4500</v>
      </c>
      <c r="AT15" s="105">
        <f t="shared" si="37"/>
        <v>2062.5</v>
      </c>
      <c r="AU15" s="110">
        <v>1633</v>
      </c>
      <c r="AV15" s="12">
        <f t="shared" si="15"/>
        <v>79.175757575757572</v>
      </c>
      <c r="AW15" s="11">
        <f t="shared" si="16"/>
        <v>36.288888888888884</v>
      </c>
      <c r="AX15" s="38"/>
      <c r="AY15" s="33">
        <f t="shared" si="52"/>
        <v>0</v>
      </c>
      <c r="AZ15" s="47"/>
      <c r="BA15" s="38"/>
      <c r="BB15" s="33">
        <f t="shared" si="53"/>
        <v>0</v>
      </c>
      <c r="BC15" s="47"/>
      <c r="BD15" s="107">
        <v>1030554</v>
      </c>
      <c r="BE15" s="110">
        <v>515277</v>
      </c>
      <c r="BF15" s="110">
        <v>515277</v>
      </c>
      <c r="BG15" s="110">
        <v>5231.7</v>
      </c>
      <c r="BH15" s="33">
        <v>2444</v>
      </c>
      <c r="BI15" s="110">
        <v>2444</v>
      </c>
      <c r="BJ15" s="105"/>
      <c r="BK15" s="105"/>
      <c r="BL15" s="105"/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7"/>
        <v>26555.1</v>
      </c>
      <c r="BT15" s="33">
        <f>BS15/12*1.4*6</f>
        <v>18588.569999999996</v>
      </c>
      <c r="BU15" s="12">
        <f t="shared" si="38"/>
        <v>13564.064</v>
      </c>
      <c r="BV15" s="12">
        <f t="shared" si="18"/>
        <v>72.969916459415671</v>
      </c>
      <c r="BW15" s="11">
        <f t="shared" si="19"/>
        <v>51.078941521590963</v>
      </c>
      <c r="BX15" s="110">
        <v>25267.3</v>
      </c>
      <c r="BY15" s="110">
        <f t="shared" si="39"/>
        <v>8422.4333333333325</v>
      </c>
      <c r="BZ15" s="110">
        <v>12530.084000000001</v>
      </c>
      <c r="CA15" s="110">
        <v>0</v>
      </c>
      <c r="CB15" s="110">
        <f t="shared" si="40"/>
        <v>0</v>
      </c>
      <c r="CC15" s="110">
        <v>0</v>
      </c>
      <c r="CD15" s="110">
        <v>0</v>
      </c>
      <c r="CE15" s="110">
        <v>0</v>
      </c>
      <c r="CF15" s="110">
        <v>0</v>
      </c>
      <c r="CG15" s="110">
        <v>1287.8</v>
      </c>
      <c r="CH15" s="106">
        <f t="shared" si="41"/>
        <v>590.24166666666667</v>
      </c>
      <c r="CI15" s="110">
        <v>1033.98</v>
      </c>
      <c r="CJ15" s="110">
        <v>0</v>
      </c>
      <c r="CK15" s="47">
        <v>0</v>
      </c>
      <c r="CL15" s="110">
        <v>0</v>
      </c>
      <c r="CM15" s="110">
        <v>0</v>
      </c>
      <c r="CN15" s="110">
        <f t="shared" si="42"/>
        <v>0</v>
      </c>
      <c r="CO15" s="110">
        <v>0</v>
      </c>
      <c r="CP15" s="110">
        <v>0</v>
      </c>
      <c r="CQ15" s="110">
        <v>0</v>
      </c>
      <c r="CR15" s="110">
        <v>0</v>
      </c>
      <c r="CS15" s="110">
        <v>138018</v>
      </c>
      <c r="CT15" s="105">
        <f t="shared" si="43"/>
        <v>63258.25</v>
      </c>
      <c r="CU15" s="110">
        <v>60678.156999999999</v>
      </c>
      <c r="CV15" s="110">
        <v>48237</v>
      </c>
      <c r="CW15" s="105">
        <f t="shared" si="44"/>
        <v>22108.625</v>
      </c>
      <c r="CX15" s="110">
        <v>21723.87</v>
      </c>
      <c r="CY15" s="110">
        <v>0</v>
      </c>
      <c r="CZ15" s="108">
        <f t="shared" si="45"/>
        <v>0</v>
      </c>
      <c r="DA15" s="110">
        <v>0</v>
      </c>
      <c r="DB15" s="110">
        <v>0</v>
      </c>
      <c r="DC15" s="105">
        <f t="shared" si="46"/>
        <v>0</v>
      </c>
      <c r="DD15" s="110">
        <v>0</v>
      </c>
      <c r="DE15" s="110">
        <v>0</v>
      </c>
      <c r="DF15" s="110">
        <v>0</v>
      </c>
      <c r="DG15" s="110">
        <v>0</v>
      </c>
      <c r="DH15" s="105">
        <v>20500</v>
      </c>
      <c r="DI15" s="105">
        <f t="shared" si="47"/>
        <v>9395.8333333333321</v>
      </c>
      <c r="DJ15" s="105">
        <v>13155.598</v>
      </c>
      <c r="DK15" s="105">
        <v>0</v>
      </c>
      <c r="DL15" s="12">
        <f t="shared" si="48"/>
        <v>1690187.5</v>
      </c>
      <c r="DM15" s="12">
        <f t="shared" si="49"/>
        <v>817043.71833333338</v>
      </c>
      <c r="DN15" s="12">
        <f t="shared" si="50"/>
        <v>797550.06050000014</v>
      </c>
      <c r="DO15" s="42">
        <v>0</v>
      </c>
      <c r="DP15" s="42">
        <v>0</v>
      </c>
      <c r="DQ15" s="42">
        <v>0</v>
      </c>
      <c r="DR15" s="105">
        <v>596530.80000000005</v>
      </c>
      <c r="DS15" s="109">
        <v>0</v>
      </c>
      <c r="DT15" s="109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0">
        <v>0</v>
      </c>
      <c r="ED15" s="110">
        <v>200000</v>
      </c>
      <c r="EE15" s="109">
        <v>0</v>
      </c>
      <c r="EF15" s="110">
        <v>0</v>
      </c>
      <c r="EG15" s="47">
        <v>0</v>
      </c>
      <c r="EH15" s="12">
        <f t="shared" si="21"/>
        <v>796530.8</v>
      </c>
      <c r="EI15" s="12">
        <f t="shared" si="21"/>
        <v>0</v>
      </c>
      <c r="EJ15" s="105">
        <f t="shared" si="22"/>
        <v>0</v>
      </c>
      <c r="EK15" s="14">
        <f t="shared" si="51"/>
        <v>-596530.80000000005</v>
      </c>
    </row>
    <row r="16" spans="1:141" s="14" customFormat="1" ht="20.25" customHeight="1">
      <c r="A16" s="21">
        <v>7</v>
      </c>
      <c r="B16" s="103" t="s">
        <v>244</v>
      </c>
      <c r="C16" s="109">
        <v>111107.8337</v>
      </c>
      <c r="D16" s="109">
        <v>7277.0591999999997</v>
      </c>
      <c r="E16" s="25">
        <f t="shared" si="0"/>
        <v>2755187.9550000001</v>
      </c>
      <c r="F16" s="20">
        <f t="shared" si="1"/>
        <v>1014967.4516666669</v>
      </c>
      <c r="G16" s="12">
        <f t="shared" si="2"/>
        <v>990712.7860000002</v>
      </c>
      <c r="H16" s="12">
        <f t="shared" si="23"/>
        <v>97.610301135584365</v>
      </c>
      <c r="I16" s="12">
        <f t="shared" si="24"/>
        <v>35.958083520294721</v>
      </c>
      <c r="J16" s="12">
        <f t="shared" si="3"/>
        <v>790410.6</v>
      </c>
      <c r="K16" s="12">
        <f t="shared" si="3"/>
        <v>391689.14333333343</v>
      </c>
      <c r="L16" s="12">
        <f t="shared" si="25"/>
        <v>367551.08600000001</v>
      </c>
      <c r="M16" s="12">
        <f t="shared" si="4"/>
        <v>93.837445396644156</v>
      </c>
      <c r="N16" s="12">
        <f t="shared" si="5"/>
        <v>46.501285028313134</v>
      </c>
      <c r="O16" s="12">
        <f t="shared" si="26"/>
        <v>209550</v>
      </c>
      <c r="P16" s="12">
        <f t="shared" si="27"/>
        <v>90000.833333333343</v>
      </c>
      <c r="Q16" s="12">
        <f t="shared" si="28"/>
        <v>41679.114200000025</v>
      </c>
      <c r="R16" s="12">
        <f t="shared" si="7"/>
        <v>46.309698095388029</v>
      </c>
      <c r="S16" s="11">
        <f t="shared" si="8"/>
        <v>19.889818277260808</v>
      </c>
      <c r="T16" s="110">
        <v>9650</v>
      </c>
      <c r="U16" s="105">
        <f t="shared" si="29"/>
        <v>3377.5</v>
      </c>
      <c r="V16" s="110">
        <v>519.71299999999997</v>
      </c>
      <c r="W16" s="12">
        <f t="shared" si="9"/>
        <v>15.387505551443375</v>
      </c>
      <c r="X16" s="11">
        <f t="shared" si="10"/>
        <v>5.3856269430051809</v>
      </c>
      <c r="Y16" s="110">
        <v>15300</v>
      </c>
      <c r="Z16" s="105">
        <f t="shared" si="30"/>
        <v>6630</v>
      </c>
      <c r="AA16" s="110">
        <v>2291.8049999999998</v>
      </c>
      <c r="AB16" s="12">
        <f t="shared" si="31"/>
        <v>34.567194570135747</v>
      </c>
      <c r="AC16" s="11">
        <f t="shared" si="32"/>
        <v>14.979117647058823</v>
      </c>
      <c r="AD16" s="111">
        <v>184600</v>
      </c>
      <c r="AE16" s="111">
        <f t="shared" si="33"/>
        <v>79993.333333333343</v>
      </c>
      <c r="AF16" s="111">
        <v>38867.596200000022</v>
      </c>
      <c r="AG16" s="111">
        <f t="shared" si="34"/>
        <v>48.588544295357963</v>
      </c>
      <c r="AH16" s="111">
        <f t="shared" si="35"/>
        <v>21.055035861321787</v>
      </c>
      <c r="AI16" s="110">
        <v>222830</v>
      </c>
      <c r="AJ16" s="105">
        <f t="shared" si="36"/>
        <v>102130.41666666667</v>
      </c>
      <c r="AK16" s="110">
        <v>106428.443</v>
      </c>
      <c r="AL16" s="12">
        <f t="shared" si="11"/>
        <v>104.20837050666427</v>
      </c>
      <c r="AM16" s="11">
        <f t="shared" si="12"/>
        <v>47.762169815554458</v>
      </c>
      <c r="AN16" s="110">
        <v>21270</v>
      </c>
      <c r="AO16" s="105">
        <v>48362.41</v>
      </c>
      <c r="AP16" s="110">
        <v>48362.41</v>
      </c>
      <c r="AQ16" s="12">
        <f t="shared" si="13"/>
        <v>100</v>
      </c>
      <c r="AR16" s="11">
        <f t="shared" si="14"/>
        <v>227.37381288199344</v>
      </c>
      <c r="AS16" s="110">
        <v>10500</v>
      </c>
      <c r="AT16" s="105">
        <f t="shared" si="37"/>
        <v>4812.5</v>
      </c>
      <c r="AU16" s="110">
        <v>4737.2</v>
      </c>
      <c r="AV16" s="12">
        <f t="shared" si="15"/>
        <v>98.435324675324679</v>
      </c>
      <c r="AW16" s="11">
        <f t="shared" si="16"/>
        <v>45.116190476190475</v>
      </c>
      <c r="AX16" s="38"/>
      <c r="AY16" s="33">
        <f t="shared" si="52"/>
        <v>0</v>
      </c>
      <c r="AZ16" s="47"/>
      <c r="BA16" s="38"/>
      <c r="BB16" s="33">
        <f t="shared" si="53"/>
        <v>0</v>
      </c>
      <c r="BC16" s="47"/>
      <c r="BD16" s="107">
        <v>1236925.584</v>
      </c>
      <c r="BE16" s="110">
        <v>618462.80000000005</v>
      </c>
      <c r="BF16" s="110">
        <v>618462.80000000005</v>
      </c>
      <c r="BG16" s="110">
        <v>5665</v>
      </c>
      <c r="BH16" s="33">
        <v>2889</v>
      </c>
      <c r="BI16" s="110">
        <v>2889</v>
      </c>
      <c r="BJ16" s="105"/>
      <c r="BK16" s="105"/>
      <c r="BL16" s="105"/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7"/>
        <v>29529</v>
      </c>
      <c r="BT16" s="12">
        <f t="shared" si="17"/>
        <v>10381</v>
      </c>
      <c r="BU16" s="12">
        <f t="shared" si="38"/>
        <v>9785.3950000000004</v>
      </c>
      <c r="BV16" s="12">
        <f t="shared" si="18"/>
        <v>94.262546960793756</v>
      </c>
      <c r="BW16" s="11">
        <f t="shared" si="19"/>
        <v>33.138253919875375</v>
      </c>
      <c r="BX16" s="110">
        <v>25225</v>
      </c>
      <c r="BY16" s="110">
        <f t="shared" si="39"/>
        <v>8408.3333333333339</v>
      </c>
      <c r="BZ16" s="110">
        <v>7759.9989999999998</v>
      </c>
      <c r="CA16" s="110">
        <v>560</v>
      </c>
      <c r="CB16" s="110">
        <f t="shared" si="40"/>
        <v>256.66666666666663</v>
      </c>
      <c r="CC16" s="110">
        <v>184.386</v>
      </c>
      <c r="CD16" s="110">
        <v>0</v>
      </c>
      <c r="CE16" s="110">
        <v>0</v>
      </c>
      <c r="CF16" s="110">
        <v>0</v>
      </c>
      <c r="CG16" s="110">
        <v>3744</v>
      </c>
      <c r="CH16" s="106">
        <f t="shared" si="41"/>
        <v>1716</v>
      </c>
      <c r="CI16" s="110">
        <v>1841.01</v>
      </c>
      <c r="CJ16" s="110">
        <v>0</v>
      </c>
      <c r="CK16" s="47">
        <v>0</v>
      </c>
      <c r="CL16" s="110">
        <v>0</v>
      </c>
      <c r="CM16" s="110">
        <v>1999</v>
      </c>
      <c r="CN16" s="110">
        <f t="shared" si="42"/>
        <v>916.20833333333337</v>
      </c>
      <c r="CO16" s="110">
        <v>799.6</v>
      </c>
      <c r="CP16" s="110">
        <v>0</v>
      </c>
      <c r="CQ16" s="110">
        <v>0</v>
      </c>
      <c r="CR16" s="110">
        <v>0</v>
      </c>
      <c r="CS16" s="110">
        <v>202502.7</v>
      </c>
      <c r="CT16" s="105">
        <f t="shared" si="43"/>
        <v>92813.737500000017</v>
      </c>
      <c r="CU16" s="110">
        <v>81545.135800000004</v>
      </c>
      <c r="CV16" s="110">
        <v>68000</v>
      </c>
      <c r="CW16" s="105">
        <f t="shared" si="44"/>
        <v>31166.666666666668</v>
      </c>
      <c r="CX16" s="110">
        <v>30612.498800000001</v>
      </c>
      <c r="CY16" s="110">
        <v>20000</v>
      </c>
      <c r="CZ16" s="108">
        <f t="shared" si="45"/>
        <v>9166.6666666666679</v>
      </c>
      <c r="DA16" s="110">
        <v>31548</v>
      </c>
      <c r="DB16" s="110">
        <v>1000</v>
      </c>
      <c r="DC16" s="105">
        <f t="shared" si="46"/>
        <v>458.33333333333331</v>
      </c>
      <c r="DD16" s="110">
        <v>40</v>
      </c>
      <c r="DE16" s="110">
        <v>0</v>
      </c>
      <c r="DF16" s="110">
        <v>0</v>
      </c>
      <c r="DG16" s="110">
        <v>0</v>
      </c>
      <c r="DH16" s="105">
        <v>73228.899999999994</v>
      </c>
      <c r="DI16" s="105">
        <f t="shared" si="47"/>
        <v>33563.245833333334</v>
      </c>
      <c r="DJ16" s="105">
        <v>43425.387999999999</v>
      </c>
      <c r="DK16" s="105">
        <v>0</v>
      </c>
      <c r="DL16" s="12">
        <f t="shared" si="48"/>
        <v>2035000.1839999999</v>
      </c>
      <c r="DM16" s="12">
        <f t="shared" si="49"/>
        <v>1013957.1516666668</v>
      </c>
      <c r="DN16" s="12">
        <f t="shared" si="50"/>
        <v>989702.48600000015</v>
      </c>
      <c r="DO16" s="42">
        <v>0</v>
      </c>
      <c r="DP16" s="42">
        <v>0</v>
      </c>
      <c r="DQ16" s="42">
        <v>0</v>
      </c>
      <c r="DR16" s="105">
        <v>720187.77099999995</v>
      </c>
      <c r="DS16" s="109">
        <v>1010.3</v>
      </c>
      <c r="DT16" s="109">
        <v>1010.3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0">
        <v>0</v>
      </c>
      <c r="ED16" s="110">
        <v>0</v>
      </c>
      <c r="EE16" s="109">
        <v>0</v>
      </c>
      <c r="EF16" s="110">
        <v>0</v>
      </c>
      <c r="EG16" s="47">
        <v>0</v>
      </c>
      <c r="EH16" s="12">
        <f t="shared" si="21"/>
        <v>720187.77099999995</v>
      </c>
      <c r="EI16" s="12">
        <f t="shared" si="21"/>
        <v>1010.3</v>
      </c>
      <c r="EJ16" s="105">
        <f t="shared" si="22"/>
        <v>1010.3</v>
      </c>
      <c r="EK16" s="14">
        <f t="shared" si="51"/>
        <v>-720187.77099999995</v>
      </c>
    </row>
    <row r="17" spans="1:141" s="14" customFormat="1" ht="20.25" customHeight="1">
      <c r="A17" s="21">
        <v>8</v>
      </c>
      <c r="B17" s="103" t="s">
        <v>90</v>
      </c>
      <c r="C17" s="109">
        <v>40473.337899999999</v>
      </c>
      <c r="D17" s="109">
        <v>3134.7619</v>
      </c>
      <c r="E17" s="25">
        <f t="shared" si="0"/>
        <v>650897.14099999995</v>
      </c>
      <c r="F17" s="20">
        <f t="shared" si="1"/>
        <v>424197.51650000003</v>
      </c>
      <c r="G17" s="12">
        <f t="shared" si="2"/>
        <v>426747.4304999999</v>
      </c>
      <c r="H17" s="12">
        <f t="shared" si="23"/>
        <v>100.60111478752607</v>
      </c>
      <c r="I17" s="12">
        <f t="shared" si="24"/>
        <v>65.562959739594234</v>
      </c>
      <c r="J17" s="12">
        <f t="shared" si="3"/>
        <v>199126.5</v>
      </c>
      <c r="K17" s="12">
        <f t="shared" si="3"/>
        <v>111944.41650000001</v>
      </c>
      <c r="L17" s="12">
        <f t="shared" si="25"/>
        <v>114494.3305</v>
      </c>
      <c r="M17" s="12">
        <f t="shared" si="4"/>
        <v>102.27783937754499</v>
      </c>
      <c r="N17" s="12">
        <f t="shared" si="5"/>
        <v>57.498289027326841</v>
      </c>
      <c r="O17" s="12">
        <f t="shared" si="26"/>
        <v>38000</v>
      </c>
      <c r="P17" s="12">
        <f t="shared" si="27"/>
        <v>16466.666666666668</v>
      </c>
      <c r="Q17" s="12">
        <f t="shared" si="28"/>
        <v>18438.807499999974</v>
      </c>
      <c r="R17" s="12">
        <f t="shared" si="7"/>
        <v>111.97656376518201</v>
      </c>
      <c r="S17" s="11">
        <f t="shared" si="8"/>
        <v>48.523177631578882</v>
      </c>
      <c r="T17" s="110">
        <v>0</v>
      </c>
      <c r="U17" s="105">
        <f t="shared" si="29"/>
        <v>0</v>
      </c>
      <c r="V17" s="110">
        <v>1363.6759999999999</v>
      </c>
      <c r="W17" s="12" t="e">
        <f t="shared" si="9"/>
        <v>#DIV/0!</v>
      </c>
      <c r="X17" s="11" t="e">
        <f t="shared" si="10"/>
        <v>#DIV/0!</v>
      </c>
      <c r="Y17" s="110">
        <v>0</v>
      </c>
      <c r="Z17" s="105">
        <f t="shared" si="30"/>
        <v>0</v>
      </c>
      <c r="AA17" s="110">
        <v>1873.1089999999999</v>
      </c>
      <c r="AB17" s="12" t="e">
        <f t="shared" si="31"/>
        <v>#DIV/0!</v>
      </c>
      <c r="AC17" s="11" t="e">
        <f t="shared" si="32"/>
        <v>#DIV/0!</v>
      </c>
      <c r="AD17" s="111">
        <v>38000</v>
      </c>
      <c r="AE17" s="111">
        <f t="shared" si="33"/>
        <v>16466.666666666668</v>
      </c>
      <c r="AF17" s="111">
        <v>15202.022499999975</v>
      </c>
      <c r="AG17" s="111">
        <f t="shared" si="34"/>
        <v>92.319974696356127</v>
      </c>
      <c r="AH17" s="111">
        <f t="shared" si="35"/>
        <v>40.005322368420984</v>
      </c>
      <c r="AI17" s="110">
        <v>56000</v>
      </c>
      <c r="AJ17" s="105">
        <f t="shared" si="36"/>
        <v>25666.666666666668</v>
      </c>
      <c r="AK17" s="110">
        <v>28351.267</v>
      </c>
      <c r="AL17" s="12">
        <f t="shared" si="11"/>
        <v>110.45948181818181</v>
      </c>
      <c r="AM17" s="11">
        <f t="shared" si="12"/>
        <v>50.627262500000001</v>
      </c>
      <c r="AN17" s="110">
        <v>21720</v>
      </c>
      <c r="AO17" s="105">
        <v>32645.603999999999</v>
      </c>
      <c r="AP17" s="110">
        <v>32645.603999999999</v>
      </c>
      <c r="AQ17" s="12">
        <f t="shared" si="13"/>
        <v>100</v>
      </c>
      <c r="AR17" s="11">
        <f t="shared" si="14"/>
        <v>150.30204419889503</v>
      </c>
      <c r="AS17" s="110">
        <v>0</v>
      </c>
      <c r="AT17" s="105">
        <f t="shared" si="37"/>
        <v>0</v>
      </c>
      <c r="AU17" s="110">
        <v>0</v>
      </c>
      <c r="AV17" s="12" t="e">
        <f t="shared" si="15"/>
        <v>#DIV/0!</v>
      </c>
      <c r="AW17" s="11" t="e">
        <f t="shared" si="16"/>
        <v>#DIV/0!</v>
      </c>
      <c r="AX17" s="38"/>
      <c r="AY17" s="33">
        <f t="shared" si="52"/>
        <v>0</v>
      </c>
      <c r="AZ17" s="47"/>
      <c r="BA17" s="38"/>
      <c r="BB17" s="33">
        <f t="shared" si="53"/>
        <v>0</v>
      </c>
      <c r="BC17" s="47"/>
      <c r="BD17" s="107">
        <v>360883.96799999999</v>
      </c>
      <c r="BE17" s="110">
        <v>180442</v>
      </c>
      <c r="BF17" s="110">
        <v>180442</v>
      </c>
      <c r="BG17" s="110">
        <v>0</v>
      </c>
      <c r="BH17" s="33">
        <v>0</v>
      </c>
      <c r="BI17" s="110">
        <v>0</v>
      </c>
      <c r="BJ17" s="105"/>
      <c r="BK17" s="105"/>
      <c r="BL17" s="105"/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7"/>
        <v>8906.5</v>
      </c>
      <c r="BT17" s="33">
        <f>BS17/12*1.4*6</f>
        <v>6234.55</v>
      </c>
      <c r="BU17" s="12">
        <f t="shared" si="38"/>
        <v>2787.444</v>
      </c>
      <c r="BV17" s="12">
        <f t="shared" si="18"/>
        <v>44.709626195956403</v>
      </c>
      <c r="BW17" s="11">
        <f t="shared" si="19"/>
        <v>31.296738337169483</v>
      </c>
      <c r="BX17" s="110">
        <v>8500</v>
      </c>
      <c r="BY17" s="110">
        <f t="shared" si="39"/>
        <v>2833.3333333333335</v>
      </c>
      <c r="BZ17" s="110">
        <v>2660.444</v>
      </c>
      <c r="CA17" s="110">
        <v>0</v>
      </c>
      <c r="CB17" s="110">
        <f t="shared" si="40"/>
        <v>0</v>
      </c>
      <c r="CC17" s="110">
        <v>0</v>
      </c>
      <c r="CD17" s="110">
        <v>0</v>
      </c>
      <c r="CE17" s="110">
        <v>0</v>
      </c>
      <c r="CF17" s="110">
        <v>0</v>
      </c>
      <c r="CG17" s="110">
        <v>406.5</v>
      </c>
      <c r="CH17" s="106">
        <f t="shared" si="41"/>
        <v>186.3125</v>
      </c>
      <c r="CI17" s="110">
        <v>127</v>
      </c>
      <c r="CJ17" s="110">
        <v>0</v>
      </c>
      <c r="CK17" s="47">
        <v>0</v>
      </c>
      <c r="CL17" s="110">
        <v>0</v>
      </c>
      <c r="CM17" s="110">
        <v>0</v>
      </c>
      <c r="CN17" s="110">
        <f t="shared" si="42"/>
        <v>0</v>
      </c>
      <c r="CO17" s="110">
        <v>0</v>
      </c>
      <c r="CP17" s="110">
        <v>0</v>
      </c>
      <c r="CQ17" s="110">
        <v>0</v>
      </c>
      <c r="CR17" s="110">
        <v>0</v>
      </c>
      <c r="CS17" s="110">
        <v>36500</v>
      </c>
      <c r="CT17" s="105">
        <f t="shared" si="43"/>
        <v>16729.166666666664</v>
      </c>
      <c r="CU17" s="110">
        <v>17251.145</v>
      </c>
      <c r="CV17" s="110">
        <v>9500</v>
      </c>
      <c r="CW17" s="105">
        <f t="shared" si="44"/>
        <v>4354.1666666666661</v>
      </c>
      <c r="CX17" s="110">
        <v>5349.5450000000001</v>
      </c>
      <c r="CY17" s="110">
        <v>30500</v>
      </c>
      <c r="CZ17" s="108">
        <f t="shared" si="45"/>
        <v>13979.166666666666</v>
      </c>
      <c r="DA17" s="110">
        <v>11678.963</v>
      </c>
      <c r="DB17" s="110">
        <v>0</v>
      </c>
      <c r="DC17" s="105">
        <f t="shared" si="46"/>
        <v>0</v>
      </c>
      <c r="DD17" s="110">
        <v>300</v>
      </c>
      <c r="DE17" s="110">
        <v>0</v>
      </c>
      <c r="DF17" s="110">
        <v>0</v>
      </c>
      <c r="DG17" s="110">
        <v>0</v>
      </c>
      <c r="DH17" s="105">
        <v>7500</v>
      </c>
      <c r="DI17" s="105">
        <f t="shared" si="47"/>
        <v>3437.5</v>
      </c>
      <c r="DJ17" s="105">
        <v>3041.1</v>
      </c>
      <c r="DK17" s="105">
        <v>0</v>
      </c>
      <c r="DL17" s="12">
        <f t="shared" si="48"/>
        <v>560010.46799999999</v>
      </c>
      <c r="DM17" s="12">
        <f t="shared" si="49"/>
        <v>292386.41650000005</v>
      </c>
      <c r="DN17" s="12">
        <f t="shared" si="50"/>
        <v>294936.33049999992</v>
      </c>
      <c r="DO17" s="42">
        <v>0</v>
      </c>
      <c r="DP17" s="42">
        <v>0</v>
      </c>
      <c r="DQ17" s="42">
        <v>0</v>
      </c>
      <c r="DR17" s="105">
        <v>90886.672999999995</v>
      </c>
      <c r="DS17" s="109">
        <v>131811.1</v>
      </c>
      <c r="DT17" s="109">
        <v>131811.1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0">
        <v>0</v>
      </c>
      <c r="ED17" s="110">
        <v>0</v>
      </c>
      <c r="EE17" s="109">
        <v>0</v>
      </c>
      <c r="EF17" s="110">
        <v>0</v>
      </c>
      <c r="EG17" s="47">
        <v>0</v>
      </c>
      <c r="EH17" s="12">
        <f t="shared" si="21"/>
        <v>90886.672999999995</v>
      </c>
      <c r="EI17" s="12">
        <f t="shared" si="21"/>
        <v>131811.1</v>
      </c>
      <c r="EJ17" s="105">
        <f t="shared" si="22"/>
        <v>131811.1</v>
      </c>
      <c r="EK17" s="14">
        <f t="shared" si="51"/>
        <v>-90886.672999999995</v>
      </c>
    </row>
    <row r="18" spans="1:141" s="14" customFormat="1" ht="20.25" customHeight="1">
      <c r="A18" s="21">
        <v>9</v>
      </c>
      <c r="B18" s="103" t="s">
        <v>245</v>
      </c>
      <c r="C18" s="109">
        <v>294618.17290000001</v>
      </c>
      <c r="D18" s="109">
        <v>8064.7076999999999</v>
      </c>
      <c r="E18" s="25">
        <f t="shared" si="0"/>
        <v>182247.16800000001</v>
      </c>
      <c r="F18" s="20">
        <f t="shared" si="1"/>
        <v>87596.747999999992</v>
      </c>
      <c r="G18" s="12">
        <f t="shared" si="2"/>
        <v>102274.57500000001</v>
      </c>
      <c r="H18" s="12">
        <f t="shared" si="23"/>
        <v>116.75613231669288</v>
      </c>
      <c r="I18" s="12">
        <f t="shared" si="24"/>
        <v>56.118608657885986</v>
      </c>
      <c r="J18" s="12">
        <f t="shared" si="3"/>
        <v>89400</v>
      </c>
      <c r="K18" s="12">
        <f t="shared" si="3"/>
        <v>41173.148000000001</v>
      </c>
      <c r="L18" s="12">
        <f t="shared" si="25"/>
        <v>55850.975000000006</v>
      </c>
      <c r="M18" s="12">
        <f t="shared" si="4"/>
        <v>135.64902785669923</v>
      </c>
      <c r="N18" s="12">
        <f t="shared" si="5"/>
        <v>62.473126398210297</v>
      </c>
      <c r="O18" s="12">
        <f t="shared" si="26"/>
        <v>31000</v>
      </c>
      <c r="P18" s="12">
        <f t="shared" si="27"/>
        <v>13433.333333333334</v>
      </c>
      <c r="Q18" s="12">
        <f t="shared" si="28"/>
        <v>16187.690000000006</v>
      </c>
      <c r="R18" s="12">
        <f t="shared" si="7"/>
        <v>120.50389578163777</v>
      </c>
      <c r="S18" s="11">
        <f t="shared" si="8"/>
        <v>52.218354838709701</v>
      </c>
      <c r="T18" s="110">
        <v>0</v>
      </c>
      <c r="U18" s="105">
        <f t="shared" si="29"/>
        <v>0</v>
      </c>
      <c r="V18" s="110">
        <v>501.43900000000002</v>
      </c>
      <c r="W18" s="12" t="e">
        <f t="shared" si="9"/>
        <v>#DIV/0!</v>
      </c>
      <c r="X18" s="11" t="e">
        <f t="shared" si="10"/>
        <v>#DIV/0!</v>
      </c>
      <c r="Y18" s="110">
        <v>0</v>
      </c>
      <c r="Z18" s="105">
        <f t="shared" si="30"/>
        <v>0</v>
      </c>
      <c r="AA18" s="110">
        <v>2495.0250000000001</v>
      </c>
      <c r="AB18" s="12" t="e">
        <f t="shared" si="31"/>
        <v>#DIV/0!</v>
      </c>
      <c r="AC18" s="11" t="e">
        <f t="shared" si="32"/>
        <v>#DIV/0!</v>
      </c>
      <c r="AD18" s="111">
        <v>31000</v>
      </c>
      <c r="AE18" s="111">
        <f t="shared" si="33"/>
        <v>13433.333333333334</v>
      </c>
      <c r="AF18" s="111">
        <v>13191.226000000006</v>
      </c>
      <c r="AG18" s="111">
        <f t="shared" si="34"/>
        <v>98.197712158808969</v>
      </c>
      <c r="AH18" s="111">
        <f t="shared" si="35"/>
        <v>42.552341935483888</v>
      </c>
      <c r="AI18" s="110">
        <v>23000</v>
      </c>
      <c r="AJ18" s="105">
        <f t="shared" si="36"/>
        <v>10541.666666666668</v>
      </c>
      <c r="AK18" s="110">
        <v>11845.429</v>
      </c>
      <c r="AL18" s="12">
        <f t="shared" si="11"/>
        <v>112.36770592885375</v>
      </c>
      <c r="AM18" s="11">
        <f t="shared" si="12"/>
        <v>51.501865217391305</v>
      </c>
      <c r="AN18" s="110">
        <v>6000</v>
      </c>
      <c r="AO18" s="105">
        <v>4373.1480000000001</v>
      </c>
      <c r="AP18" s="110">
        <v>4373.1480000000001</v>
      </c>
      <c r="AQ18" s="12">
        <f t="shared" si="13"/>
        <v>100</v>
      </c>
      <c r="AR18" s="11">
        <f t="shared" si="14"/>
        <v>72.885800000000003</v>
      </c>
      <c r="AS18" s="110">
        <v>0</v>
      </c>
      <c r="AT18" s="105">
        <f t="shared" si="37"/>
        <v>0</v>
      </c>
      <c r="AU18" s="110">
        <v>0</v>
      </c>
      <c r="AV18" s="12" t="e">
        <f t="shared" si="15"/>
        <v>#DIV/0!</v>
      </c>
      <c r="AW18" s="11" t="e">
        <f t="shared" si="16"/>
        <v>#DIV/0!</v>
      </c>
      <c r="AX18" s="38"/>
      <c r="AY18" s="33">
        <f t="shared" si="52"/>
        <v>0</v>
      </c>
      <c r="AZ18" s="47"/>
      <c r="BA18" s="38"/>
      <c r="BB18" s="33">
        <f t="shared" si="53"/>
        <v>0</v>
      </c>
      <c r="BC18" s="47"/>
      <c r="BD18" s="107">
        <v>92847.168000000005</v>
      </c>
      <c r="BE18" s="110">
        <v>46423.6</v>
      </c>
      <c r="BF18" s="110">
        <v>46423.6</v>
      </c>
      <c r="BG18" s="110">
        <v>0</v>
      </c>
      <c r="BH18" s="33">
        <v>0</v>
      </c>
      <c r="BI18" s="110">
        <v>0</v>
      </c>
      <c r="BJ18" s="105"/>
      <c r="BK18" s="105"/>
      <c r="BL18" s="105"/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7"/>
        <v>5500</v>
      </c>
      <c r="BT18" s="33">
        <f>BS18/12*1.4*6</f>
        <v>3850</v>
      </c>
      <c r="BU18" s="12">
        <f t="shared" si="38"/>
        <v>3445.66</v>
      </c>
      <c r="BV18" s="12">
        <f t="shared" si="18"/>
        <v>89.497662337662334</v>
      </c>
      <c r="BW18" s="11">
        <f t="shared" si="19"/>
        <v>62.648363636363634</v>
      </c>
      <c r="BX18" s="110">
        <v>5200</v>
      </c>
      <c r="BY18" s="110">
        <f t="shared" si="39"/>
        <v>1733.3333333333333</v>
      </c>
      <c r="BZ18" s="110">
        <v>3170.06</v>
      </c>
      <c r="CA18" s="110">
        <v>0</v>
      </c>
      <c r="CB18" s="110">
        <f t="shared" si="40"/>
        <v>0</v>
      </c>
      <c r="CC18" s="110">
        <v>0</v>
      </c>
      <c r="CD18" s="110">
        <v>0</v>
      </c>
      <c r="CE18" s="110">
        <v>0</v>
      </c>
      <c r="CF18" s="110">
        <v>0</v>
      </c>
      <c r="CG18" s="110">
        <v>300</v>
      </c>
      <c r="CH18" s="106">
        <f t="shared" si="41"/>
        <v>137.5</v>
      </c>
      <c r="CI18" s="110">
        <v>275.60000000000002</v>
      </c>
      <c r="CJ18" s="110">
        <v>0</v>
      </c>
      <c r="CK18" s="47">
        <v>0</v>
      </c>
      <c r="CL18" s="110">
        <v>0</v>
      </c>
      <c r="CM18" s="110">
        <v>0</v>
      </c>
      <c r="CN18" s="110">
        <f t="shared" si="42"/>
        <v>0</v>
      </c>
      <c r="CO18" s="110">
        <v>0</v>
      </c>
      <c r="CP18" s="110">
        <v>0</v>
      </c>
      <c r="CQ18" s="110">
        <v>0</v>
      </c>
      <c r="CR18" s="110">
        <v>0</v>
      </c>
      <c r="CS18" s="110">
        <v>9800</v>
      </c>
      <c r="CT18" s="105">
        <f t="shared" si="43"/>
        <v>4491.6666666666661</v>
      </c>
      <c r="CU18" s="110">
        <v>5938.0479999999998</v>
      </c>
      <c r="CV18" s="110">
        <v>4500</v>
      </c>
      <c r="CW18" s="105">
        <f t="shared" si="44"/>
        <v>2062.5</v>
      </c>
      <c r="CX18" s="110">
        <v>2139.1</v>
      </c>
      <c r="CY18" s="110">
        <v>13000</v>
      </c>
      <c r="CZ18" s="108">
        <f t="shared" si="45"/>
        <v>5958.333333333333</v>
      </c>
      <c r="DA18" s="110">
        <v>13711</v>
      </c>
      <c r="DB18" s="110">
        <v>0</v>
      </c>
      <c r="DC18" s="105">
        <f t="shared" si="46"/>
        <v>0</v>
      </c>
      <c r="DD18" s="110">
        <v>200</v>
      </c>
      <c r="DE18" s="110">
        <v>0</v>
      </c>
      <c r="DF18" s="110">
        <v>0</v>
      </c>
      <c r="DG18" s="110">
        <v>0</v>
      </c>
      <c r="DH18" s="105">
        <v>1100</v>
      </c>
      <c r="DI18" s="105">
        <f t="shared" si="47"/>
        <v>504.16666666666669</v>
      </c>
      <c r="DJ18" s="105">
        <v>150</v>
      </c>
      <c r="DK18" s="105">
        <v>0</v>
      </c>
      <c r="DL18" s="12">
        <f t="shared" si="48"/>
        <v>182247.16800000001</v>
      </c>
      <c r="DM18" s="12">
        <f t="shared" si="49"/>
        <v>87596.747999999992</v>
      </c>
      <c r="DN18" s="12">
        <f t="shared" si="50"/>
        <v>102274.57500000001</v>
      </c>
      <c r="DO18" s="42">
        <v>0</v>
      </c>
      <c r="DP18" s="42">
        <v>0</v>
      </c>
      <c r="DQ18" s="42">
        <v>0</v>
      </c>
      <c r="DR18" s="105">
        <v>0</v>
      </c>
      <c r="DS18" s="109">
        <v>0</v>
      </c>
      <c r="DT18" s="109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0">
        <v>0</v>
      </c>
      <c r="ED18" s="110">
        <v>0</v>
      </c>
      <c r="EE18" s="109">
        <v>0</v>
      </c>
      <c r="EF18" s="110">
        <v>0</v>
      </c>
      <c r="EG18" s="47">
        <v>0</v>
      </c>
      <c r="EH18" s="12">
        <f t="shared" si="21"/>
        <v>0</v>
      </c>
      <c r="EI18" s="12">
        <f t="shared" si="21"/>
        <v>0</v>
      </c>
      <c r="EJ18" s="105">
        <f t="shared" si="22"/>
        <v>0</v>
      </c>
      <c r="EK18" s="14">
        <f t="shared" si="51"/>
        <v>0</v>
      </c>
    </row>
    <row r="19" spans="1:141" s="14" customFormat="1" ht="20.25" customHeight="1">
      <c r="A19" s="21">
        <v>10</v>
      </c>
      <c r="B19" s="103" t="s">
        <v>240</v>
      </c>
      <c r="C19" s="109">
        <v>1838.1035999999999</v>
      </c>
      <c r="D19" s="109">
        <v>25390.8253</v>
      </c>
      <c r="E19" s="25">
        <f t="shared" si="0"/>
        <v>1075494.5</v>
      </c>
      <c r="F19" s="20">
        <f t="shared" si="1"/>
        <v>446498.87366666674</v>
      </c>
      <c r="G19" s="12">
        <f t="shared" si="2"/>
        <v>451775.80269999994</v>
      </c>
      <c r="H19" s="12">
        <f t="shared" si="23"/>
        <v>101.18184598988992</v>
      </c>
      <c r="I19" s="12">
        <f t="shared" si="24"/>
        <v>42.006333151866414</v>
      </c>
      <c r="J19" s="12">
        <f t="shared" si="3"/>
        <v>442654</v>
      </c>
      <c r="K19" s="12">
        <f t="shared" si="3"/>
        <v>203426.47366666666</v>
      </c>
      <c r="L19" s="12">
        <f t="shared" si="25"/>
        <v>152693.40270000001</v>
      </c>
      <c r="M19" s="12">
        <f t="shared" si="4"/>
        <v>75.060733221086281</v>
      </c>
      <c r="N19" s="12">
        <f t="shared" si="5"/>
        <v>34.494978628906551</v>
      </c>
      <c r="O19" s="12">
        <f t="shared" si="26"/>
        <v>109824.4</v>
      </c>
      <c r="P19" s="12">
        <f t="shared" si="27"/>
        <v>47507.240000000005</v>
      </c>
      <c r="Q19" s="12">
        <f t="shared" si="28"/>
        <v>34729.073499999991</v>
      </c>
      <c r="R19" s="12">
        <f t="shared" si="7"/>
        <v>73.102696557408905</v>
      </c>
      <c r="S19" s="11">
        <f t="shared" si="8"/>
        <v>31.622365794850683</v>
      </c>
      <c r="T19" s="110">
        <v>1000</v>
      </c>
      <c r="U19" s="105">
        <f t="shared" si="29"/>
        <v>350</v>
      </c>
      <c r="V19" s="110">
        <v>194.71100000000001</v>
      </c>
      <c r="W19" s="12">
        <f t="shared" si="9"/>
        <v>55.631714285714281</v>
      </c>
      <c r="X19" s="11">
        <f t="shared" si="10"/>
        <v>19.471100000000003</v>
      </c>
      <c r="Y19" s="110">
        <v>4000</v>
      </c>
      <c r="Z19" s="105">
        <f t="shared" si="30"/>
        <v>1733.3333333333333</v>
      </c>
      <c r="AA19" s="110">
        <v>3165.2829999999999</v>
      </c>
      <c r="AB19" s="12">
        <f t="shared" si="31"/>
        <v>182.61248076923079</v>
      </c>
      <c r="AC19" s="11">
        <f t="shared" si="32"/>
        <v>79.132075</v>
      </c>
      <c r="AD19" s="111">
        <v>104824.4</v>
      </c>
      <c r="AE19" s="111">
        <f t="shared" si="33"/>
        <v>45423.906666666669</v>
      </c>
      <c r="AF19" s="111">
        <v>31369.079499999993</v>
      </c>
      <c r="AG19" s="111">
        <f t="shared" si="34"/>
        <v>69.058524028316342</v>
      </c>
      <c r="AH19" s="111">
        <f t="shared" si="35"/>
        <v>29.925360412270418</v>
      </c>
      <c r="AI19" s="110">
        <v>97594</v>
      </c>
      <c r="AJ19" s="105">
        <f t="shared" si="36"/>
        <v>44730.583333333328</v>
      </c>
      <c r="AK19" s="110">
        <v>43087.048000000003</v>
      </c>
      <c r="AL19" s="12">
        <f t="shared" si="11"/>
        <v>96.32570109563369</v>
      </c>
      <c r="AM19" s="11">
        <f t="shared" si="12"/>
        <v>44.149279668832101</v>
      </c>
      <c r="AN19" s="110">
        <v>10816</v>
      </c>
      <c r="AO19" s="105">
        <v>9430.4670000000006</v>
      </c>
      <c r="AP19" s="110">
        <v>9430.4670000000006</v>
      </c>
      <c r="AQ19" s="12">
        <f t="shared" si="13"/>
        <v>100</v>
      </c>
      <c r="AR19" s="11">
        <f t="shared" si="14"/>
        <v>87.189968565088762</v>
      </c>
      <c r="AS19" s="110">
        <v>0</v>
      </c>
      <c r="AT19" s="105">
        <f t="shared" si="37"/>
        <v>0</v>
      </c>
      <c r="AU19" s="110">
        <v>0</v>
      </c>
      <c r="AV19" s="12" t="e">
        <f t="shared" si="15"/>
        <v>#DIV/0!</v>
      </c>
      <c r="AW19" s="11" t="e">
        <f t="shared" si="16"/>
        <v>#DIV/0!</v>
      </c>
      <c r="AX19" s="38"/>
      <c r="AY19" s="33">
        <f t="shared" si="52"/>
        <v>0</v>
      </c>
      <c r="AZ19" s="47"/>
      <c r="BA19" s="38"/>
      <c r="BB19" s="33">
        <f t="shared" si="53"/>
        <v>0</v>
      </c>
      <c r="BC19" s="47"/>
      <c r="BD19" s="107">
        <v>483976.8</v>
      </c>
      <c r="BE19" s="110">
        <v>241988.4</v>
      </c>
      <c r="BF19" s="110">
        <v>241988.4</v>
      </c>
      <c r="BG19" s="110">
        <v>653.70000000000005</v>
      </c>
      <c r="BH19" s="33">
        <v>334</v>
      </c>
      <c r="BI19" s="110">
        <v>334</v>
      </c>
      <c r="BJ19" s="105"/>
      <c r="BK19" s="105"/>
      <c r="BL19" s="105"/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7"/>
        <v>18389.599999999999</v>
      </c>
      <c r="BT19" s="33">
        <f>BS19/12*1.4*6</f>
        <v>12872.719999999998</v>
      </c>
      <c r="BU19" s="12">
        <f t="shared" si="38"/>
        <v>3563.3442</v>
      </c>
      <c r="BV19" s="12">
        <f t="shared" si="18"/>
        <v>27.681361825628155</v>
      </c>
      <c r="BW19" s="11">
        <f t="shared" si="19"/>
        <v>19.376953277939705</v>
      </c>
      <c r="BX19" s="110">
        <v>7389.6</v>
      </c>
      <c r="BY19" s="110">
        <f t="shared" si="39"/>
        <v>2463.2000000000003</v>
      </c>
      <c r="BZ19" s="110">
        <v>1711.3442</v>
      </c>
      <c r="CA19" s="110">
        <v>0</v>
      </c>
      <c r="CB19" s="110">
        <f t="shared" si="40"/>
        <v>0</v>
      </c>
      <c r="CC19" s="110">
        <v>5</v>
      </c>
      <c r="CD19" s="110">
        <v>0</v>
      </c>
      <c r="CE19" s="110">
        <v>0</v>
      </c>
      <c r="CF19" s="110">
        <v>0</v>
      </c>
      <c r="CG19" s="110">
        <v>11000</v>
      </c>
      <c r="CH19" s="106">
        <f t="shared" si="41"/>
        <v>5041.6666666666661</v>
      </c>
      <c r="CI19" s="110">
        <v>1847</v>
      </c>
      <c r="CJ19" s="110">
        <v>0</v>
      </c>
      <c r="CK19" s="47">
        <v>0</v>
      </c>
      <c r="CL19" s="110">
        <v>0</v>
      </c>
      <c r="CM19" s="110">
        <v>0</v>
      </c>
      <c r="CN19" s="110">
        <f t="shared" si="42"/>
        <v>0</v>
      </c>
      <c r="CO19" s="110">
        <v>0</v>
      </c>
      <c r="CP19" s="110">
        <v>13230</v>
      </c>
      <c r="CQ19" s="110">
        <v>5886.65</v>
      </c>
      <c r="CR19" s="110">
        <v>5886.65</v>
      </c>
      <c r="CS19" s="110">
        <v>100800</v>
      </c>
      <c r="CT19" s="105">
        <f t="shared" si="43"/>
        <v>46200</v>
      </c>
      <c r="CU19" s="110">
        <v>38768.106</v>
      </c>
      <c r="CV19" s="110">
        <v>21500</v>
      </c>
      <c r="CW19" s="105">
        <f t="shared" si="44"/>
        <v>9854.1666666666679</v>
      </c>
      <c r="CX19" s="110">
        <v>6630.7060000000001</v>
      </c>
      <c r="CY19" s="110">
        <v>69500</v>
      </c>
      <c r="CZ19" s="108">
        <f t="shared" si="45"/>
        <v>31854.166666666668</v>
      </c>
      <c r="DA19" s="110">
        <v>10464.219999999999</v>
      </c>
      <c r="DB19" s="110">
        <v>0</v>
      </c>
      <c r="DC19" s="105">
        <f t="shared" si="46"/>
        <v>0</v>
      </c>
      <c r="DD19" s="110">
        <v>100</v>
      </c>
      <c r="DE19" s="110">
        <v>0</v>
      </c>
      <c r="DF19" s="110">
        <v>750</v>
      </c>
      <c r="DG19" s="110">
        <v>750</v>
      </c>
      <c r="DH19" s="105">
        <v>22500</v>
      </c>
      <c r="DI19" s="105">
        <f t="shared" si="47"/>
        <v>10312.5</v>
      </c>
      <c r="DJ19" s="105">
        <v>6664.4939999999997</v>
      </c>
      <c r="DK19" s="105">
        <v>0</v>
      </c>
      <c r="DL19" s="12">
        <f t="shared" si="48"/>
        <v>927284.5</v>
      </c>
      <c r="DM19" s="12">
        <f t="shared" si="49"/>
        <v>446498.87366666674</v>
      </c>
      <c r="DN19" s="12">
        <f t="shared" si="50"/>
        <v>395765.80269999994</v>
      </c>
      <c r="DO19" s="42">
        <v>0</v>
      </c>
      <c r="DP19" s="42">
        <v>0</v>
      </c>
      <c r="DQ19" s="42">
        <v>0</v>
      </c>
      <c r="DR19" s="105">
        <v>148210</v>
      </c>
      <c r="DS19" s="109">
        <v>0</v>
      </c>
      <c r="DT19" s="109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0">
        <v>0</v>
      </c>
      <c r="ED19" s="110">
        <v>70357.05</v>
      </c>
      <c r="EE19" s="109">
        <v>0</v>
      </c>
      <c r="EF19" s="110">
        <v>0</v>
      </c>
      <c r="EG19" s="47">
        <v>56010</v>
      </c>
      <c r="EH19" s="12">
        <f>DO19+DR19+DU19+DX19+EA19+ED19</f>
        <v>218567.05</v>
      </c>
      <c r="EI19" s="12">
        <f t="shared" si="21"/>
        <v>0</v>
      </c>
      <c r="EJ19" s="105">
        <f t="shared" si="22"/>
        <v>56010</v>
      </c>
      <c r="EK19" s="14">
        <f t="shared" si="51"/>
        <v>-148210</v>
      </c>
    </row>
    <row r="20" spans="1:141" s="14" customFormat="1" ht="20.25" customHeight="1">
      <c r="A20" s="21">
        <v>11</v>
      </c>
      <c r="B20" s="104" t="s">
        <v>241</v>
      </c>
      <c r="C20" s="109">
        <v>1367486.757</v>
      </c>
      <c r="D20" s="109">
        <v>32227.9473</v>
      </c>
      <c r="E20" s="25">
        <f t="shared" si="0"/>
        <v>924323.85800000001</v>
      </c>
      <c r="F20" s="20">
        <f t="shared" si="1"/>
        <v>481155.05199999997</v>
      </c>
      <c r="G20" s="12">
        <f t="shared" si="2"/>
        <v>491432.41589999996</v>
      </c>
      <c r="H20" s="12">
        <f t="shared" si="23"/>
        <v>102.13597755178512</v>
      </c>
      <c r="I20" s="12">
        <f t="shared" si="24"/>
        <v>53.166691700821588</v>
      </c>
      <c r="J20" s="12">
        <f t="shared" si="3"/>
        <v>609833.08999999985</v>
      </c>
      <c r="K20" s="12">
        <f t="shared" si="3"/>
        <v>323673.15199999994</v>
      </c>
      <c r="L20" s="12">
        <f t="shared" si="25"/>
        <v>333950.5159</v>
      </c>
      <c r="M20" s="12">
        <f t="shared" si="4"/>
        <v>103.17522903475171</v>
      </c>
      <c r="N20" s="12">
        <f t="shared" si="5"/>
        <v>54.760970071335436</v>
      </c>
      <c r="O20" s="12">
        <f t="shared" si="26"/>
        <v>239092.6999999999</v>
      </c>
      <c r="P20" s="12">
        <f t="shared" si="27"/>
        <v>103040.16999999995</v>
      </c>
      <c r="Q20" s="12">
        <f t="shared" si="28"/>
        <v>89752.956900000019</v>
      </c>
      <c r="R20" s="12">
        <f t="shared" si="7"/>
        <v>87.104822226127993</v>
      </c>
      <c r="S20" s="11">
        <f t="shared" si="8"/>
        <v>37.538978354420713</v>
      </c>
      <c r="T20" s="110">
        <v>6800</v>
      </c>
      <c r="U20" s="105">
        <f t="shared" si="29"/>
        <v>2380</v>
      </c>
      <c r="V20" s="110">
        <v>1545.92</v>
      </c>
      <c r="W20" s="12">
        <f t="shared" si="9"/>
        <v>64.954621848739507</v>
      </c>
      <c r="X20" s="11">
        <f t="shared" si="10"/>
        <v>22.734117647058824</v>
      </c>
      <c r="Y20" s="110">
        <v>2750</v>
      </c>
      <c r="Z20" s="105">
        <f t="shared" si="30"/>
        <v>1191.6666666666667</v>
      </c>
      <c r="AA20" s="110">
        <v>2070.415</v>
      </c>
      <c r="AB20" s="12">
        <f t="shared" si="31"/>
        <v>173.74111888111887</v>
      </c>
      <c r="AC20" s="11">
        <f t="shared" si="32"/>
        <v>75.287818181818182</v>
      </c>
      <c r="AD20" s="111">
        <v>229542.6999999999</v>
      </c>
      <c r="AE20" s="111">
        <f t="shared" si="33"/>
        <v>99468.503333333283</v>
      </c>
      <c r="AF20" s="111">
        <v>86136.621900000013</v>
      </c>
      <c r="AG20" s="111">
        <f t="shared" si="34"/>
        <v>86.596881438281812</v>
      </c>
      <c r="AH20" s="111">
        <f t="shared" si="35"/>
        <v>37.525315289922119</v>
      </c>
      <c r="AI20" s="110">
        <v>113763</v>
      </c>
      <c r="AJ20" s="105">
        <f t="shared" si="36"/>
        <v>52141.375</v>
      </c>
      <c r="AK20" s="110">
        <v>49224.02</v>
      </c>
      <c r="AL20" s="12">
        <f t="shared" si="11"/>
        <v>94.404913564323905</v>
      </c>
      <c r="AM20" s="11">
        <f t="shared" si="12"/>
        <v>43.268918716981794</v>
      </c>
      <c r="AN20" s="110">
        <v>111157.2</v>
      </c>
      <c r="AO20" s="105">
        <v>102135.652</v>
      </c>
      <c r="AP20" s="110">
        <v>102135.652</v>
      </c>
      <c r="AQ20" s="12">
        <f t="shared" si="13"/>
        <v>100</v>
      </c>
      <c r="AR20" s="11">
        <f t="shared" si="14"/>
        <v>91.883973327863615</v>
      </c>
      <c r="AS20" s="110">
        <v>0</v>
      </c>
      <c r="AT20" s="105">
        <f t="shared" si="37"/>
        <v>0</v>
      </c>
      <c r="AU20" s="110">
        <v>0</v>
      </c>
      <c r="AV20" s="12" t="e">
        <f t="shared" si="15"/>
        <v>#DIV/0!</v>
      </c>
      <c r="AW20" s="11" t="e">
        <f t="shared" si="16"/>
        <v>#DIV/0!</v>
      </c>
      <c r="AX20" s="38"/>
      <c r="AY20" s="33">
        <f t="shared" si="52"/>
        <v>0</v>
      </c>
      <c r="AZ20" s="47"/>
      <c r="BA20" s="38"/>
      <c r="BB20" s="33">
        <f t="shared" si="53"/>
        <v>0</v>
      </c>
      <c r="BC20" s="47"/>
      <c r="BD20" s="107">
        <v>314490.76799999998</v>
      </c>
      <c r="BE20" s="110">
        <v>157245.4</v>
      </c>
      <c r="BF20" s="110">
        <v>157245.4</v>
      </c>
      <c r="BG20" s="110">
        <v>0</v>
      </c>
      <c r="BH20" s="33">
        <v>236.5</v>
      </c>
      <c r="BI20" s="110">
        <v>236.5</v>
      </c>
      <c r="BJ20" s="105"/>
      <c r="BK20" s="105"/>
      <c r="BL20" s="105"/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7"/>
        <v>5323.3899999999994</v>
      </c>
      <c r="BT20" s="33">
        <f>BS20/12*1.4*6</f>
        <v>3726.3729999999996</v>
      </c>
      <c r="BU20" s="12">
        <f t="shared" si="38"/>
        <v>1726.2379999999998</v>
      </c>
      <c r="BV20" s="12">
        <f t="shared" si="18"/>
        <v>46.324884814268458</v>
      </c>
      <c r="BW20" s="11">
        <f t="shared" si="19"/>
        <v>32.427419369987916</v>
      </c>
      <c r="BX20" s="110">
        <v>3826.39</v>
      </c>
      <c r="BY20" s="110">
        <f t="shared" si="39"/>
        <v>1275.4633333333334</v>
      </c>
      <c r="BZ20" s="110">
        <v>1365.8979999999999</v>
      </c>
      <c r="CA20" s="110">
        <v>0</v>
      </c>
      <c r="CB20" s="110">
        <f t="shared" si="40"/>
        <v>0</v>
      </c>
      <c r="CC20" s="110">
        <v>0</v>
      </c>
      <c r="CD20" s="110">
        <v>0</v>
      </c>
      <c r="CE20" s="110">
        <v>0</v>
      </c>
      <c r="CF20" s="110">
        <v>0</v>
      </c>
      <c r="CG20" s="110">
        <v>1497</v>
      </c>
      <c r="CH20" s="106">
        <f t="shared" si="41"/>
        <v>686.125</v>
      </c>
      <c r="CI20" s="110">
        <v>360.34</v>
      </c>
      <c r="CJ20" s="110">
        <v>0</v>
      </c>
      <c r="CK20" s="47">
        <v>0</v>
      </c>
      <c r="CL20" s="110">
        <v>0</v>
      </c>
      <c r="CM20" s="110">
        <v>0</v>
      </c>
      <c r="CN20" s="110">
        <f t="shared" si="42"/>
        <v>0</v>
      </c>
      <c r="CO20" s="110">
        <v>0</v>
      </c>
      <c r="CP20" s="110">
        <v>0</v>
      </c>
      <c r="CQ20" s="110">
        <v>0</v>
      </c>
      <c r="CR20" s="110">
        <v>0</v>
      </c>
      <c r="CS20" s="110">
        <v>92696.8</v>
      </c>
      <c r="CT20" s="105">
        <f t="shared" si="43"/>
        <v>42486.033333333333</v>
      </c>
      <c r="CU20" s="110">
        <v>44979.567000000003</v>
      </c>
      <c r="CV20" s="110">
        <v>46497.8</v>
      </c>
      <c r="CW20" s="105">
        <f t="shared" si="44"/>
        <v>21311.491666666669</v>
      </c>
      <c r="CX20" s="110">
        <v>19271.981</v>
      </c>
      <c r="CY20" s="110">
        <v>37700</v>
      </c>
      <c r="CZ20" s="108">
        <f t="shared" si="45"/>
        <v>17279.166666666664</v>
      </c>
      <c r="DA20" s="110">
        <v>39988.883000000002</v>
      </c>
      <c r="DB20" s="110">
        <v>4400</v>
      </c>
      <c r="DC20" s="105">
        <f t="shared" si="46"/>
        <v>2016.6666666666667</v>
      </c>
      <c r="DD20" s="110">
        <v>1763.5619999999999</v>
      </c>
      <c r="DE20" s="110">
        <v>0</v>
      </c>
      <c r="DF20" s="110">
        <v>0</v>
      </c>
      <c r="DG20" s="110">
        <v>0</v>
      </c>
      <c r="DH20" s="105">
        <v>5700</v>
      </c>
      <c r="DI20" s="105">
        <f t="shared" si="47"/>
        <v>2612.5</v>
      </c>
      <c r="DJ20" s="105">
        <v>4379.6369999999997</v>
      </c>
      <c r="DK20" s="105">
        <v>0</v>
      </c>
      <c r="DL20" s="12">
        <f t="shared" si="48"/>
        <v>924323.85800000001</v>
      </c>
      <c r="DM20" s="12">
        <f t="shared" si="49"/>
        <v>481155.05199999997</v>
      </c>
      <c r="DN20" s="12">
        <f t="shared" si="50"/>
        <v>491432.41589999996</v>
      </c>
      <c r="DO20" s="42">
        <v>0</v>
      </c>
      <c r="DP20" s="42">
        <v>0</v>
      </c>
      <c r="DQ20" s="42">
        <v>0</v>
      </c>
      <c r="DR20" s="105">
        <v>0</v>
      </c>
      <c r="DS20" s="109">
        <v>0</v>
      </c>
      <c r="DT20" s="109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0">
        <v>0</v>
      </c>
      <c r="ED20" s="110">
        <v>0</v>
      </c>
      <c r="EE20" s="109">
        <v>0</v>
      </c>
      <c r="EF20" s="110">
        <v>0</v>
      </c>
      <c r="EG20" s="47">
        <v>0</v>
      </c>
      <c r="EH20" s="12">
        <f t="shared" si="21"/>
        <v>0</v>
      </c>
      <c r="EI20" s="12">
        <f t="shared" si="21"/>
        <v>0</v>
      </c>
      <c r="EJ20" s="105">
        <f>DQ20+DT20+DW20+DZ20+EC20+EF20+EG20</f>
        <v>0</v>
      </c>
      <c r="EK20" s="14">
        <f t="shared" si="51"/>
        <v>0</v>
      </c>
    </row>
    <row r="21" spans="1:141" s="17" customFormat="1" ht="18.75" customHeight="1">
      <c r="A21" s="21"/>
      <c r="B21" s="89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4">SUM(E10:E20)</f>
        <v>25678788.191000003</v>
      </c>
      <c r="F21" s="16">
        <f t="shared" si="54"/>
        <v>9928071.8434666656</v>
      </c>
      <c r="G21" s="16">
        <f t="shared" si="54"/>
        <v>9740129.8545999993</v>
      </c>
      <c r="H21" s="12">
        <f t="shared" si="23"/>
        <v>98.106963851290573</v>
      </c>
      <c r="I21" s="12">
        <f>G21/E21*100</f>
        <v>37.930644476493462</v>
      </c>
      <c r="J21" s="16">
        <f>SUM(J10:J20)</f>
        <v>9922878.1159999985</v>
      </c>
      <c r="K21" s="16">
        <f t="shared" ref="K21:L21" si="55">SUM(K10:K20)</f>
        <v>4818416.6601333339</v>
      </c>
      <c r="L21" s="16">
        <f t="shared" si="55"/>
        <v>4575398.4546000008</v>
      </c>
      <c r="M21" s="12">
        <f t="shared" si="4"/>
        <v>94.956471748406074</v>
      </c>
      <c r="N21" s="12">
        <f t="shared" si="5"/>
        <v>46.109590394166652</v>
      </c>
      <c r="O21" s="24">
        <f>SUM(O10:O20)</f>
        <v>2886032.4279999998</v>
      </c>
      <c r="P21" s="24">
        <f t="shared" ref="P21:Q21" si="56">SUM(P10:P20)</f>
        <v>1244946.0188</v>
      </c>
      <c r="Q21" s="24">
        <f t="shared" si="56"/>
        <v>1158239.3366000003</v>
      </c>
      <c r="R21" s="12">
        <f t="shared" si="7"/>
        <v>93.035305877472823</v>
      </c>
      <c r="S21" s="11">
        <f t="shared" si="8"/>
        <v>40.132582203958535</v>
      </c>
      <c r="T21" s="24">
        <f t="shared" ref="T21" si="57">SUM(T10:T20)</f>
        <v>68016.399999999994</v>
      </c>
      <c r="U21" s="24">
        <f t="shared" ref="U21" si="58">SUM(U10:U20)</f>
        <v>23805.74</v>
      </c>
      <c r="V21" s="24">
        <f>SUM(V10:V20)</f>
        <v>35700.153999999995</v>
      </c>
      <c r="W21" s="12">
        <f t="shared" si="9"/>
        <v>149.96447915502728</v>
      </c>
      <c r="X21" s="11">
        <f t="shared" si="10"/>
        <v>52.487567704259561</v>
      </c>
      <c r="Y21" s="24">
        <f>SUM(Y10:Y20)</f>
        <v>104610.6</v>
      </c>
      <c r="Z21" s="24">
        <f t="shared" ref="Z21:AA21" si="59">SUM(Z10:Z20)</f>
        <v>45331.26</v>
      </c>
      <c r="AA21" s="24">
        <f t="shared" si="59"/>
        <v>70356.082999999984</v>
      </c>
      <c r="AB21" s="12">
        <f t="shared" si="31"/>
        <v>155.20434022791332</v>
      </c>
      <c r="AC21" s="11">
        <f t="shared" si="32"/>
        <v>67.255214098762437</v>
      </c>
      <c r="AD21" s="24">
        <f t="shared" ref="AD21:AH21" si="60">SUM(AD10:AD20)</f>
        <v>2713405.4279999998</v>
      </c>
      <c r="AE21" s="24">
        <f t="shared" si="60"/>
        <v>1175809.0188</v>
      </c>
      <c r="AF21" s="24">
        <f t="shared" si="60"/>
        <v>1052183.0996000001</v>
      </c>
      <c r="AG21" s="24">
        <f t="shared" si="60"/>
        <v>910.09755605380008</v>
      </c>
      <c r="AH21" s="24">
        <f t="shared" si="60"/>
        <v>394.37560762331339</v>
      </c>
      <c r="AI21" s="24">
        <f>SUM(AI10:AI20)</f>
        <v>2186997.9</v>
      </c>
      <c r="AJ21" s="24">
        <f t="shared" ref="AJ21:AK21" si="61">SUM(AJ10:AJ20)</f>
        <v>1002374.0374999999</v>
      </c>
      <c r="AK21" s="24">
        <f t="shared" si="61"/>
        <v>1035384.585</v>
      </c>
      <c r="AL21" s="12">
        <f t="shared" si="11"/>
        <v>103.29323648309278</v>
      </c>
      <c r="AM21" s="11">
        <f t="shared" si="12"/>
        <v>47.342733388084184</v>
      </c>
      <c r="AN21" s="24">
        <f>SUM(AN10:AN20)</f>
        <v>1001527.2</v>
      </c>
      <c r="AO21" s="24">
        <f t="shared" ref="AO21:AP21" si="62">SUM(AO10:AO20)</f>
        <v>829715.98100000003</v>
      </c>
      <c r="AP21" s="24">
        <f t="shared" si="62"/>
        <v>829715.98100000003</v>
      </c>
      <c r="AQ21" s="12">
        <f>AP21/AO21*100</f>
        <v>100</v>
      </c>
      <c r="AR21" s="11">
        <f t="shared" si="14"/>
        <v>82.845077098255544</v>
      </c>
      <c r="AS21" s="24">
        <f>SUM(AS10:AS20)</f>
        <v>126000</v>
      </c>
      <c r="AT21" s="24">
        <f t="shared" ref="AT21" si="63">SUM(AT10:AT20)</f>
        <v>57749.999999999993</v>
      </c>
      <c r="AU21" s="24">
        <f>SUM(AU10:AU20)</f>
        <v>53646.499999999993</v>
      </c>
      <c r="AV21" s="12">
        <f t="shared" si="15"/>
        <v>92.894372294372289</v>
      </c>
      <c r="AW21" s="11">
        <f t="shared" si="16"/>
        <v>42.576587301587296</v>
      </c>
      <c r="AX21" s="24">
        <f>SUM(AX10:AX20)</f>
        <v>0</v>
      </c>
      <c r="AY21" s="33">
        <f t="shared" si="52"/>
        <v>0</v>
      </c>
      <c r="AZ21" s="19">
        <v>0</v>
      </c>
      <c r="BA21" s="24">
        <f>SUM(BA10:BA20)</f>
        <v>0</v>
      </c>
      <c r="BB21" s="33">
        <f t="shared" si="53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4">SUM(BE10:BE20)</f>
        <v>4754386.5999999996</v>
      </c>
      <c r="BF21" s="24">
        <f t="shared" si="64"/>
        <v>4754386.5999999996</v>
      </c>
      <c r="BG21" s="24">
        <f>SUM(BG10:BG20)</f>
        <v>26332.1</v>
      </c>
      <c r="BH21" s="33">
        <f>BG21/12*4</f>
        <v>8777.3666666666668</v>
      </c>
      <c r="BI21" s="33">
        <f>BH21/12*4</f>
        <v>2925.7888888888888</v>
      </c>
      <c r="BJ21" s="24">
        <f>SUM(BJ10:BJ20)</f>
        <v>0</v>
      </c>
      <c r="BK21" s="24">
        <f t="shared" ref="BK21:BL21" si="65">SUM(BK10:BK20)</f>
        <v>0</v>
      </c>
      <c r="BL21" s="24">
        <f t="shared" si="65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297085.788</v>
      </c>
      <c r="BT21" s="24">
        <f t="shared" ref="BT21:BU21" si="66">SUM(BT10:BT20)</f>
        <v>145751.14749999996</v>
      </c>
      <c r="BU21" s="24">
        <f t="shared" si="66"/>
        <v>137181.24720000001</v>
      </c>
      <c r="BV21" s="12">
        <f t="shared" si="18"/>
        <v>94.120183307647736</v>
      </c>
      <c r="BW21" s="11">
        <f t="shared" si="19"/>
        <v>46.175634359190553</v>
      </c>
      <c r="BX21" s="24">
        <f>SUM(BX10:BX20)</f>
        <v>188289.04</v>
      </c>
      <c r="BY21" s="24">
        <f t="shared" ref="BY21:BZ21" si="67">SUM(BY10:BY20)</f>
        <v>62763.013333333343</v>
      </c>
      <c r="BZ21" s="24">
        <f t="shared" si="67"/>
        <v>79946.602200000008</v>
      </c>
      <c r="CA21" s="24">
        <f>SUM(CA10:CA20)</f>
        <v>31371.200000000001</v>
      </c>
      <c r="CB21" s="24">
        <f t="shared" ref="CB21:CC21" si="68">SUM(CB10:CB20)</f>
        <v>14378.466666666665</v>
      </c>
      <c r="CC21" s="24">
        <f t="shared" si="68"/>
        <v>19872.460999999999</v>
      </c>
      <c r="CD21" s="24">
        <f>SUM(CD10:CD20)</f>
        <v>3416</v>
      </c>
      <c r="CE21" s="24">
        <f t="shared" ref="CE21:CF21" si="69">SUM(CE10:CE20)</f>
        <v>550</v>
      </c>
      <c r="CF21" s="24">
        <f t="shared" si="69"/>
        <v>550</v>
      </c>
      <c r="CG21" s="24">
        <f>SUM(CG10:CG20)</f>
        <v>74009.54800000001</v>
      </c>
      <c r="CH21" s="24">
        <f t="shared" ref="CH21:CI21" si="70">SUM(CH10:CH20)</f>
        <v>33921.042833333333</v>
      </c>
      <c r="CI21" s="24">
        <f t="shared" si="70"/>
        <v>36812.183999999994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71">SUM(CN10:CN20)</f>
        <v>7330.5833333333339</v>
      </c>
      <c r="CO21" s="24">
        <f t="shared" si="71"/>
        <v>6396.8</v>
      </c>
      <c r="CP21" s="24">
        <f>SUM(CP10:CP20)</f>
        <v>13500</v>
      </c>
      <c r="CQ21" s="24">
        <f t="shared" ref="CQ21:CR21" si="72">SUM(CQ10:CQ20)</f>
        <v>6014.65</v>
      </c>
      <c r="CR21" s="24">
        <f t="shared" si="72"/>
        <v>6068.65</v>
      </c>
      <c r="CS21" s="24">
        <f>SUM(CS10:CS20)</f>
        <v>2182371.5</v>
      </c>
      <c r="CT21" s="24">
        <f t="shared" ref="CT21:EJ21" si="73">SUM(CT10:CT20)</f>
        <v>1000253.6041666666</v>
      </c>
      <c r="CU21" s="24">
        <f t="shared" si="73"/>
        <v>911810.33860000013</v>
      </c>
      <c r="CV21" s="24">
        <f t="shared" si="73"/>
        <v>664764.20000000007</v>
      </c>
      <c r="CW21" s="24">
        <f t="shared" si="73"/>
        <v>304683.59166666667</v>
      </c>
      <c r="CX21" s="24">
        <f t="shared" si="73"/>
        <v>330815.40159999998</v>
      </c>
      <c r="CY21" s="24">
        <f t="shared" si="73"/>
        <v>501700</v>
      </c>
      <c r="CZ21" s="24">
        <f t="shared" si="73"/>
        <v>229945.83333333331</v>
      </c>
      <c r="DA21" s="24">
        <f t="shared" si="73"/>
        <v>129855.2236</v>
      </c>
      <c r="DB21" s="24">
        <f t="shared" si="73"/>
        <v>24700</v>
      </c>
      <c r="DC21" s="24">
        <f t="shared" si="73"/>
        <v>11320.833333333334</v>
      </c>
      <c r="DD21" s="24">
        <f t="shared" si="73"/>
        <v>14612.284899999999</v>
      </c>
      <c r="DE21" s="24">
        <f t="shared" si="73"/>
        <v>6800</v>
      </c>
      <c r="DF21" s="24">
        <f t="shared" si="73"/>
        <v>4150</v>
      </c>
      <c r="DG21" s="24">
        <f t="shared" si="73"/>
        <v>4150</v>
      </c>
      <c r="DH21" s="24">
        <f t="shared" si="73"/>
        <v>702963.3</v>
      </c>
      <c r="DI21" s="24">
        <f t="shared" si="73"/>
        <v>324483.1791666667</v>
      </c>
      <c r="DJ21" s="24">
        <f t="shared" si="73"/>
        <v>298884.30769999995</v>
      </c>
      <c r="DK21" s="24">
        <f t="shared" si="73"/>
        <v>0</v>
      </c>
      <c r="DL21" s="24">
        <f t="shared" si="73"/>
        <v>19480777.191999998</v>
      </c>
      <c r="DM21" s="24">
        <f t="shared" si="73"/>
        <v>9598062.4434666671</v>
      </c>
      <c r="DN21" s="24">
        <f t="shared" si="73"/>
        <v>9354110.4545999989</v>
      </c>
      <c r="DO21" s="24">
        <f t="shared" si="73"/>
        <v>0</v>
      </c>
      <c r="DP21" s="24">
        <f t="shared" si="73"/>
        <v>0</v>
      </c>
      <c r="DQ21" s="24">
        <f t="shared" si="73"/>
        <v>0</v>
      </c>
      <c r="DR21" s="24">
        <f t="shared" si="73"/>
        <v>6198010.9990000008</v>
      </c>
      <c r="DS21" s="24">
        <f t="shared" si="73"/>
        <v>330009.40000000002</v>
      </c>
      <c r="DT21" s="24">
        <f t="shared" si="73"/>
        <v>330009.40000000002</v>
      </c>
      <c r="DU21" s="24">
        <f t="shared" si="73"/>
        <v>0</v>
      </c>
      <c r="DV21" s="24">
        <f t="shared" si="73"/>
        <v>0</v>
      </c>
      <c r="DW21" s="24">
        <f t="shared" si="73"/>
        <v>0</v>
      </c>
      <c r="DX21" s="24">
        <f t="shared" si="73"/>
        <v>0</v>
      </c>
      <c r="DY21" s="24">
        <f t="shared" si="73"/>
        <v>0</v>
      </c>
      <c r="DZ21" s="24">
        <f t="shared" si="73"/>
        <v>0</v>
      </c>
      <c r="EA21" s="24">
        <f t="shared" si="73"/>
        <v>0</v>
      </c>
      <c r="EB21" s="24">
        <f t="shared" si="73"/>
        <v>0</v>
      </c>
      <c r="EC21" s="24">
        <f t="shared" si="73"/>
        <v>0</v>
      </c>
      <c r="ED21" s="24">
        <f>SUM(ED10:ED20)</f>
        <v>346532.75</v>
      </c>
      <c r="EE21" s="24">
        <f t="shared" si="73"/>
        <v>0</v>
      </c>
      <c r="EF21" s="110">
        <v>0</v>
      </c>
      <c r="EG21" s="24">
        <f t="shared" si="73"/>
        <v>56010</v>
      </c>
      <c r="EH21" s="24">
        <f t="shared" si="73"/>
        <v>6544543.7489999998</v>
      </c>
      <c r="EI21" s="24">
        <f t="shared" si="73"/>
        <v>330009.40000000002</v>
      </c>
      <c r="EJ21" s="24">
        <f t="shared" si="73"/>
        <v>386019.4</v>
      </c>
      <c r="EK21" s="24">
        <f>SUM(EK10:EK20)</f>
        <v>-5466934.0990000004</v>
      </c>
    </row>
    <row r="22" spans="1:141" hidden="1">
      <c r="E22" s="52"/>
      <c r="F22" s="33">
        <f>E22/12*4</f>
        <v>0</v>
      </c>
      <c r="G22" s="52"/>
      <c r="J22" s="101">
        <f>J21/E21*100</f>
        <v>38.64231459130071</v>
      </c>
      <c r="Z22" s="33">
        <f>Y22/12*4</f>
        <v>0</v>
      </c>
      <c r="AB22" s="12" t="e">
        <f t="shared" si="31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1">
        <v>6165672.4340000004</v>
      </c>
      <c r="I23" s="1">
        <v>1727843.7120000001</v>
      </c>
      <c r="Z23" s="33">
        <f>Y23/12*4</f>
        <v>0</v>
      </c>
      <c r="AB23" s="12" t="e">
        <f t="shared" si="31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31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/>
    <row r="2" spans="1:18" ht="24" customHeight="1">
      <c r="C2" s="211" t="s">
        <v>128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</row>
    <row r="4" spans="1:18" ht="71.25" customHeight="1">
      <c r="A4" s="53"/>
      <c r="B4" s="127" t="s">
        <v>129</v>
      </c>
      <c r="C4" s="213" t="s">
        <v>130</v>
      </c>
      <c r="D4" s="214"/>
      <c r="E4" s="214"/>
      <c r="F4" s="215"/>
      <c r="G4" s="216" t="s">
        <v>139</v>
      </c>
      <c r="H4" s="216" t="s">
        <v>131</v>
      </c>
      <c r="I4" s="216" t="s">
        <v>140</v>
      </c>
      <c r="J4" s="216" t="s">
        <v>132</v>
      </c>
      <c r="K4" s="217" t="s">
        <v>133</v>
      </c>
      <c r="L4" s="218"/>
      <c r="M4" s="218"/>
      <c r="N4" s="219"/>
      <c r="O4" s="216" t="s">
        <v>141</v>
      </c>
      <c r="P4" s="216" t="s">
        <v>131</v>
      </c>
      <c r="Q4" s="216" t="s">
        <v>142</v>
      </c>
      <c r="R4" s="216" t="s">
        <v>134</v>
      </c>
    </row>
    <row r="5" spans="1:18" ht="17.25" customHeight="1">
      <c r="A5" s="54"/>
      <c r="B5" s="128"/>
      <c r="C5" s="220" t="s">
        <v>135</v>
      </c>
      <c r="D5" s="222" t="s">
        <v>55</v>
      </c>
      <c r="E5" s="223"/>
      <c r="F5" s="224"/>
      <c r="G5" s="216"/>
      <c r="H5" s="216"/>
      <c r="I5" s="216"/>
      <c r="J5" s="216"/>
      <c r="K5" s="225" t="s">
        <v>135</v>
      </c>
      <c r="L5" s="227" t="s">
        <v>55</v>
      </c>
      <c r="M5" s="228"/>
      <c r="N5" s="229"/>
      <c r="O5" s="216"/>
      <c r="P5" s="216"/>
      <c r="Q5" s="216"/>
      <c r="R5" s="216"/>
    </row>
    <row r="6" spans="1:18" ht="26.25" customHeight="1">
      <c r="A6" s="54"/>
      <c r="B6" s="128"/>
      <c r="C6" s="221"/>
      <c r="D6" s="94" t="s">
        <v>136</v>
      </c>
      <c r="E6" s="56" t="s">
        <v>9</v>
      </c>
      <c r="F6" s="56" t="s">
        <v>137</v>
      </c>
      <c r="G6" s="216"/>
      <c r="H6" s="216"/>
      <c r="I6" s="216"/>
      <c r="J6" s="216"/>
      <c r="K6" s="226"/>
      <c r="L6" s="55" t="s">
        <v>136</v>
      </c>
      <c r="M6" s="56" t="s">
        <v>9</v>
      </c>
      <c r="N6" s="56" t="s">
        <v>137</v>
      </c>
      <c r="O6" s="216"/>
      <c r="P6" s="216"/>
      <c r="Q6" s="216"/>
      <c r="R6" s="216"/>
    </row>
    <row r="7" spans="1:18" ht="15" customHeight="1">
      <c r="A7" s="54"/>
      <c r="B7" s="129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59">
        <f>Ekamut!O10</f>
        <v>206282.628</v>
      </c>
      <c r="D8" s="59">
        <f>Ekamut!P10</f>
        <v>88497.388800000001</v>
      </c>
      <c r="E8" s="59">
        <f>Ekamut!Q10</f>
        <v>94251.547599999962</v>
      </c>
      <c r="F8" s="59">
        <f>Ekamut!S10</f>
        <v>45.690491978801028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6283.5933333333342</v>
      </c>
      <c r="M8" s="59">
        <f>Ekamut!AA10</f>
        <v>13081.838</v>
      </c>
      <c r="N8" s="59">
        <f>Ekamut!AC10</f>
        <v>90.215839344578839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59">
        <f>Ekamut!O11</f>
        <v>709102.4</v>
      </c>
      <c r="D9" s="59">
        <f>Ekamut!P11</f>
        <v>305533.00666666665</v>
      </c>
      <c r="E9" s="59">
        <f>Ekamut!Q11</f>
        <v>345137.78669999994</v>
      </c>
      <c r="F9" s="59">
        <f>Ekamut!S11</f>
        <v>48.672488867616288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7973.7666666666673</v>
      </c>
      <c r="M9" s="59">
        <f>Ekamut!AA11</f>
        <v>4885.9040000000005</v>
      </c>
      <c r="N9" s="59">
        <f>Ekamut!AC11</f>
        <v>26.552383022661814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59">
        <f>Ekamut!O12</f>
        <v>41412.6</v>
      </c>
      <c r="D10" s="59">
        <f>Ekamut!P12</f>
        <v>17945.46</v>
      </c>
      <c r="E10" s="59">
        <f>Ekamut!Q12</f>
        <v>12373.729400000002</v>
      </c>
      <c r="F10" s="59">
        <f>Ekamut!S12</f>
        <v>29.879141613904952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497.03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59">
        <f>Ekamut!O13</f>
        <v>478833.00000000012</v>
      </c>
      <c r="D11" s="59">
        <f>Ekamut!P13</f>
        <v>206577.63333333339</v>
      </c>
      <c r="E11" s="59">
        <f>Ekamut!Q13</f>
        <v>168490.06900000008</v>
      </c>
      <c r="F11" s="59">
        <f>Ekamut!S13</f>
        <v>35.187647676747439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11713</v>
      </c>
      <c r="M11" s="59">
        <f>Ekamut!AA13</f>
        <v>9565.4809999999998</v>
      </c>
      <c r="N11" s="59">
        <f>Ekamut!AC13</f>
        <v>35.388386977432482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59">
        <f>Ekamut!O14</f>
        <v>623600</v>
      </c>
      <c r="D12" s="59">
        <f>Ekamut!P14</f>
        <v>269718.33333333337</v>
      </c>
      <c r="E12" s="59">
        <f>Ekamut!Q14</f>
        <v>276743.93829999998</v>
      </c>
      <c r="F12" s="59">
        <f>Ekamut!S14</f>
        <v>44.378437828736367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8450</v>
      </c>
      <c r="M12" s="59">
        <f>Ekamut!AA14</f>
        <v>27372.706999999999</v>
      </c>
      <c r="N12" s="59">
        <f>Ekamut!AC14</f>
        <v>140.37285641025642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59">
        <f>Ekamut!O15</f>
        <v>199334.7</v>
      </c>
      <c r="D13" s="59">
        <f>Ekamut!P15</f>
        <v>86225.953333333338</v>
      </c>
      <c r="E13" s="59">
        <f>Ekamut!Q15</f>
        <v>60454.623500000002</v>
      </c>
      <c r="F13" s="59">
        <f>Ekamut!S15</f>
        <v>30.32819850231796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1355.9</v>
      </c>
      <c r="M13" s="59">
        <f>Ekamut!AA15</f>
        <v>3057.4859999999999</v>
      </c>
      <c r="N13" s="59">
        <f>Ekamut!AC15</f>
        <v>97.714477468839874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59">
        <f>Ekamut!O16</f>
        <v>209550</v>
      </c>
      <c r="D14" s="59">
        <f>Ekamut!P16</f>
        <v>90000.833333333343</v>
      </c>
      <c r="E14" s="59">
        <f>Ekamut!Q16</f>
        <v>41679.114200000025</v>
      </c>
      <c r="F14" s="59">
        <f>Ekamut!S16</f>
        <v>19.889818277260808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6630</v>
      </c>
      <c r="M14" s="59">
        <f>Ekamut!AA16</f>
        <v>2291.8049999999998</v>
      </c>
      <c r="N14" s="59">
        <f>Ekamut!AC16</f>
        <v>14.979117647058823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59">
        <f>Ekamut!O17</f>
        <v>38000</v>
      </c>
      <c r="D15" s="59">
        <f>Ekamut!P17</f>
        <v>16466.666666666668</v>
      </c>
      <c r="E15" s="59">
        <f>Ekamut!Q17</f>
        <v>18438.807499999974</v>
      </c>
      <c r="F15" s="59">
        <f>Ekamut!S17</f>
        <v>48.523177631578882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1873.1089999999999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59">
        <f>Ekamut!O18</f>
        <v>31000</v>
      </c>
      <c r="D16" s="59">
        <f>Ekamut!P18</f>
        <v>13433.333333333334</v>
      </c>
      <c r="E16" s="59">
        <f>Ekamut!Q18</f>
        <v>16187.690000000006</v>
      </c>
      <c r="F16" s="59">
        <f>Ekamut!S18</f>
        <v>52.218354838709701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2495.0250000000001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59">
        <f>Ekamut!O19</f>
        <v>109824.4</v>
      </c>
      <c r="D17" s="59">
        <f>Ekamut!P19</f>
        <v>47507.240000000005</v>
      </c>
      <c r="E17" s="59">
        <f>Ekamut!Q19</f>
        <v>34729.073499999991</v>
      </c>
      <c r="F17" s="59">
        <f>Ekamut!S19</f>
        <v>31.622365794850683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1733.3333333333333</v>
      </c>
      <c r="M17" s="59">
        <f>Ekamut!AA19</f>
        <v>3165.2829999999999</v>
      </c>
      <c r="N17" s="59">
        <f>Ekamut!AC19</f>
        <v>79.132075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59">
        <f>Ekamut!O20</f>
        <v>239092.6999999999</v>
      </c>
      <c r="D18" s="59">
        <f>Ekamut!P20</f>
        <v>103040.16999999995</v>
      </c>
      <c r="E18" s="59">
        <f>Ekamut!Q20</f>
        <v>89752.956900000019</v>
      </c>
      <c r="F18" s="59">
        <f>Ekamut!S20</f>
        <v>37.538978354420713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1191.6666666666667</v>
      </c>
      <c r="M18" s="59">
        <f>Ekamut!AA20</f>
        <v>2070.415</v>
      </c>
      <c r="N18" s="59">
        <f>Ekamut!AC20</f>
        <v>75.287818181818182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59" t="e">
        <f>Ekamut!#REF!</f>
        <v>#REF!</v>
      </c>
      <c r="D19" s="59" t="e">
        <f>Ekamut!#REF!</f>
        <v>#REF!</v>
      </c>
      <c r="E19" s="59" t="e">
        <f>Ekamut!#REF!</f>
        <v>#REF!</v>
      </c>
      <c r="F19" s="59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59" t="e">
        <f>Ekamut!#REF!</f>
        <v>#REF!</v>
      </c>
      <c r="D20" s="59" t="e">
        <f>Ekamut!#REF!</f>
        <v>#REF!</v>
      </c>
      <c r="E20" s="59" t="e">
        <f>Ekamut!#REF!</f>
        <v>#REF!</v>
      </c>
      <c r="F20" s="59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59" t="e">
        <f>Ekamut!#REF!</f>
        <v>#REF!</v>
      </c>
      <c r="D21" s="59" t="e">
        <f>Ekamut!#REF!</f>
        <v>#REF!</v>
      </c>
      <c r="E21" s="59" t="e">
        <f>Ekamut!#REF!</f>
        <v>#REF!</v>
      </c>
      <c r="F21" s="59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59" t="e">
        <f>Ekamut!#REF!</f>
        <v>#REF!</v>
      </c>
      <c r="D22" s="59" t="e">
        <f>Ekamut!#REF!</f>
        <v>#REF!</v>
      </c>
      <c r="E22" s="59" t="e">
        <f>Ekamut!#REF!</f>
        <v>#REF!</v>
      </c>
      <c r="F22" s="59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59" t="e">
        <f>Ekamut!#REF!</f>
        <v>#REF!</v>
      </c>
      <c r="D23" s="59" t="e">
        <f>Ekamut!#REF!</f>
        <v>#REF!</v>
      </c>
      <c r="E23" s="59" t="e">
        <f>Ekamut!#REF!</f>
        <v>#REF!</v>
      </c>
      <c r="F23" s="59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59" t="e">
        <f>Ekamut!#REF!</f>
        <v>#REF!</v>
      </c>
      <c r="D24" s="59" t="e">
        <f>Ekamut!#REF!</f>
        <v>#REF!</v>
      </c>
      <c r="E24" s="59" t="e">
        <f>Ekamut!#REF!</f>
        <v>#REF!</v>
      </c>
      <c r="F24" s="59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59" t="e">
        <f>Ekamut!#REF!</f>
        <v>#REF!</v>
      </c>
      <c r="D25" s="59" t="e">
        <f>Ekamut!#REF!</f>
        <v>#REF!</v>
      </c>
      <c r="E25" s="59" t="e">
        <f>Ekamut!#REF!</f>
        <v>#REF!</v>
      </c>
      <c r="F25" s="59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59" t="e">
        <f>Ekamut!#REF!</f>
        <v>#REF!</v>
      </c>
      <c r="D26" s="59" t="e">
        <f>Ekamut!#REF!</f>
        <v>#REF!</v>
      </c>
      <c r="E26" s="59" t="e">
        <f>Ekamut!#REF!</f>
        <v>#REF!</v>
      </c>
      <c r="F26" s="59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59" t="e">
        <f>Ekamut!#REF!</f>
        <v>#REF!</v>
      </c>
      <c r="D27" s="59" t="e">
        <f>Ekamut!#REF!</f>
        <v>#REF!</v>
      </c>
      <c r="E27" s="59" t="e">
        <f>Ekamut!#REF!</f>
        <v>#REF!</v>
      </c>
      <c r="F27" s="59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59" t="e">
        <f>Ekamut!#REF!</f>
        <v>#REF!</v>
      </c>
      <c r="D28" s="59" t="e">
        <f>Ekamut!#REF!</f>
        <v>#REF!</v>
      </c>
      <c r="E28" s="59" t="e">
        <f>Ekamut!#REF!</f>
        <v>#REF!</v>
      </c>
      <c r="F28" s="59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59" t="e">
        <f>Ekamut!#REF!</f>
        <v>#REF!</v>
      </c>
      <c r="D29" s="59" t="e">
        <f>Ekamut!#REF!</f>
        <v>#REF!</v>
      </c>
      <c r="E29" s="59" t="e">
        <f>Ekamut!#REF!</f>
        <v>#REF!</v>
      </c>
      <c r="F29" s="59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59" t="e">
        <f>Ekamut!#REF!</f>
        <v>#REF!</v>
      </c>
      <c r="D30" s="59" t="e">
        <f>Ekamut!#REF!</f>
        <v>#REF!</v>
      </c>
      <c r="E30" s="59" t="e">
        <f>Ekamut!#REF!</f>
        <v>#REF!</v>
      </c>
      <c r="F30" s="59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59" t="e">
        <f>Ekamut!#REF!</f>
        <v>#REF!</v>
      </c>
      <c r="D31" s="59" t="e">
        <f>Ekamut!#REF!</f>
        <v>#REF!</v>
      </c>
      <c r="E31" s="59" t="e">
        <f>Ekamut!#REF!</f>
        <v>#REF!</v>
      </c>
      <c r="F31" s="59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59" t="e">
        <f>Ekamut!#REF!</f>
        <v>#REF!</v>
      </c>
      <c r="D32" s="59" t="e">
        <f>Ekamut!#REF!</f>
        <v>#REF!</v>
      </c>
      <c r="E32" s="59" t="e">
        <f>Ekamut!#REF!</f>
        <v>#REF!</v>
      </c>
      <c r="F32" s="59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8" t="s">
        <v>81</v>
      </c>
      <c r="C33" s="59" t="e">
        <f>Ekamut!#REF!</f>
        <v>#REF!</v>
      </c>
      <c r="D33" s="59" t="e">
        <f>Ekamut!#REF!</f>
        <v>#REF!</v>
      </c>
      <c r="E33" s="59" t="e">
        <f>Ekamut!#REF!</f>
        <v>#REF!</v>
      </c>
      <c r="F33" s="59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59" t="e">
        <f>Ekamut!#REF!</f>
        <v>#REF!</v>
      </c>
      <c r="D34" s="59" t="e">
        <f>Ekamut!#REF!</f>
        <v>#REF!</v>
      </c>
      <c r="E34" s="59" t="e">
        <f>Ekamut!#REF!</f>
        <v>#REF!</v>
      </c>
      <c r="F34" s="59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59" t="e">
        <f>Ekamut!#REF!</f>
        <v>#REF!</v>
      </c>
      <c r="D35" s="59" t="e">
        <f>Ekamut!#REF!</f>
        <v>#REF!</v>
      </c>
      <c r="E35" s="59" t="e">
        <f>Ekamut!#REF!</f>
        <v>#REF!</v>
      </c>
      <c r="F35" s="59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59" t="e">
        <f>Ekamut!#REF!</f>
        <v>#REF!</v>
      </c>
      <c r="D36" s="59" t="e">
        <f>Ekamut!#REF!</f>
        <v>#REF!</v>
      </c>
      <c r="E36" s="59" t="e">
        <f>Ekamut!#REF!</f>
        <v>#REF!</v>
      </c>
      <c r="F36" s="59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59" t="e">
        <f>Ekamut!#REF!</f>
        <v>#REF!</v>
      </c>
      <c r="D37" s="59" t="e">
        <f>Ekamut!#REF!</f>
        <v>#REF!</v>
      </c>
      <c r="E37" s="59" t="e">
        <f>Ekamut!#REF!</f>
        <v>#REF!</v>
      </c>
      <c r="F37" s="59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59" t="e">
        <f>Ekamut!#REF!</f>
        <v>#REF!</v>
      </c>
      <c r="D38" s="59" t="e">
        <f>Ekamut!#REF!</f>
        <v>#REF!</v>
      </c>
      <c r="E38" s="59" t="e">
        <f>Ekamut!#REF!</f>
        <v>#REF!</v>
      </c>
      <c r="F38" s="59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59" t="e">
        <f>Ekamut!#REF!</f>
        <v>#REF!</v>
      </c>
      <c r="D39" s="59" t="e">
        <f>Ekamut!#REF!</f>
        <v>#REF!</v>
      </c>
      <c r="E39" s="59" t="e">
        <f>Ekamut!#REF!</f>
        <v>#REF!</v>
      </c>
      <c r="F39" s="59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59" t="e">
        <f>Ekamut!#REF!</f>
        <v>#REF!</v>
      </c>
      <c r="D40" s="59" t="e">
        <f>Ekamut!#REF!</f>
        <v>#REF!</v>
      </c>
      <c r="E40" s="59" t="e">
        <f>Ekamut!#REF!</f>
        <v>#REF!</v>
      </c>
      <c r="F40" s="59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59" t="e">
        <f>Ekamut!#REF!</f>
        <v>#REF!</v>
      </c>
      <c r="D41" s="59" t="e">
        <f>Ekamut!#REF!</f>
        <v>#REF!</v>
      </c>
      <c r="E41" s="59" t="e">
        <f>Ekamut!#REF!</f>
        <v>#REF!</v>
      </c>
      <c r="F41" s="59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59" t="e">
        <f>Ekamut!#REF!</f>
        <v>#REF!</v>
      </c>
      <c r="D42" s="59" t="e">
        <f>Ekamut!#REF!</f>
        <v>#REF!</v>
      </c>
      <c r="E42" s="59" t="e">
        <f>Ekamut!#REF!</f>
        <v>#REF!</v>
      </c>
      <c r="F42" s="59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59" t="e">
        <f>Ekamut!#REF!</f>
        <v>#REF!</v>
      </c>
      <c r="D43" s="59" t="e">
        <f>Ekamut!#REF!</f>
        <v>#REF!</v>
      </c>
      <c r="E43" s="59" t="e">
        <f>Ekamut!#REF!</f>
        <v>#REF!</v>
      </c>
      <c r="F43" s="59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59" t="e">
        <f>Ekamut!#REF!</f>
        <v>#REF!</v>
      </c>
      <c r="D44" s="59" t="e">
        <f>Ekamut!#REF!</f>
        <v>#REF!</v>
      </c>
      <c r="E44" s="59" t="e">
        <f>Ekamut!#REF!</f>
        <v>#REF!</v>
      </c>
      <c r="F44" s="59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59" t="e">
        <f>Ekamut!#REF!</f>
        <v>#REF!</v>
      </c>
      <c r="D45" s="59" t="e">
        <f>Ekamut!#REF!</f>
        <v>#REF!</v>
      </c>
      <c r="E45" s="59" t="e">
        <f>Ekamut!#REF!</f>
        <v>#REF!</v>
      </c>
      <c r="F45" s="59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59" t="e">
        <f>Ekamut!#REF!</f>
        <v>#REF!</v>
      </c>
      <c r="D46" s="59" t="e">
        <f>Ekamut!#REF!</f>
        <v>#REF!</v>
      </c>
      <c r="E46" s="59" t="e">
        <f>Ekamut!#REF!</f>
        <v>#REF!</v>
      </c>
      <c r="F46" s="59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>
      <c r="A47" s="58">
        <v>40</v>
      </c>
      <c r="B47" s="41" t="s">
        <v>95</v>
      </c>
      <c r="C47" s="59" t="e">
        <f>Ekamut!#REF!</f>
        <v>#REF!</v>
      </c>
      <c r="D47" s="59" t="e">
        <f>Ekamut!#REF!</f>
        <v>#REF!</v>
      </c>
      <c r="E47" s="59" t="e">
        <f>Ekamut!#REF!</f>
        <v>#REF!</v>
      </c>
      <c r="F47" s="59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>
      <c r="A49" s="58">
        <v>42</v>
      </c>
      <c r="B49" s="41" t="s">
        <v>97</v>
      </c>
      <c r="C49" s="59" t="e">
        <f>Ekamut!#REF!</f>
        <v>#REF!</v>
      </c>
      <c r="D49" s="59" t="e">
        <f>Ekamut!#REF!</f>
        <v>#REF!</v>
      </c>
      <c r="E49" s="59" t="e">
        <f>Ekamut!#REF!</f>
        <v>#REF!</v>
      </c>
      <c r="F49" s="59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59" t="e">
        <f>Ekamut!#REF!</f>
        <v>#REF!</v>
      </c>
      <c r="D50" s="59" t="e">
        <f>Ekamut!#REF!</f>
        <v>#REF!</v>
      </c>
      <c r="E50" s="59" t="e">
        <f>Ekamut!#REF!</f>
        <v>#REF!</v>
      </c>
      <c r="F50" s="59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59" t="e">
        <f>Ekamut!#REF!</f>
        <v>#REF!</v>
      </c>
      <c r="D51" s="59" t="e">
        <f>Ekamut!#REF!</f>
        <v>#REF!</v>
      </c>
      <c r="E51" s="59" t="e">
        <f>Ekamut!#REF!</f>
        <v>#REF!</v>
      </c>
      <c r="F51" s="59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59" t="e">
        <f>Ekamut!#REF!</f>
        <v>#REF!</v>
      </c>
      <c r="D52" s="59" t="e">
        <f>Ekamut!#REF!</f>
        <v>#REF!</v>
      </c>
      <c r="E52" s="59" t="e">
        <f>Ekamut!#REF!</f>
        <v>#REF!</v>
      </c>
      <c r="F52" s="59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59" t="e">
        <f>Ekamut!#REF!</f>
        <v>#REF!</v>
      </c>
      <c r="D53" s="59" t="e">
        <f>Ekamut!#REF!</f>
        <v>#REF!</v>
      </c>
      <c r="E53" s="59" t="e">
        <f>Ekamut!#REF!</f>
        <v>#REF!</v>
      </c>
      <c r="F53" s="59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59" t="e">
        <f>Ekamut!#REF!</f>
        <v>#REF!</v>
      </c>
      <c r="D54" s="59" t="e">
        <f>Ekamut!#REF!</f>
        <v>#REF!</v>
      </c>
      <c r="E54" s="59" t="e">
        <f>Ekamut!#REF!</f>
        <v>#REF!</v>
      </c>
      <c r="F54" s="59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59" t="e">
        <f>Ekamut!#REF!</f>
        <v>#REF!</v>
      </c>
      <c r="D55" s="59" t="e">
        <f>Ekamut!#REF!</f>
        <v>#REF!</v>
      </c>
      <c r="E55" s="59" t="e">
        <f>Ekamut!#REF!</f>
        <v>#REF!</v>
      </c>
      <c r="F55" s="59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59" t="e">
        <f>Ekamut!#REF!</f>
        <v>#REF!</v>
      </c>
      <c r="D56" s="59" t="e">
        <f>Ekamut!#REF!</f>
        <v>#REF!</v>
      </c>
      <c r="E56" s="59" t="e">
        <f>Ekamut!#REF!</f>
        <v>#REF!</v>
      </c>
      <c r="F56" s="59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59" t="e">
        <f>Ekamut!#REF!</f>
        <v>#REF!</v>
      </c>
      <c r="D57" s="59" t="e">
        <f>Ekamut!#REF!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59" t="e">
        <f>Ekamut!#REF!</f>
        <v>#REF!</v>
      </c>
      <c r="D58" s="59" t="e">
        <f>Ekamut!#REF!</f>
        <v>#REF!</v>
      </c>
      <c r="E58" s="59" t="e">
        <f>Ekamut!#REF!</f>
        <v>#REF!</v>
      </c>
      <c r="F58" s="59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59" t="e">
        <f>Ekamut!#REF!</f>
        <v>#REF!</v>
      </c>
      <c r="D59" s="59" t="e">
        <f>Ekamut!#REF!</f>
        <v>#REF!</v>
      </c>
      <c r="E59" s="59" t="e">
        <f>Ekamut!#REF!</f>
        <v>#REF!</v>
      </c>
      <c r="F59" s="59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59" t="e">
        <f>Ekamut!#REF!</f>
        <v>#REF!</v>
      </c>
      <c r="D60" s="59" t="e">
        <f>Ekamut!#REF!</f>
        <v>#REF!</v>
      </c>
      <c r="E60" s="59" t="e">
        <f>Ekamut!#REF!</f>
        <v>#REF!</v>
      </c>
      <c r="F60" s="59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59" t="e">
        <f>Ekamut!#REF!</f>
        <v>#REF!</v>
      </c>
      <c r="D61" s="59" t="e">
        <f>Ekamut!#REF!</f>
        <v>#REF!</v>
      </c>
      <c r="E61" s="59" t="e">
        <f>Ekamut!#REF!</f>
        <v>#REF!</v>
      </c>
      <c r="F61" s="59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59" t="e">
        <f>Ekamut!#REF!</f>
        <v>#REF!</v>
      </c>
      <c r="D62" s="59" t="e">
        <f>Ekamut!#REF!</f>
        <v>#REF!</v>
      </c>
      <c r="E62" s="59" t="e">
        <f>Ekamut!#REF!</f>
        <v>#REF!</v>
      </c>
      <c r="F62" s="59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59" t="e">
        <f>Ekamut!#REF!</f>
        <v>#REF!</v>
      </c>
      <c r="D63" s="59" t="e">
        <f>Ekamut!#REF!</f>
        <v>#REF!</v>
      </c>
      <c r="E63" s="59" t="e">
        <f>Ekamut!#REF!</f>
        <v>#REF!</v>
      </c>
      <c r="F63" s="59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59" t="e">
        <f>Ekamut!#REF!</f>
        <v>#REF!</v>
      </c>
      <c r="D64" s="59" t="e">
        <f>Ekamut!#REF!</f>
        <v>#REF!</v>
      </c>
      <c r="E64" s="59" t="e">
        <f>Ekamut!#REF!</f>
        <v>#REF!</v>
      </c>
      <c r="F64" s="59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>
      <c r="A65" s="58">
        <v>58</v>
      </c>
      <c r="B65" s="79" t="s">
        <v>113</v>
      </c>
      <c r="C65" s="59" t="e">
        <f>Ekamut!#REF!</f>
        <v>#REF!</v>
      </c>
      <c r="D65" s="59" t="e">
        <f>Ekamut!#REF!</f>
        <v>#REF!</v>
      </c>
      <c r="E65" s="59" t="e">
        <f>Ekamut!#REF!</f>
        <v>#REF!</v>
      </c>
      <c r="F65" s="59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>
      <c r="A66" s="58">
        <v>59</v>
      </c>
      <c r="B66" s="45" t="s">
        <v>114</v>
      </c>
      <c r="C66" s="59" t="e">
        <f>Ekamut!#REF!</f>
        <v>#REF!</v>
      </c>
      <c r="D66" s="59" t="e">
        <f>Ekamut!#REF!</f>
        <v>#REF!</v>
      </c>
      <c r="E66" s="59" t="e">
        <f>Ekamut!#REF!</f>
        <v>#REF!</v>
      </c>
      <c r="F66" s="59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>
      <c r="A67" s="58">
        <v>60</v>
      </c>
      <c r="B67" s="45" t="s">
        <v>115</v>
      </c>
      <c r="C67" s="59" t="e">
        <f>Ekamut!#REF!</f>
        <v>#REF!</v>
      </c>
      <c r="D67" s="59" t="e">
        <f>Ekamut!#REF!</f>
        <v>#REF!</v>
      </c>
      <c r="E67" s="59" t="e">
        <f>Ekamut!#REF!</f>
        <v>#REF!</v>
      </c>
      <c r="F67" s="59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>
      <c r="A69" s="58">
        <v>62</v>
      </c>
      <c r="B69" s="45" t="s">
        <v>117</v>
      </c>
      <c r="C69" s="59" t="e">
        <f>Ekamut!#REF!</f>
        <v>#REF!</v>
      </c>
      <c r="D69" s="59" t="e">
        <f>Ekamut!#REF!</f>
        <v>#REF!</v>
      </c>
      <c r="E69" s="59" t="e">
        <f>Ekamut!#REF!</f>
        <v>#REF!</v>
      </c>
      <c r="F69" s="59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>
      <c r="A70" s="58">
        <v>63</v>
      </c>
      <c r="B70" s="46" t="s">
        <v>118</v>
      </c>
      <c r="C70" s="59" t="e">
        <f>Ekamut!#REF!</f>
        <v>#REF!</v>
      </c>
      <c r="D70" s="59" t="e">
        <f>Ekamut!#REF!</f>
        <v>#REF!</v>
      </c>
      <c r="E70" s="59" t="e">
        <f>Ekamut!#REF!</f>
        <v>#REF!</v>
      </c>
      <c r="F70" s="59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>
      <c r="A71" s="58">
        <v>64</v>
      </c>
      <c r="B71" s="46" t="s">
        <v>119</v>
      </c>
      <c r="C71" s="59" t="e">
        <f>Ekamut!#REF!</f>
        <v>#REF!</v>
      </c>
      <c r="D71" s="59" t="e">
        <f>Ekamut!#REF!</f>
        <v>#REF!</v>
      </c>
      <c r="E71" s="59" t="e">
        <f>Ekamut!#REF!</f>
        <v>#REF!</v>
      </c>
      <c r="F71" s="59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>
      <c r="A72" s="58">
        <v>65</v>
      </c>
      <c r="B72" s="45" t="s">
        <v>120</v>
      </c>
      <c r="C72" s="59" t="e">
        <f>Ekamut!#REF!</f>
        <v>#REF!</v>
      </c>
      <c r="D72" s="59" t="e">
        <f>Ekamut!#REF!</f>
        <v>#REF!</v>
      </c>
      <c r="E72" s="59" t="e">
        <f>Ekamut!#REF!</f>
        <v>#REF!</v>
      </c>
      <c r="F72" s="59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>
      <c r="A73" s="58">
        <v>66</v>
      </c>
      <c r="B73" s="45" t="s">
        <v>121</v>
      </c>
      <c r="C73" s="59" t="e">
        <f>Ekamut!#REF!</f>
        <v>#REF!</v>
      </c>
      <c r="D73" s="59" t="e">
        <f>Ekamut!#REF!</f>
        <v>#REF!</v>
      </c>
      <c r="E73" s="59" t="e">
        <f>Ekamut!#REF!</f>
        <v>#REF!</v>
      </c>
      <c r="F73" s="59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>
      <c r="A74" s="58">
        <v>67</v>
      </c>
      <c r="B74" s="45" t="s">
        <v>122</v>
      </c>
      <c r="C74" s="59" t="e">
        <f>Ekamut!#REF!</f>
        <v>#REF!</v>
      </c>
      <c r="D74" s="59" t="e">
        <f>Ekamut!#REF!</f>
        <v>#REF!</v>
      </c>
      <c r="E74" s="59" t="e">
        <f>Ekamut!#REF!</f>
        <v>#REF!</v>
      </c>
      <c r="F74" s="59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>
      <c r="A75" s="58">
        <v>68</v>
      </c>
      <c r="B75" s="45" t="s">
        <v>123</v>
      </c>
      <c r="C75" s="59" t="e">
        <f>Ekamut!#REF!</f>
        <v>#REF!</v>
      </c>
      <c r="D75" s="59" t="e">
        <f>Ekamut!#REF!</f>
        <v>#REF!</v>
      </c>
      <c r="E75" s="59" t="e">
        <f>Ekamut!#REF!</f>
        <v>#REF!</v>
      </c>
      <c r="F75" s="59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>
      <c r="A76" s="58">
        <v>69</v>
      </c>
      <c r="B76" s="45" t="s">
        <v>124</v>
      </c>
      <c r="C76" s="59" t="e">
        <f>Ekamut!#REF!</f>
        <v>#REF!</v>
      </c>
      <c r="D76" s="59" t="e">
        <f>Ekamut!#REF!</f>
        <v>#REF!</v>
      </c>
      <c r="E76" s="59" t="e">
        <f>Ekamut!#REF!</f>
        <v>#REF!</v>
      </c>
      <c r="F76" s="59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>
      <c r="A77" s="58">
        <v>70</v>
      </c>
      <c r="B77" s="45" t="s">
        <v>125</v>
      </c>
      <c r="C77" s="59" t="e">
        <f>Ekamut!#REF!</f>
        <v>#REF!</v>
      </c>
      <c r="D77" s="59" t="e">
        <f>Ekamut!#REF!</f>
        <v>#REF!</v>
      </c>
      <c r="E77" s="59" t="e">
        <f>Ekamut!#REF!</f>
        <v>#REF!</v>
      </c>
      <c r="F77" s="59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>
      <c r="A78" s="58">
        <v>71</v>
      </c>
      <c r="B78" s="45" t="s">
        <v>126</v>
      </c>
      <c r="C78" s="59" t="e">
        <f>Ekamut!#REF!</f>
        <v>#REF!</v>
      </c>
      <c r="D78" s="59" t="e">
        <f>Ekamut!#REF!</f>
        <v>#REF!</v>
      </c>
      <c r="E78" s="59" t="e">
        <f>Ekamut!#REF!</f>
        <v>#REF!</v>
      </c>
      <c r="F78" s="59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>
      <c r="A79" s="58">
        <v>72</v>
      </c>
      <c r="B79" s="45" t="s">
        <v>127</v>
      </c>
      <c r="C79" s="59" t="e">
        <f>Ekamut!#REF!</f>
        <v>#REF!</v>
      </c>
      <c r="D79" s="59" t="e">
        <f>Ekamut!#REF!</f>
        <v>#REF!</v>
      </c>
      <c r="E79" s="59" t="e">
        <f>Ekamut!#REF!</f>
        <v>#REF!</v>
      </c>
      <c r="F79" s="59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>
        <f>Ekamut!S21</f>
        <v>40.132582203958535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67.255214098762437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>
      <c r="B82" s="91"/>
      <c r="H82" s="68"/>
      <c r="I82" s="68"/>
      <c r="P82" s="68"/>
      <c r="Q82" s="68"/>
    </row>
    <row r="83" spans="2:18" ht="15.75">
      <c r="B83" s="91"/>
    </row>
    <row r="84" spans="2:18">
      <c r="B84" s="92"/>
    </row>
    <row r="85" spans="2:18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32" t="s">
        <v>149</v>
      </c>
      <c r="B1" s="232"/>
      <c r="C1" s="232"/>
      <c r="D1" s="232"/>
    </row>
    <row r="2" spans="1:4" s="9" customFormat="1" ht="13.15" customHeight="1">
      <c r="A2" s="236" t="s">
        <v>6</v>
      </c>
      <c r="B2" s="233" t="s">
        <v>10</v>
      </c>
      <c r="C2" s="233" t="s">
        <v>147</v>
      </c>
      <c r="D2" s="233" t="s">
        <v>148</v>
      </c>
    </row>
    <row r="3" spans="1:4" s="9" customFormat="1" ht="13.15" customHeight="1">
      <c r="A3" s="237"/>
      <c r="B3" s="234"/>
      <c r="C3" s="234"/>
      <c r="D3" s="234"/>
    </row>
    <row r="4" spans="1:4" s="9" customFormat="1" ht="13.15" customHeight="1">
      <c r="A4" s="237"/>
      <c r="B4" s="234"/>
      <c r="C4" s="234"/>
      <c r="D4" s="234"/>
    </row>
    <row r="5" spans="1:4" s="10" customFormat="1" ht="13.15" customHeight="1">
      <c r="A5" s="237"/>
      <c r="B5" s="234"/>
      <c r="C5" s="234"/>
      <c r="D5" s="234"/>
    </row>
    <row r="6" spans="1:4" s="27" customFormat="1" ht="28.15" customHeight="1">
      <c r="A6" s="238"/>
      <c r="B6" s="235"/>
      <c r="C6" s="235"/>
      <c r="D6" s="235"/>
    </row>
    <row r="7" spans="1:4" s="31" customFormat="1" ht="15.6" customHeight="1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>
      <c r="A80" s="230" t="s">
        <v>44</v>
      </c>
      <c r="B80" s="231"/>
      <c r="C80" s="80">
        <f>SUM(C8:C79)</f>
        <v>1506913.0000000005</v>
      </c>
      <c r="D80" s="76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41" t="s">
        <v>230</v>
      </c>
      <c r="B1" s="241"/>
      <c r="C1" s="241"/>
      <c r="D1" s="241"/>
      <c r="E1" s="241"/>
      <c r="F1" s="241"/>
      <c r="G1" s="241"/>
    </row>
    <row r="2" spans="1:7" ht="34.5" customHeight="1">
      <c r="A2" s="242"/>
      <c r="B2" s="242"/>
      <c r="C2" s="242"/>
      <c r="D2" s="242"/>
      <c r="E2" s="242"/>
      <c r="F2" s="242"/>
      <c r="G2" s="242"/>
    </row>
    <row r="3" spans="1:7" ht="105.6" customHeight="1">
      <c r="A3" s="239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>
      <c r="A4" s="240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R2" s="5"/>
      <c r="S2" s="5"/>
      <c r="U2" s="156"/>
      <c r="V2" s="156"/>
      <c r="W2" s="156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55" t="s">
        <v>12</v>
      </c>
      <c r="N3" s="155"/>
      <c r="O3" s="155"/>
      <c r="P3" s="155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86"/>
      <c r="E4" s="130" t="s">
        <v>5</v>
      </c>
      <c r="F4" s="133" t="s">
        <v>13</v>
      </c>
      <c r="G4" s="134"/>
      <c r="H4" s="134"/>
      <c r="I4" s="134"/>
      <c r="J4" s="135"/>
      <c r="K4" s="157" t="s">
        <v>45</v>
      </c>
      <c r="L4" s="158"/>
      <c r="M4" s="158"/>
      <c r="N4" s="158"/>
      <c r="O4" s="159"/>
      <c r="P4" s="184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5"/>
      <c r="DF4" s="186"/>
      <c r="DG4" s="123" t="s">
        <v>14</v>
      </c>
      <c r="DH4" s="191" t="s">
        <v>15</v>
      </c>
      <c r="DI4" s="192"/>
      <c r="DJ4" s="193"/>
      <c r="DK4" s="143" t="s">
        <v>3</v>
      </c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243" t="s">
        <v>16</v>
      </c>
      <c r="ED4" s="171" t="s">
        <v>17</v>
      </c>
      <c r="EE4" s="172"/>
      <c r="EF4" s="173"/>
    </row>
    <row r="5" spans="1:136" s="9" customFormat="1" ht="15" customHeight="1">
      <c r="A5" s="125"/>
      <c r="B5" s="125"/>
      <c r="C5" s="131"/>
      <c r="D5" s="87"/>
      <c r="E5" s="131"/>
      <c r="F5" s="136"/>
      <c r="G5" s="137"/>
      <c r="H5" s="137"/>
      <c r="I5" s="137"/>
      <c r="J5" s="138"/>
      <c r="K5" s="160"/>
      <c r="L5" s="161"/>
      <c r="M5" s="161"/>
      <c r="N5" s="161"/>
      <c r="O5" s="162"/>
      <c r="P5" s="180" t="s">
        <v>7</v>
      </c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1"/>
      <c r="AV5" s="182"/>
      <c r="AW5" s="183" t="s">
        <v>2</v>
      </c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83"/>
      <c r="BL5" s="144" t="s">
        <v>8</v>
      </c>
      <c r="BM5" s="145"/>
      <c r="BN5" s="145"/>
      <c r="BO5" s="120" t="s">
        <v>18</v>
      </c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2"/>
      <c r="CE5" s="121"/>
      <c r="CF5" s="150" t="s">
        <v>0</v>
      </c>
      <c r="CG5" s="151"/>
      <c r="CH5" s="151"/>
      <c r="CI5" s="151"/>
      <c r="CJ5" s="151"/>
      <c r="CK5" s="151"/>
      <c r="CL5" s="151"/>
      <c r="CM5" s="151"/>
      <c r="CN5" s="187"/>
      <c r="CO5" s="120" t="s">
        <v>1</v>
      </c>
      <c r="CP5" s="122"/>
      <c r="CQ5" s="122"/>
      <c r="CR5" s="122"/>
      <c r="CS5" s="122"/>
      <c r="CT5" s="122"/>
      <c r="CU5" s="122"/>
      <c r="CV5" s="122"/>
      <c r="CW5" s="122"/>
      <c r="CX5" s="183" t="s">
        <v>19</v>
      </c>
      <c r="CY5" s="183"/>
      <c r="CZ5" s="183"/>
      <c r="DA5" s="144" t="s">
        <v>20</v>
      </c>
      <c r="DB5" s="145"/>
      <c r="DC5" s="146"/>
      <c r="DD5" s="144" t="s">
        <v>21</v>
      </c>
      <c r="DE5" s="145"/>
      <c r="DF5" s="146"/>
      <c r="DG5" s="123"/>
      <c r="DH5" s="194"/>
      <c r="DI5" s="195"/>
      <c r="DJ5" s="196"/>
      <c r="DK5" s="204"/>
      <c r="DL5" s="204"/>
      <c r="DM5" s="205"/>
      <c r="DN5" s="205"/>
      <c r="DO5" s="205"/>
      <c r="DP5" s="205"/>
      <c r="DQ5" s="144" t="s">
        <v>22</v>
      </c>
      <c r="DR5" s="145"/>
      <c r="DS5" s="146"/>
      <c r="DT5" s="208"/>
      <c r="DU5" s="209"/>
      <c r="DV5" s="209"/>
      <c r="DW5" s="209"/>
      <c r="DX5" s="209"/>
      <c r="DY5" s="209"/>
      <c r="DZ5" s="209"/>
      <c r="EA5" s="209"/>
      <c r="EB5" s="209"/>
      <c r="EC5" s="244"/>
      <c r="ED5" s="174"/>
      <c r="EE5" s="175"/>
      <c r="EF5" s="176"/>
    </row>
    <row r="6" spans="1:136" s="9" customFormat="1" ht="119.25" customHeight="1">
      <c r="A6" s="125"/>
      <c r="B6" s="125"/>
      <c r="C6" s="131"/>
      <c r="D6" s="87"/>
      <c r="E6" s="131"/>
      <c r="F6" s="139"/>
      <c r="G6" s="140"/>
      <c r="H6" s="140"/>
      <c r="I6" s="140"/>
      <c r="J6" s="141"/>
      <c r="K6" s="163"/>
      <c r="L6" s="164"/>
      <c r="M6" s="164"/>
      <c r="N6" s="164"/>
      <c r="O6" s="165"/>
      <c r="P6" s="188" t="s">
        <v>23</v>
      </c>
      <c r="Q6" s="189"/>
      <c r="R6" s="189"/>
      <c r="S6" s="189"/>
      <c r="T6" s="190"/>
      <c r="U6" s="112" t="s">
        <v>24</v>
      </c>
      <c r="V6" s="113"/>
      <c r="W6" s="113"/>
      <c r="X6" s="113"/>
      <c r="Y6" s="114"/>
      <c r="Z6" s="112" t="s">
        <v>25</v>
      </c>
      <c r="AA6" s="113"/>
      <c r="AB6" s="113"/>
      <c r="AC6" s="113"/>
      <c r="AD6" s="114"/>
      <c r="AE6" s="112" t="s">
        <v>26</v>
      </c>
      <c r="AF6" s="113"/>
      <c r="AG6" s="113"/>
      <c r="AH6" s="113"/>
      <c r="AI6" s="114"/>
      <c r="AJ6" s="112" t="s">
        <v>27</v>
      </c>
      <c r="AK6" s="113"/>
      <c r="AL6" s="113"/>
      <c r="AM6" s="113"/>
      <c r="AN6" s="114"/>
      <c r="AO6" s="112" t="s">
        <v>28</v>
      </c>
      <c r="AP6" s="113"/>
      <c r="AQ6" s="113"/>
      <c r="AR6" s="113"/>
      <c r="AS6" s="114"/>
      <c r="AT6" s="200" t="s">
        <v>29</v>
      </c>
      <c r="AU6" s="200"/>
      <c r="AV6" s="200"/>
      <c r="AW6" s="166" t="s">
        <v>30</v>
      </c>
      <c r="AX6" s="167"/>
      <c r="AY6" s="167"/>
      <c r="AZ6" s="166" t="s">
        <v>31</v>
      </c>
      <c r="BA6" s="167"/>
      <c r="BB6" s="203"/>
      <c r="BC6" s="117" t="s">
        <v>32</v>
      </c>
      <c r="BD6" s="118"/>
      <c r="BE6" s="119"/>
      <c r="BF6" s="117" t="s">
        <v>33</v>
      </c>
      <c r="BG6" s="118"/>
      <c r="BH6" s="118"/>
      <c r="BI6" s="152" t="s">
        <v>34</v>
      </c>
      <c r="BJ6" s="153"/>
      <c r="BK6" s="153"/>
      <c r="BL6" s="147"/>
      <c r="BM6" s="148"/>
      <c r="BN6" s="148"/>
      <c r="BO6" s="168" t="s">
        <v>35</v>
      </c>
      <c r="BP6" s="169"/>
      <c r="BQ6" s="169"/>
      <c r="BR6" s="169"/>
      <c r="BS6" s="170"/>
      <c r="BT6" s="142" t="s">
        <v>36</v>
      </c>
      <c r="BU6" s="142"/>
      <c r="BV6" s="142"/>
      <c r="BW6" s="142" t="s">
        <v>37</v>
      </c>
      <c r="BX6" s="142"/>
      <c r="BY6" s="142"/>
      <c r="BZ6" s="142" t="s">
        <v>38</v>
      </c>
      <c r="CA6" s="142"/>
      <c r="CB6" s="142"/>
      <c r="CC6" s="142" t="s">
        <v>39</v>
      </c>
      <c r="CD6" s="142"/>
      <c r="CE6" s="142"/>
      <c r="CF6" s="142" t="s">
        <v>46</v>
      </c>
      <c r="CG6" s="142"/>
      <c r="CH6" s="142"/>
      <c r="CI6" s="150" t="s">
        <v>47</v>
      </c>
      <c r="CJ6" s="151"/>
      <c r="CK6" s="151"/>
      <c r="CL6" s="142" t="s">
        <v>40</v>
      </c>
      <c r="CM6" s="142"/>
      <c r="CN6" s="142"/>
      <c r="CO6" s="201" t="s">
        <v>41</v>
      </c>
      <c r="CP6" s="202"/>
      <c r="CQ6" s="151"/>
      <c r="CR6" s="142" t="s">
        <v>42</v>
      </c>
      <c r="CS6" s="142"/>
      <c r="CT6" s="142"/>
      <c r="CU6" s="150" t="s">
        <v>48</v>
      </c>
      <c r="CV6" s="151"/>
      <c r="CW6" s="151"/>
      <c r="CX6" s="183"/>
      <c r="CY6" s="183"/>
      <c r="CZ6" s="183"/>
      <c r="DA6" s="147"/>
      <c r="DB6" s="148"/>
      <c r="DC6" s="149"/>
      <c r="DD6" s="147"/>
      <c r="DE6" s="148"/>
      <c r="DF6" s="149"/>
      <c r="DG6" s="123"/>
      <c r="DH6" s="197"/>
      <c r="DI6" s="198"/>
      <c r="DJ6" s="199"/>
      <c r="DK6" s="144" t="s">
        <v>49</v>
      </c>
      <c r="DL6" s="145"/>
      <c r="DM6" s="146"/>
      <c r="DN6" s="144" t="s">
        <v>50</v>
      </c>
      <c r="DO6" s="145"/>
      <c r="DP6" s="146"/>
      <c r="DQ6" s="147"/>
      <c r="DR6" s="148"/>
      <c r="DS6" s="149"/>
      <c r="DT6" s="144" t="s">
        <v>51</v>
      </c>
      <c r="DU6" s="145"/>
      <c r="DV6" s="146"/>
      <c r="DW6" s="144" t="s">
        <v>52</v>
      </c>
      <c r="DX6" s="145"/>
      <c r="DY6" s="146"/>
      <c r="DZ6" s="206" t="s">
        <v>53</v>
      </c>
      <c r="EA6" s="207"/>
      <c r="EB6" s="207"/>
      <c r="EC6" s="245"/>
      <c r="ED6" s="177"/>
      <c r="EE6" s="178"/>
      <c r="EF6" s="179"/>
    </row>
    <row r="7" spans="1:136" s="10" customFormat="1" ht="36" customHeight="1">
      <c r="A7" s="125"/>
      <c r="B7" s="125"/>
      <c r="C7" s="131"/>
      <c r="D7" s="87"/>
      <c r="E7" s="131"/>
      <c r="F7" s="115" t="s">
        <v>43</v>
      </c>
      <c r="G7" s="117" t="s">
        <v>55</v>
      </c>
      <c r="H7" s="118"/>
      <c r="I7" s="118"/>
      <c r="J7" s="119"/>
      <c r="K7" s="115" t="s">
        <v>43</v>
      </c>
      <c r="L7" s="117" t="s">
        <v>55</v>
      </c>
      <c r="M7" s="118"/>
      <c r="N7" s="118"/>
      <c r="O7" s="119"/>
      <c r="P7" s="115" t="s">
        <v>43</v>
      </c>
      <c r="Q7" s="117" t="s">
        <v>55</v>
      </c>
      <c r="R7" s="118"/>
      <c r="S7" s="118"/>
      <c r="T7" s="119"/>
      <c r="U7" s="115" t="s">
        <v>43</v>
      </c>
      <c r="V7" s="117" t="s">
        <v>55</v>
      </c>
      <c r="W7" s="118"/>
      <c r="X7" s="118"/>
      <c r="Y7" s="119"/>
      <c r="Z7" s="115" t="s">
        <v>43</v>
      </c>
      <c r="AA7" s="117" t="s">
        <v>55</v>
      </c>
      <c r="AB7" s="118"/>
      <c r="AC7" s="118"/>
      <c r="AD7" s="119"/>
      <c r="AE7" s="115" t="s">
        <v>43</v>
      </c>
      <c r="AF7" s="117" t="s">
        <v>55</v>
      </c>
      <c r="AG7" s="118"/>
      <c r="AH7" s="118"/>
      <c r="AI7" s="119"/>
      <c r="AJ7" s="115" t="s">
        <v>43</v>
      </c>
      <c r="AK7" s="117" t="s">
        <v>55</v>
      </c>
      <c r="AL7" s="118"/>
      <c r="AM7" s="118"/>
      <c r="AN7" s="119"/>
      <c r="AO7" s="115" t="s">
        <v>43</v>
      </c>
      <c r="AP7" s="117" t="s">
        <v>55</v>
      </c>
      <c r="AQ7" s="118"/>
      <c r="AR7" s="118"/>
      <c r="AS7" s="119"/>
      <c r="AT7" s="115" t="s">
        <v>43</v>
      </c>
      <c r="AU7" s="120" t="s">
        <v>55</v>
      </c>
      <c r="AV7" s="121"/>
      <c r="AW7" s="115" t="s">
        <v>43</v>
      </c>
      <c r="AX7" s="120" t="s">
        <v>55</v>
      </c>
      <c r="AY7" s="121"/>
      <c r="AZ7" s="115" t="s">
        <v>43</v>
      </c>
      <c r="BA7" s="120" t="s">
        <v>55</v>
      </c>
      <c r="BB7" s="121"/>
      <c r="BC7" s="115" t="s">
        <v>43</v>
      </c>
      <c r="BD7" s="120" t="s">
        <v>55</v>
      </c>
      <c r="BE7" s="121"/>
      <c r="BF7" s="115" t="s">
        <v>43</v>
      </c>
      <c r="BG7" s="120" t="s">
        <v>55</v>
      </c>
      <c r="BH7" s="121"/>
      <c r="BI7" s="115" t="s">
        <v>43</v>
      </c>
      <c r="BJ7" s="120" t="s">
        <v>55</v>
      </c>
      <c r="BK7" s="121"/>
      <c r="BL7" s="115" t="s">
        <v>43</v>
      </c>
      <c r="BM7" s="120" t="s">
        <v>55</v>
      </c>
      <c r="BN7" s="121"/>
      <c r="BO7" s="115" t="s">
        <v>43</v>
      </c>
      <c r="BP7" s="120" t="s">
        <v>55</v>
      </c>
      <c r="BQ7" s="122"/>
      <c r="BR7" s="122"/>
      <c r="BS7" s="121"/>
      <c r="BT7" s="115" t="s">
        <v>43</v>
      </c>
      <c r="BU7" s="120" t="s">
        <v>55</v>
      </c>
      <c r="BV7" s="121"/>
      <c r="BW7" s="115" t="s">
        <v>43</v>
      </c>
      <c r="BX7" s="120" t="s">
        <v>55</v>
      </c>
      <c r="BY7" s="121"/>
      <c r="BZ7" s="115" t="s">
        <v>43</v>
      </c>
      <c r="CA7" s="120" t="s">
        <v>55</v>
      </c>
      <c r="CB7" s="121"/>
      <c r="CC7" s="115" t="s">
        <v>43</v>
      </c>
      <c r="CD7" s="120" t="s">
        <v>55</v>
      </c>
      <c r="CE7" s="121"/>
      <c r="CF7" s="115" t="s">
        <v>43</v>
      </c>
      <c r="CG7" s="120" t="s">
        <v>55</v>
      </c>
      <c r="CH7" s="121"/>
      <c r="CI7" s="115" t="s">
        <v>43</v>
      </c>
      <c r="CJ7" s="120" t="s">
        <v>55</v>
      </c>
      <c r="CK7" s="121"/>
      <c r="CL7" s="115" t="s">
        <v>43</v>
      </c>
      <c r="CM7" s="120" t="s">
        <v>55</v>
      </c>
      <c r="CN7" s="121"/>
      <c r="CO7" s="115" t="s">
        <v>43</v>
      </c>
      <c r="CP7" s="120" t="s">
        <v>55</v>
      </c>
      <c r="CQ7" s="121"/>
      <c r="CR7" s="115" t="s">
        <v>43</v>
      </c>
      <c r="CS7" s="120" t="s">
        <v>55</v>
      </c>
      <c r="CT7" s="121"/>
      <c r="CU7" s="115" t="s">
        <v>43</v>
      </c>
      <c r="CV7" s="120" t="s">
        <v>55</v>
      </c>
      <c r="CW7" s="121"/>
      <c r="CX7" s="115" t="s">
        <v>43</v>
      </c>
      <c r="CY7" s="120" t="s">
        <v>55</v>
      </c>
      <c r="CZ7" s="121"/>
      <c r="DA7" s="115" t="s">
        <v>43</v>
      </c>
      <c r="DB7" s="120" t="s">
        <v>55</v>
      </c>
      <c r="DC7" s="121"/>
      <c r="DD7" s="115" t="s">
        <v>43</v>
      </c>
      <c r="DE7" s="120" t="s">
        <v>55</v>
      </c>
      <c r="DF7" s="121"/>
      <c r="DG7" s="210" t="s">
        <v>9</v>
      </c>
      <c r="DH7" s="115" t="s">
        <v>43</v>
      </c>
      <c r="DI7" s="120" t="s">
        <v>55</v>
      </c>
      <c r="DJ7" s="121"/>
      <c r="DK7" s="115" t="s">
        <v>43</v>
      </c>
      <c r="DL7" s="120" t="s">
        <v>55</v>
      </c>
      <c r="DM7" s="121"/>
      <c r="DN7" s="115" t="s">
        <v>43</v>
      </c>
      <c r="DO7" s="120" t="s">
        <v>55</v>
      </c>
      <c r="DP7" s="121"/>
      <c r="DQ7" s="115" t="s">
        <v>43</v>
      </c>
      <c r="DR7" s="120" t="s">
        <v>55</v>
      </c>
      <c r="DS7" s="121"/>
      <c r="DT7" s="115" t="s">
        <v>43</v>
      </c>
      <c r="DU7" s="120" t="s">
        <v>55</v>
      </c>
      <c r="DV7" s="121"/>
      <c r="DW7" s="115" t="s">
        <v>43</v>
      </c>
      <c r="DX7" s="120" t="s">
        <v>55</v>
      </c>
      <c r="DY7" s="121"/>
      <c r="DZ7" s="115" t="s">
        <v>43</v>
      </c>
      <c r="EA7" s="117" t="s">
        <v>55</v>
      </c>
      <c r="EB7" s="119"/>
      <c r="EC7" s="243" t="s">
        <v>9</v>
      </c>
      <c r="ED7" s="115" t="s">
        <v>43</v>
      </c>
      <c r="EE7" s="120" t="s">
        <v>55</v>
      </c>
      <c r="EF7" s="121"/>
    </row>
    <row r="8" spans="1:136" s="27" customFormat="1" ht="101.25" customHeight="1">
      <c r="A8" s="126"/>
      <c r="B8" s="126"/>
      <c r="C8" s="132"/>
      <c r="D8" s="88"/>
      <c r="E8" s="132"/>
      <c r="F8" s="116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16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16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16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16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16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16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16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16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16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16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16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16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16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16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16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16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16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16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16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16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16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16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16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16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16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16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16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16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0"/>
      <c r="DH8" s="116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16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16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16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16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16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16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45"/>
      <c r="ED8" s="116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24" t="s">
        <v>6</v>
      </c>
      <c r="B4" s="127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57" t="s">
        <v>45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3" t="s">
        <v>14</v>
      </c>
      <c r="DG4" s="191" t="s">
        <v>231</v>
      </c>
      <c r="DH4" s="143" t="s">
        <v>3</v>
      </c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243" t="s">
        <v>16</v>
      </c>
      <c r="EA4" s="248" t="s">
        <v>232</v>
      </c>
    </row>
    <row r="5" spans="1:131" s="9" customFormat="1" ht="15" customHeight="1">
      <c r="A5" s="125"/>
      <c r="B5" s="128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20" t="s">
        <v>18</v>
      </c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1"/>
      <c r="CE5" s="150" t="s">
        <v>0</v>
      </c>
      <c r="CF5" s="151"/>
      <c r="CG5" s="151"/>
      <c r="CH5" s="151"/>
      <c r="CI5" s="151"/>
      <c r="CJ5" s="151"/>
      <c r="CK5" s="151"/>
      <c r="CL5" s="151"/>
      <c r="CM5" s="187"/>
      <c r="CN5" s="120" t="s">
        <v>1</v>
      </c>
      <c r="CO5" s="122"/>
      <c r="CP5" s="122"/>
      <c r="CQ5" s="122"/>
      <c r="CR5" s="122"/>
      <c r="CS5" s="122"/>
      <c r="CT5" s="122"/>
      <c r="CU5" s="122"/>
      <c r="CV5" s="122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23"/>
      <c r="DG5" s="194"/>
      <c r="DH5" s="204"/>
      <c r="DI5" s="204"/>
      <c r="DJ5" s="205"/>
      <c r="DK5" s="205"/>
      <c r="DL5" s="205"/>
      <c r="DM5" s="205"/>
      <c r="DN5" s="144" t="s">
        <v>22</v>
      </c>
      <c r="DO5" s="145"/>
      <c r="DP5" s="146"/>
      <c r="DQ5" s="208"/>
      <c r="DR5" s="209"/>
      <c r="DS5" s="209"/>
      <c r="DT5" s="209"/>
      <c r="DU5" s="209"/>
      <c r="DV5" s="209"/>
      <c r="DW5" s="209"/>
      <c r="DX5" s="209"/>
      <c r="DY5" s="209"/>
      <c r="DZ5" s="244"/>
      <c r="EA5" s="248"/>
    </row>
    <row r="6" spans="1:131" s="9" customFormat="1" ht="119.25" customHeight="1">
      <c r="A6" s="125"/>
      <c r="B6" s="128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</v>
      </c>
      <c r="P6" s="189"/>
      <c r="Q6" s="189"/>
      <c r="R6" s="189"/>
      <c r="S6" s="190"/>
      <c r="T6" s="112" t="s">
        <v>24</v>
      </c>
      <c r="U6" s="113"/>
      <c r="V6" s="113"/>
      <c r="W6" s="113"/>
      <c r="X6" s="114"/>
      <c r="Y6" s="112" t="s">
        <v>25</v>
      </c>
      <c r="Z6" s="113"/>
      <c r="AA6" s="113"/>
      <c r="AB6" s="113"/>
      <c r="AC6" s="114"/>
      <c r="AD6" s="112" t="s">
        <v>26</v>
      </c>
      <c r="AE6" s="113"/>
      <c r="AF6" s="113"/>
      <c r="AG6" s="113"/>
      <c r="AH6" s="114"/>
      <c r="AI6" s="112" t="s">
        <v>27</v>
      </c>
      <c r="AJ6" s="113"/>
      <c r="AK6" s="113"/>
      <c r="AL6" s="113"/>
      <c r="AM6" s="114"/>
      <c r="AN6" s="112" t="s">
        <v>28</v>
      </c>
      <c r="AO6" s="113"/>
      <c r="AP6" s="113"/>
      <c r="AQ6" s="113"/>
      <c r="AR6" s="114"/>
      <c r="AS6" s="200" t="s">
        <v>29</v>
      </c>
      <c r="AT6" s="200"/>
      <c r="AU6" s="200"/>
      <c r="AV6" s="166" t="s">
        <v>30</v>
      </c>
      <c r="AW6" s="167"/>
      <c r="AX6" s="167"/>
      <c r="AY6" s="166" t="s">
        <v>31</v>
      </c>
      <c r="AZ6" s="167"/>
      <c r="BA6" s="203"/>
      <c r="BB6" s="117" t="s">
        <v>32</v>
      </c>
      <c r="BC6" s="118"/>
      <c r="BD6" s="119"/>
      <c r="BE6" s="117" t="s">
        <v>33</v>
      </c>
      <c r="BF6" s="118"/>
      <c r="BG6" s="118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1" t="s">
        <v>41</v>
      </c>
      <c r="CO6" s="202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23"/>
      <c r="DG6" s="197"/>
      <c r="DH6" s="144" t="s">
        <v>49</v>
      </c>
      <c r="DI6" s="145"/>
      <c r="DJ6" s="146"/>
      <c r="DK6" s="144" t="s">
        <v>50</v>
      </c>
      <c r="DL6" s="145"/>
      <c r="DM6" s="146"/>
      <c r="DN6" s="147"/>
      <c r="DO6" s="148"/>
      <c r="DP6" s="149"/>
      <c r="DQ6" s="144" t="s">
        <v>51</v>
      </c>
      <c r="DR6" s="145"/>
      <c r="DS6" s="146"/>
      <c r="DT6" s="144" t="s">
        <v>52</v>
      </c>
      <c r="DU6" s="145"/>
      <c r="DV6" s="146"/>
      <c r="DW6" s="206" t="s">
        <v>53</v>
      </c>
      <c r="DX6" s="207"/>
      <c r="DY6" s="207"/>
      <c r="DZ6" s="245"/>
      <c r="EA6" s="248"/>
    </row>
    <row r="7" spans="1:131" s="10" customFormat="1" ht="36" customHeight="1">
      <c r="A7" s="125"/>
      <c r="B7" s="128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20" t="s">
        <v>55</v>
      </c>
      <c r="AU7" s="121"/>
      <c r="AV7" s="115" t="s">
        <v>43</v>
      </c>
      <c r="AW7" s="120" t="s">
        <v>55</v>
      </c>
      <c r="AX7" s="121"/>
      <c r="AY7" s="115" t="s">
        <v>43</v>
      </c>
      <c r="AZ7" s="120" t="s">
        <v>55</v>
      </c>
      <c r="BA7" s="121"/>
      <c r="BB7" s="115" t="s">
        <v>43</v>
      </c>
      <c r="BC7" s="120" t="s">
        <v>55</v>
      </c>
      <c r="BD7" s="121"/>
      <c r="BE7" s="115" t="s">
        <v>43</v>
      </c>
      <c r="BF7" s="120" t="s">
        <v>55</v>
      </c>
      <c r="BG7" s="121"/>
      <c r="BH7" s="115" t="s">
        <v>43</v>
      </c>
      <c r="BI7" s="120" t="s">
        <v>55</v>
      </c>
      <c r="BJ7" s="121"/>
      <c r="BK7" s="115" t="s">
        <v>43</v>
      </c>
      <c r="BL7" s="120" t="s">
        <v>55</v>
      </c>
      <c r="BM7" s="121"/>
      <c r="BN7" s="115" t="s">
        <v>43</v>
      </c>
      <c r="BO7" s="120" t="s">
        <v>55</v>
      </c>
      <c r="BP7" s="122"/>
      <c r="BQ7" s="122"/>
      <c r="BR7" s="121"/>
      <c r="BS7" s="115" t="s">
        <v>43</v>
      </c>
      <c r="BT7" s="120" t="s">
        <v>55</v>
      </c>
      <c r="BU7" s="121"/>
      <c r="BV7" s="115" t="s">
        <v>43</v>
      </c>
      <c r="BW7" s="120" t="s">
        <v>55</v>
      </c>
      <c r="BX7" s="121"/>
      <c r="BY7" s="115" t="s">
        <v>43</v>
      </c>
      <c r="BZ7" s="120" t="s">
        <v>55</v>
      </c>
      <c r="CA7" s="121"/>
      <c r="CB7" s="115" t="s">
        <v>43</v>
      </c>
      <c r="CC7" s="120" t="s">
        <v>55</v>
      </c>
      <c r="CD7" s="121"/>
      <c r="CE7" s="115" t="s">
        <v>43</v>
      </c>
      <c r="CF7" s="120" t="s">
        <v>55</v>
      </c>
      <c r="CG7" s="121"/>
      <c r="CH7" s="115" t="s">
        <v>43</v>
      </c>
      <c r="CI7" s="120" t="s">
        <v>55</v>
      </c>
      <c r="CJ7" s="121"/>
      <c r="CK7" s="115" t="s">
        <v>43</v>
      </c>
      <c r="CL7" s="120" t="s">
        <v>55</v>
      </c>
      <c r="CM7" s="121"/>
      <c r="CN7" s="115" t="s">
        <v>43</v>
      </c>
      <c r="CO7" s="120" t="s">
        <v>55</v>
      </c>
      <c r="CP7" s="121"/>
      <c r="CQ7" s="115" t="s">
        <v>43</v>
      </c>
      <c r="CR7" s="120" t="s">
        <v>55</v>
      </c>
      <c r="CS7" s="121"/>
      <c r="CT7" s="115" t="s">
        <v>43</v>
      </c>
      <c r="CU7" s="120" t="s">
        <v>55</v>
      </c>
      <c r="CV7" s="121"/>
      <c r="CW7" s="115" t="s">
        <v>43</v>
      </c>
      <c r="CX7" s="120" t="s">
        <v>55</v>
      </c>
      <c r="CY7" s="121"/>
      <c r="CZ7" s="115" t="s">
        <v>43</v>
      </c>
      <c r="DA7" s="120" t="s">
        <v>55</v>
      </c>
      <c r="DB7" s="121"/>
      <c r="DC7" s="115" t="s">
        <v>43</v>
      </c>
      <c r="DD7" s="120" t="s">
        <v>55</v>
      </c>
      <c r="DE7" s="121"/>
      <c r="DF7" s="210" t="s">
        <v>9</v>
      </c>
      <c r="DG7" s="115" t="s">
        <v>43</v>
      </c>
      <c r="DH7" s="115" t="s">
        <v>43</v>
      </c>
      <c r="DI7" s="120" t="s">
        <v>55</v>
      </c>
      <c r="DJ7" s="121"/>
      <c r="DK7" s="115" t="s">
        <v>43</v>
      </c>
      <c r="DL7" s="120" t="s">
        <v>55</v>
      </c>
      <c r="DM7" s="121"/>
      <c r="DN7" s="115" t="s">
        <v>43</v>
      </c>
      <c r="DO7" s="120" t="s">
        <v>55</v>
      </c>
      <c r="DP7" s="121"/>
      <c r="DQ7" s="115" t="s">
        <v>43</v>
      </c>
      <c r="DR7" s="120" t="s">
        <v>55</v>
      </c>
      <c r="DS7" s="121"/>
      <c r="DT7" s="115" t="s">
        <v>43</v>
      </c>
      <c r="DU7" s="120" t="s">
        <v>55</v>
      </c>
      <c r="DV7" s="121"/>
      <c r="DW7" s="115" t="s">
        <v>43</v>
      </c>
      <c r="DX7" s="117" t="s">
        <v>55</v>
      </c>
      <c r="DY7" s="119"/>
      <c r="DZ7" s="243" t="s">
        <v>9</v>
      </c>
      <c r="EA7" s="115" t="s">
        <v>43</v>
      </c>
    </row>
    <row r="8" spans="1:131" s="27" customFormat="1" ht="101.25" customHeight="1">
      <c r="A8" s="126"/>
      <c r="B8" s="129"/>
      <c r="C8" s="132"/>
      <c r="D8" s="132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0"/>
      <c r="DG8" s="116"/>
      <c r="DH8" s="116"/>
      <c r="DI8" s="35" t="e">
        <f>#REF!</f>
        <v>#REF!</v>
      </c>
      <c r="DJ8" s="26" t="e">
        <f>#REF!</f>
        <v>#REF!</v>
      </c>
      <c r="DK8" s="116"/>
      <c r="DL8" s="35" t="e">
        <f>DI8</f>
        <v>#REF!</v>
      </c>
      <c r="DM8" s="26" t="e">
        <f>DJ8</f>
        <v>#REF!</v>
      </c>
      <c r="DN8" s="116"/>
      <c r="DO8" s="35" t="e">
        <f>DL8</f>
        <v>#REF!</v>
      </c>
      <c r="DP8" s="26" t="e">
        <f>DM8</f>
        <v>#REF!</v>
      </c>
      <c r="DQ8" s="116"/>
      <c r="DR8" s="35" t="e">
        <f>DO8</f>
        <v>#REF!</v>
      </c>
      <c r="DS8" s="26" t="e">
        <f>DP8</f>
        <v>#REF!</v>
      </c>
      <c r="DT8" s="116"/>
      <c r="DU8" s="35" t="e">
        <f>DR8</f>
        <v>#REF!</v>
      </c>
      <c r="DV8" s="26" t="e">
        <f>DS8</f>
        <v>#REF!</v>
      </c>
      <c r="DW8" s="116"/>
      <c r="DX8" s="35" t="e">
        <f>DU8</f>
        <v>#REF!</v>
      </c>
      <c r="DY8" s="26" t="e">
        <f>DV8</f>
        <v>#REF!</v>
      </c>
      <c r="DZ8" s="245"/>
      <c r="EA8" s="116"/>
    </row>
    <row r="9" spans="1:13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46" t="s">
        <v>44</v>
      </c>
      <c r="B82" s="247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54" t="s">
        <v>11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55" t="s">
        <v>143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Q2" s="5"/>
      <c r="R2" s="5"/>
      <c r="T2" s="156"/>
      <c r="U2" s="156"/>
      <c r="V2" s="156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55" t="s">
        <v>12</v>
      </c>
      <c r="M3" s="155"/>
      <c r="N3" s="155"/>
      <c r="O3" s="155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24" t="s">
        <v>6</v>
      </c>
      <c r="B4" s="124" t="s">
        <v>10</v>
      </c>
      <c r="C4" s="130" t="s">
        <v>4</v>
      </c>
      <c r="D4" s="130" t="s">
        <v>5</v>
      </c>
      <c r="E4" s="133" t="s">
        <v>13</v>
      </c>
      <c r="F4" s="134"/>
      <c r="G4" s="134"/>
      <c r="H4" s="134"/>
      <c r="I4" s="135"/>
      <c r="J4" s="157" t="s">
        <v>45</v>
      </c>
      <c r="K4" s="158"/>
      <c r="L4" s="158"/>
      <c r="M4" s="158"/>
      <c r="N4" s="159"/>
      <c r="O4" s="184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5"/>
      <c r="CD4" s="185"/>
      <c r="CE4" s="185"/>
      <c r="CF4" s="185"/>
      <c r="CG4" s="185"/>
      <c r="CH4" s="185"/>
      <c r="CI4" s="185"/>
      <c r="CJ4" s="185"/>
      <c r="CK4" s="185"/>
      <c r="CL4" s="185"/>
      <c r="CM4" s="185"/>
      <c r="CN4" s="185"/>
      <c r="CO4" s="185"/>
      <c r="CP4" s="185"/>
      <c r="CQ4" s="185"/>
      <c r="CR4" s="185"/>
      <c r="CS4" s="185"/>
      <c r="CT4" s="185"/>
      <c r="CU4" s="185"/>
      <c r="CV4" s="185"/>
      <c r="CW4" s="185"/>
      <c r="CX4" s="185"/>
      <c r="CY4" s="185"/>
      <c r="CZ4" s="185"/>
      <c r="DA4" s="185"/>
      <c r="DB4" s="185"/>
      <c r="DC4" s="185"/>
      <c r="DD4" s="185"/>
      <c r="DE4" s="186"/>
      <c r="DF4" s="123" t="s">
        <v>14</v>
      </c>
      <c r="DG4" s="191" t="s">
        <v>15</v>
      </c>
      <c r="DH4" s="192"/>
      <c r="DI4" s="193"/>
      <c r="DJ4" s="143" t="s">
        <v>3</v>
      </c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23" t="s">
        <v>16</v>
      </c>
      <c r="EC4" s="171" t="s">
        <v>17</v>
      </c>
      <c r="ED4" s="172"/>
      <c r="EE4" s="173"/>
    </row>
    <row r="5" spans="1:136" s="9" customFormat="1" ht="15" customHeight="1">
      <c r="A5" s="125"/>
      <c r="B5" s="125"/>
      <c r="C5" s="131"/>
      <c r="D5" s="131"/>
      <c r="E5" s="136"/>
      <c r="F5" s="137"/>
      <c r="G5" s="137"/>
      <c r="H5" s="137"/>
      <c r="I5" s="138"/>
      <c r="J5" s="160"/>
      <c r="K5" s="161"/>
      <c r="L5" s="161"/>
      <c r="M5" s="161"/>
      <c r="N5" s="162"/>
      <c r="O5" s="180" t="s">
        <v>7</v>
      </c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181"/>
      <c r="AQ5" s="181"/>
      <c r="AR5" s="181"/>
      <c r="AS5" s="181"/>
      <c r="AT5" s="181"/>
      <c r="AU5" s="182"/>
      <c r="AV5" s="183" t="s">
        <v>2</v>
      </c>
      <c r="AW5" s="183"/>
      <c r="AX5" s="183"/>
      <c r="AY5" s="183"/>
      <c r="AZ5" s="183"/>
      <c r="BA5" s="183"/>
      <c r="BB5" s="183"/>
      <c r="BC5" s="183"/>
      <c r="BD5" s="183"/>
      <c r="BE5" s="183"/>
      <c r="BF5" s="183"/>
      <c r="BG5" s="183"/>
      <c r="BH5" s="183"/>
      <c r="BI5" s="183"/>
      <c r="BJ5" s="183"/>
      <c r="BK5" s="144" t="s">
        <v>8</v>
      </c>
      <c r="BL5" s="145"/>
      <c r="BM5" s="145"/>
      <c r="BN5" s="120" t="s">
        <v>18</v>
      </c>
      <c r="BO5" s="122"/>
      <c r="BP5" s="122"/>
      <c r="BQ5" s="122"/>
      <c r="BR5" s="122"/>
      <c r="BS5" s="122"/>
      <c r="BT5" s="122"/>
      <c r="BU5" s="122"/>
      <c r="BV5" s="122"/>
      <c r="BW5" s="122"/>
      <c r="BX5" s="122"/>
      <c r="BY5" s="122"/>
      <c r="BZ5" s="122"/>
      <c r="CA5" s="122"/>
      <c r="CB5" s="122"/>
      <c r="CC5" s="122"/>
      <c r="CD5" s="121"/>
      <c r="CE5" s="150" t="s">
        <v>0</v>
      </c>
      <c r="CF5" s="151"/>
      <c r="CG5" s="151"/>
      <c r="CH5" s="151"/>
      <c r="CI5" s="151"/>
      <c r="CJ5" s="151"/>
      <c r="CK5" s="151"/>
      <c r="CL5" s="151"/>
      <c r="CM5" s="187"/>
      <c r="CN5" s="120" t="s">
        <v>1</v>
      </c>
      <c r="CO5" s="122"/>
      <c r="CP5" s="122"/>
      <c r="CQ5" s="122"/>
      <c r="CR5" s="122"/>
      <c r="CS5" s="122"/>
      <c r="CT5" s="122"/>
      <c r="CU5" s="122"/>
      <c r="CV5" s="122"/>
      <c r="CW5" s="183" t="s">
        <v>19</v>
      </c>
      <c r="CX5" s="183"/>
      <c r="CY5" s="183"/>
      <c r="CZ5" s="144" t="s">
        <v>20</v>
      </c>
      <c r="DA5" s="145"/>
      <c r="DB5" s="146"/>
      <c r="DC5" s="144" t="s">
        <v>21</v>
      </c>
      <c r="DD5" s="145"/>
      <c r="DE5" s="146"/>
      <c r="DF5" s="123"/>
      <c r="DG5" s="194"/>
      <c r="DH5" s="195"/>
      <c r="DI5" s="196"/>
      <c r="DJ5" s="204"/>
      <c r="DK5" s="204"/>
      <c r="DL5" s="205"/>
      <c r="DM5" s="205"/>
      <c r="DN5" s="205"/>
      <c r="DO5" s="205"/>
      <c r="DP5" s="144" t="s">
        <v>22</v>
      </c>
      <c r="DQ5" s="145"/>
      <c r="DR5" s="146"/>
      <c r="DS5" s="208"/>
      <c r="DT5" s="209"/>
      <c r="DU5" s="209"/>
      <c r="DV5" s="209"/>
      <c r="DW5" s="209"/>
      <c r="DX5" s="209"/>
      <c r="DY5" s="209"/>
      <c r="DZ5" s="209"/>
      <c r="EA5" s="209"/>
      <c r="EB5" s="123"/>
      <c r="EC5" s="174"/>
      <c r="ED5" s="175"/>
      <c r="EE5" s="176"/>
    </row>
    <row r="6" spans="1:136" s="9" customFormat="1" ht="119.25" customHeight="1">
      <c r="A6" s="125"/>
      <c r="B6" s="125"/>
      <c r="C6" s="131"/>
      <c r="D6" s="131"/>
      <c r="E6" s="139"/>
      <c r="F6" s="140"/>
      <c r="G6" s="140"/>
      <c r="H6" s="140"/>
      <c r="I6" s="141"/>
      <c r="J6" s="163"/>
      <c r="K6" s="164"/>
      <c r="L6" s="164"/>
      <c r="M6" s="164"/>
      <c r="N6" s="165"/>
      <c r="O6" s="188" t="s">
        <v>23</v>
      </c>
      <c r="P6" s="189"/>
      <c r="Q6" s="189"/>
      <c r="R6" s="189"/>
      <c r="S6" s="190"/>
      <c r="T6" s="112" t="s">
        <v>24</v>
      </c>
      <c r="U6" s="113"/>
      <c r="V6" s="113"/>
      <c r="W6" s="113"/>
      <c r="X6" s="114"/>
      <c r="Y6" s="112" t="s">
        <v>25</v>
      </c>
      <c r="Z6" s="113"/>
      <c r="AA6" s="113"/>
      <c r="AB6" s="113"/>
      <c r="AC6" s="114"/>
      <c r="AD6" s="112" t="s">
        <v>26</v>
      </c>
      <c r="AE6" s="113"/>
      <c r="AF6" s="113"/>
      <c r="AG6" s="113"/>
      <c r="AH6" s="114"/>
      <c r="AI6" s="112" t="s">
        <v>27</v>
      </c>
      <c r="AJ6" s="113"/>
      <c r="AK6" s="113"/>
      <c r="AL6" s="113"/>
      <c r="AM6" s="114"/>
      <c r="AN6" s="112" t="s">
        <v>28</v>
      </c>
      <c r="AO6" s="113"/>
      <c r="AP6" s="113"/>
      <c r="AQ6" s="113"/>
      <c r="AR6" s="114"/>
      <c r="AS6" s="200" t="s">
        <v>29</v>
      </c>
      <c r="AT6" s="200"/>
      <c r="AU6" s="200"/>
      <c r="AV6" s="166" t="s">
        <v>30</v>
      </c>
      <c r="AW6" s="167"/>
      <c r="AX6" s="167"/>
      <c r="AY6" s="166" t="s">
        <v>31</v>
      </c>
      <c r="AZ6" s="167"/>
      <c r="BA6" s="203"/>
      <c r="BB6" s="117" t="s">
        <v>32</v>
      </c>
      <c r="BC6" s="118"/>
      <c r="BD6" s="119"/>
      <c r="BE6" s="117" t="s">
        <v>33</v>
      </c>
      <c r="BF6" s="118"/>
      <c r="BG6" s="118"/>
      <c r="BH6" s="152" t="s">
        <v>34</v>
      </c>
      <c r="BI6" s="153"/>
      <c r="BJ6" s="153"/>
      <c r="BK6" s="147"/>
      <c r="BL6" s="148"/>
      <c r="BM6" s="148"/>
      <c r="BN6" s="168" t="s">
        <v>35</v>
      </c>
      <c r="BO6" s="169"/>
      <c r="BP6" s="169"/>
      <c r="BQ6" s="169"/>
      <c r="BR6" s="170"/>
      <c r="BS6" s="142" t="s">
        <v>36</v>
      </c>
      <c r="BT6" s="142"/>
      <c r="BU6" s="142"/>
      <c r="BV6" s="142" t="s">
        <v>37</v>
      </c>
      <c r="BW6" s="142"/>
      <c r="BX6" s="142"/>
      <c r="BY6" s="142" t="s">
        <v>38</v>
      </c>
      <c r="BZ6" s="142"/>
      <c r="CA6" s="142"/>
      <c r="CB6" s="142" t="s">
        <v>39</v>
      </c>
      <c r="CC6" s="142"/>
      <c r="CD6" s="142"/>
      <c r="CE6" s="142" t="s">
        <v>46</v>
      </c>
      <c r="CF6" s="142"/>
      <c r="CG6" s="142"/>
      <c r="CH6" s="150" t="s">
        <v>47</v>
      </c>
      <c r="CI6" s="151"/>
      <c r="CJ6" s="151"/>
      <c r="CK6" s="142" t="s">
        <v>40</v>
      </c>
      <c r="CL6" s="142"/>
      <c r="CM6" s="142"/>
      <c r="CN6" s="201" t="s">
        <v>41</v>
      </c>
      <c r="CO6" s="202"/>
      <c r="CP6" s="151"/>
      <c r="CQ6" s="142" t="s">
        <v>42</v>
      </c>
      <c r="CR6" s="142"/>
      <c r="CS6" s="142"/>
      <c r="CT6" s="150" t="s">
        <v>48</v>
      </c>
      <c r="CU6" s="151"/>
      <c r="CV6" s="151"/>
      <c r="CW6" s="183"/>
      <c r="CX6" s="183"/>
      <c r="CY6" s="183"/>
      <c r="CZ6" s="147"/>
      <c r="DA6" s="148"/>
      <c r="DB6" s="149"/>
      <c r="DC6" s="147"/>
      <c r="DD6" s="148"/>
      <c r="DE6" s="149"/>
      <c r="DF6" s="123"/>
      <c r="DG6" s="197"/>
      <c r="DH6" s="198"/>
      <c r="DI6" s="199"/>
      <c r="DJ6" s="144" t="s">
        <v>49</v>
      </c>
      <c r="DK6" s="145"/>
      <c r="DL6" s="146"/>
      <c r="DM6" s="144" t="s">
        <v>50</v>
      </c>
      <c r="DN6" s="145"/>
      <c r="DO6" s="146"/>
      <c r="DP6" s="147"/>
      <c r="DQ6" s="148"/>
      <c r="DR6" s="149"/>
      <c r="DS6" s="144" t="s">
        <v>51</v>
      </c>
      <c r="DT6" s="145"/>
      <c r="DU6" s="146"/>
      <c r="DV6" s="144" t="s">
        <v>52</v>
      </c>
      <c r="DW6" s="145"/>
      <c r="DX6" s="146"/>
      <c r="DY6" s="206" t="s">
        <v>53</v>
      </c>
      <c r="DZ6" s="207"/>
      <c r="EA6" s="207"/>
      <c r="EB6" s="123"/>
      <c r="EC6" s="177"/>
      <c r="ED6" s="178"/>
      <c r="EE6" s="179"/>
    </row>
    <row r="7" spans="1:136" s="10" customFormat="1" ht="36" customHeight="1">
      <c r="A7" s="125"/>
      <c r="B7" s="125"/>
      <c r="C7" s="131"/>
      <c r="D7" s="131"/>
      <c r="E7" s="115" t="s">
        <v>43</v>
      </c>
      <c r="F7" s="117" t="s">
        <v>55</v>
      </c>
      <c r="G7" s="118"/>
      <c r="H7" s="118"/>
      <c r="I7" s="119"/>
      <c r="J7" s="115" t="s">
        <v>43</v>
      </c>
      <c r="K7" s="117" t="s">
        <v>55</v>
      </c>
      <c r="L7" s="118"/>
      <c r="M7" s="118"/>
      <c r="N7" s="119"/>
      <c r="O7" s="115" t="s">
        <v>43</v>
      </c>
      <c r="P7" s="117" t="s">
        <v>55</v>
      </c>
      <c r="Q7" s="118"/>
      <c r="R7" s="118"/>
      <c r="S7" s="119"/>
      <c r="T7" s="115" t="s">
        <v>43</v>
      </c>
      <c r="U7" s="117" t="s">
        <v>55</v>
      </c>
      <c r="V7" s="118"/>
      <c r="W7" s="118"/>
      <c r="X7" s="119"/>
      <c r="Y7" s="115" t="s">
        <v>43</v>
      </c>
      <c r="Z7" s="117" t="s">
        <v>55</v>
      </c>
      <c r="AA7" s="118"/>
      <c r="AB7" s="118"/>
      <c r="AC7" s="119"/>
      <c r="AD7" s="115" t="s">
        <v>43</v>
      </c>
      <c r="AE7" s="117" t="s">
        <v>55</v>
      </c>
      <c r="AF7" s="118"/>
      <c r="AG7" s="118"/>
      <c r="AH7" s="119"/>
      <c r="AI7" s="115" t="s">
        <v>43</v>
      </c>
      <c r="AJ7" s="117" t="s">
        <v>55</v>
      </c>
      <c r="AK7" s="118"/>
      <c r="AL7" s="118"/>
      <c r="AM7" s="119"/>
      <c r="AN7" s="115" t="s">
        <v>43</v>
      </c>
      <c r="AO7" s="117" t="s">
        <v>55</v>
      </c>
      <c r="AP7" s="118"/>
      <c r="AQ7" s="118"/>
      <c r="AR7" s="119"/>
      <c r="AS7" s="115" t="s">
        <v>43</v>
      </c>
      <c r="AT7" s="120" t="s">
        <v>55</v>
      </c>
      <c r="AU7" s="121"/>
      <c r="AV7" s="115" t="s">
        <v>43</v>
      </c>
      <c r="AW7" s="120" t="s">
        <v>55</v>
      </c>
      <c r="AX7" s="121"/>
      <c r="AY7" s="115" t="s">
        <v>43</v>
      </c>
      <c r="AZ7" s="120" t="s">
        <v>55</v>
      </c>
      <c r="BA7" s="121"/>
      <c r="BB7" s="115" t="s">
        <v>43</v>
      </c>
      <c r="BC7" s="120" t="s">
        <v>55</v>
      </c>
      <c r="BD7" s="121"/>
      <c r="BE7" s="115" t="s">
        <v>43</v>
      </c>
      <c r="BF7" s="120" t="s">
        <v>55</v>
      </c>
      <c r="BG7" s="121"/>
      <c r="BH7" s="115" t="s">
        <v>43</v>
      </c>
      <c r="BI7" s="120" t="s">
        <v>55</v>
      </c>
      <c r="BJ7" s="121"/>
      <c r="BK7" s="115" t="s">
        <v>43</v>
      </c>
      <c r="BL7" s="120" t="s">
        <v>55</v>
      </c>
      <c r="BM7" s="121"/>
      <c r="BN7" s="115" t="s">
        <v>43</v>
      </c>
      <c r="BO7" s="120" t="s">
        <v>55</v>
      </c>
      <c r="BP7" s="122"/>
      <c r="BQ7" s="122"/>
      <c r="BR7" s="121"/>
      <c r="BS7" s="115" t="s">
        <v>43</v>
      </c>
      <c r="BT7" s="120" t="s">
        <v>55</v>
      </c>
      <c r="BU7" s="121"/>
      <c r="BV7" s="115" t="s">
        <v>43</v>
      </c>
      <c r="BW7" s="120" t="s">
        <v>55</v>
      </c>
      <c r="BX7" s="121"/>
      <c r="BY7" s="115" t="s">
        <v>43</v>
      </c>
      <c r="BZ7" s="120" t="s">
        <v>55</v>
      </c>
      <c r="CA7" s="121"/>
      <c r="CB7" s="115" t="s">
        <v>43</v>
      </c>
      <c r="CC7" s="120" t="s">
        <v>55</v>
      </c>
      <c r="CD7" s="121"/>
      <c r="CE7" s="115" t="s">
        <v>43</v>
      </c>
      <c r="CF7" s="120" t="s">
        <v>55</v>
      </c>
      <c r="CG7" s="121"/>
      <c r="CH7" s="115" t="s">
        <v>43</v>
      </c>
      <c r="CI7" s="120" t="s">
        <v>55</v>
      </c>
      <c r="CJ7" s="121"/>
      <c r="CK7" s="115" t="s">
        <v>43</v>
      </c>
      <c r="CL7" s="120" t="s">
        <v>55</v>
      </c>
      <c r="CM7" s="121"/>
      <c r="CN7" s="115" t="s">
        <v>43</v>
      </c>
      <c r="CO7" s="120" t="s">
        <v>55</v>
      </c>
      <c r="CP7" s="121"/>
      <c r="CQ7" s="115" t="s">
        <v>43</v>
      </c>
      <c r="CR7" s="120" t="s">
        <v>55</v>
      </c>
      <c r="CS7" s="121"/>
      <c r="CT7" s="115" t="s">
        <v>43</v>
      </c>
      <c r="CU7" s="120" t="s">
        <v>55</v>
      </c>
      <c r="CV7" s="121"/>
      <c r="CW7" s="115" t="s">
        <v>43</v>
      </c>
      <c r="CX7" s="120" t="s">
        <v>55</v>
      </c>
      <c r="CY7" s="121"/>
      <c r="CZ7" s="115" t="s">
        <v>43</v>
      </c>
      <c r="DA7" s="120" t="s">
        <v>55</v>
      </c>
      <c r="DB7" s="121"/>
      <c r="DC7" s="115" t="s">
        <v>43</v>
      </c>
      <c r="DD7" s="120" t="s">
        <v>55</v>
      </c>
      <c r="DE7" s="121"/>
      <c r="DF7" s="210" t="s">
        <v>9</v>
      </c>
      <c r="DG7" s="115" t="s">
        <v>43</v>
      </c>
      <c r="DH7" s="120" t="s">
        <v>55</v>
      </c>
      <c r="DI7" s="121"/>
      <c r="DJ7" s="115" t="s">
        <v>43</v>
      </c>
      <c r="DK7" s="120" t="s">
        <v>55</v>
      </c>
      <c r="DL7" s="121"/>
      <c r="DM7" s="115" t="s">
        <v>43</v>
      </c>
      <c r="DN7" s="120" t="s">
        <v>55</v>
      </c>
      <c r="DO7" s="121"/>
      <c r="DP7" s="115" t="s">
        <v>43</v>
      </c>
      <c r="DQ7" s="120" t="s">
        <v>55</v>
      </c>
      <c r="DR7" s="121"/>
      <c r="DS7" s="115" t="s">
        <v>43</v>
      </c>
      <c r="DT7" s="120" t="s">
        <v>55</v>
      </c>
      <c r="DU7" s="121"/>
      <c r="DV7" s="115" t="s">
        <v>43</v>
      </c>
      <c r="DW7" s="120" t="s">
        <v>55</v>
      </c>
      <c r="DX7" s="121"/>
      <c r="DY7" s="115" t="s">
        <v>43</v>
      </c>
      <c r="DZ7" s="120" t="s">
        <v>55</v>
      </c>
      <c r="EA7" s="121"/>
      <c r="EB7" s="123" t="s">
        <v>9</v>
      </c>
      <c r="EC7" s="115" t="s">
        <v>43</v>
      </c>
      <c r="ED7" s="120" t="s">
        <v>55</v>
      </c>
      <c r="EE7" s="121"/>
    </row>
    <row r="8" spans="1:136" s="27" customFormat="1" ht="101.25" customHeight="1">
      <c r="A8" s="126"/>
      <c r="B8" s="126"/>
      <c r="C8" s="132"/>
      <c r="D8" s="132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0"/>
      <c r="DG8" s="116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16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16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16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16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16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16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3"/>
      <c r="EC8" s="116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27" t="s">
        <v>6</v>
      </c>
      <c r="B2" s="127" t="s">
        <v>10</v>
      </c>
      <c r="C2" s="122"/>
      <c r="D2" s="122"/>
      <c r="E2" s="122"/>
    </row>
    <row r="3" spans="1:5" s="9" customFormat="1" ht="15" customHeight="1">
      <c r="A3" s="128"/>
      <c r="B3" s="128"/>
      <c r="C3" s="122"/>
      <c r="D3" s="122"/>
      <c r="E3" s="122"/>
    </row>
    <row r="4" spans="1:5" s="9" customFormat="1" ht="119.25" customHeight="1">
      <c r="A4" s="128"/>
      <c r="B4" s="128"/>
      <c r="C4" s="142" t="s">
        <v>42</v>
      </c>
      <c r="D4" s="142"/>
      <c r="E4" s="142"/>
    </row>
    <row r="5" spans="1:5" s="10" customFormat="1" ht="36" customHeight="1">
      <c r="A5" s="128"/>
      <c r="B5" s="128"/>
      <c r="C5" s="249" t="s">
        <v>43</v>
      </c>
      <c r="D5" s="120" t="s">
        <v>55</v>
      </c>
      <c r="E5" s="121"/>
    </row>
    <row r="6" spans="1:5" s="27" customFormat="1" ht="101.25" customHeight="1">
      <c r="A6" s="129"/>
      <c r="B6" s="129"/>
      <c r="C6" s="250"/>
      <c r="D6" s="35" t="e">
        <f>#REF!</f>
        <v>#REF!</v>
      </c>
      <c r="E6" s="95" t="s">
        <v>233</v>
      </c>
    </row>
    <row r="7" spans="1:5" s="31" customFormat="1" ht="15.6" customHeight="1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2025-07-07T06:37:53Z</dcterms:modified>
</cp:coreProperties>
</file>