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3-25\"/>
    </mc:Choice>
  </mc:AlternateContent>
  <xr:revisionPtr revIDLastSave="0" documentId="13_ncr:1_{8516B69F-A283-4F9B-8A1C-D8649D96BD13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P22" i="5" l="1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DY22" i="5"/>
  <c r="EB22" i="5"/>
  <c r="EC22" i="5"/>
  <c r="EA22" i="5"/>
  <c r="DZ22" i="5"/>
  <c r="DX22" i="5"/>
  <c r="DW22" i="5"/>
  <c r="DV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<sst xmlns="http://schemas.openxmlformats.org/spreadsheetml/2006/main" count="188" uniqueCount="71">
  <si>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</si>
  <si>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</si>
  <si>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</si>
  <si>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</si>
  <si>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</si>
  <si>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</si>
  <si>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</si>
  <si>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</si>
  <si>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</si>
  <si>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</si>
  <si>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</si>
  <si>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</si>
  <si>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</si>
  <si>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</si>
  <si>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</si>
  <si>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</si>
  <si>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</si>
  <si>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</si>
  <si>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</si>
  <si>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</si>
  <si>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</si>
  <si>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</si>
  <si>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</si>
  <si>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</si>
  <si>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</si>
  <si>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</si>
  <si>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</si>
  <si>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</si>
  <si>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</si>
  <si>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</si>
  <si>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</si>
  <si>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</si>
  <si>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</si>
  <si>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</si>
  <si>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</si>
  <si>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</si>
  <si>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</si>
  <si>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</si>
  <si>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</si>
  <si>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</si>
  <si>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</si>
  <si>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</si>
  <si>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</si>
  <si>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</si>
  <si>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</si>
  <si>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</si>
  <si>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</si>
  <si>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</si>
  <si>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</si>
  <si>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</si>
  <si>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</si>
  <si>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</si>
  <si>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</si>
  <si>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</si>
  <si>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</si>
  <si>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</si>
  <si>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</si>
  <si>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</si>
  <si>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</si>
  <si>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</si>
  <si>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</si>
  <si>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</si>
  <si>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</si>
  <si>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</si>
  <si>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</si>
  <si>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</si>
  <si>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</si>
  <si>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</si>
  <si>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ծրագիր-3 ամիս</t>
  </si>
  <si>
    <t>կատ. %-ը 1-ին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</si>
  <si>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ՄԱՐՏԻ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</si>
</sst>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3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2800</v>
          </cell>
          <cell r="F23">
            <v>306.89999999999998</v>
          </cell>
          <cell r="G23">
            <v>9738.9</v>
          </cell>
          <cell r="H23">
            <v>700.5</v>
          </cell>
          <cell r="I23">
            <v>571.6</v>
          </cell>
          <cell r="J23">
            <v>28619.1</v>
          </cell>
          <cell r="K23">
            <v>2465.1</v>
          </cell>
          <cell r="L23">
            <v>2133.1</v>
          </cell>
          <cell r="M23">
            <v>1423.7</v>
          </cell>
          <cell r="N23">
            <v>22.8</v>
          </cell>
          <cell r="O23">
            <v>3517</v>
          </cell>
          <cell r="P23">
            <v>1712.7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260158.3</v>
          </cell>
          <cell r="F44">
            <v>123780.1</v>
          </cell>
          <cell r="G44">
            <v>425446.40000000002</v>
          </cell>
          <cell r="H44">
            <v>120388.8</v>
          </cell>
          <cell r="I44">
            <v>279104.59999999998</v>
          </cell>
          <cell r="J44">
            <v>551412.6</v>
          </cell>
          <cell r="K44">
            <v>385060.9</v>
          </cell>
          <cell r="L44">
            <v>302744.3</v>
          </cell>
          <cell r="M44">
            <v>55076.6</v>
          </cell>
          <cell r="N44">
            <v>18068.8</v>
          </cell>
          <cell r="O44">
            <v>327530.90000000002</v>
          </cell>
          <cell r="P44">
            <v>197529.1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458.5</v>
          </cell>
          <cell r="F72">
            <v>149.4</v>
          </cell>
          <cell r="G72">
            <v>254.1</v>
          </cell>
          <cell r="H72">
            <v>19.899999999999999</v>
          </cell>
          <cell r="I72">
            <v>574.9</v>
          </cell>
          <cell r="J72">
            <v>1558.3</v>
          </cell>
          <cell r="K72">
            <v>586.6</v>
          </cell>
          <cell r="L72">
            <v>73.7</v>
          </cell>
          <cell r="M72">
            <v>250.4</v>
          </cell>
          <cell r="N72">
            <v>239.3</v>
          </cell>
          <cell r="O72">
            <v>809.9</v>
          </cell>
          <cell r="P72">
            <v>401.7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180688.2</v>
          </cell>
          <cell r="F93">
            <v>83545.3</v>
          </cell>
          <cell r="G93">
            <v>497644.4</v>
          </cell>
          <cell r="H93">
            <v>99427.6</v>
          </cell>
          <cell r="I93">
            <v>149812.79999999999</v>
          </cell>
          <cell r="J93">
            <v>880298.7</v>
          </cell>
          <cell r="K93">
            <v>534894.6</v>
          </cell>
          <cell r="L93">
            <v>209321.2</v>
          </cell>
          <cell r="M93">
            <v>103489.8</v>
          </cell>
          <cell r="N93">
            <v>14984.5</v>
          </cell>
          <cell r="O93">
            <v>250569.8</v>
          </cell>
          <cell r="P93">
            <v>201846.39999999999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2242.9</v>
          </cell>
          <cell r="F26">
            <v>2579</v>
          </cell>
          <cell r="G26">
            <v>11767.3</v>
          </cell>
          <cell r="H26">
            <v>1072.0999999999999</v>
          </cell>
          <cell r="I26">
            <v>2473.3000000000002</v>
          </cell>
          <cell r="J26">
            <v>34457.300000000003</v>
          </cell>
          <cell r="K26">
            <v>4533.3</v>
          </cell>
          <cell r="L26">
            <v>2966.9</v>
          </cell>
          <cell r="M26">
            <v>2007.4</v>
          </cell>
          <cell r="N26">
            <v>368.3</v>
          </cell>
          <cell r="O26">
            <v>3212.7</v>
          </cell>
          <cell r="P26">
            <v>1755.7</v>
          </cell>
        </row>
        <row r="47">
          <cell r="E47">
            <v>227745</v>
          </cell>
          <cell r="F47">
            <v>117199.8</v>
          </cell>
          <cell r="G47">
            <v>322687.40000000002</v>
          </cell>
          <cell r="H47">
            <v>91942.1</v>
          </cell>
          <cell r="I47">
            <v>230440.8</v>
          </cell>
          <cell r="J47">
            <v>424662.3</v>
          </cell>
          <cell r="K47">
            <v>287497.09999999998</v>
          </cell>
          <cell r="L47">
            <v>252525.1</v>
          </cell>
          <cell r="M47">
            <v>39183.699999999997</v>
          </cell>
          <cell r="N47">
            <v>14986.6</v>
          </cell>
          <cell r="O47">
            <v>269651.3</v>
          </cell>
          <cell r="P47">
            <v>168105.9</v>
          </cell>
        </row>
        <row r="75">
          <cell r="E75">
            <v>1371.9</v>
          </cell>
          <cell r="F75">
            <v>202</v>
          </cell>
          <cell r="G75">
            <v>1992.9</v>
          </cell>
          <cell r="H75">
            <v>192.9</v>
          </cell>
          <cell r="I75">
            <v>1628.5</v>
          </cell>
          <cell r="J75">
            <v>2540.9</v>
          </cell>
          <cell r="K75">
            <v>2824.8</v>
          </cell>
          <cell r="L75">
            <v>533.29999999999995</v>
          </cell>
          <cell r="M75">
            <v>654.5</v>
          </cell>
          <cell r="N75">
            <v>849.5</v>
          </cell>
          <cell r="O75">
            <v>2362</v>
          </cell>
          <cell r="P75">
            <v>1049.5999999999999</v>
          </cell>
        </row>
        <row r="96">
          <cell r="E96">
            <v>191938.3</v>
          </cell>
          <cell r="F96">
            <v>105584.9</v>
          </cell>
          <cell r="G96">
            <v>506545.7</v>
          </cell>
          <cell r="H96">
            <v>123800.4</v>
          </cell>
          <cell r="I96">
            <v>168615.2</v>
          </cell>
          <cell r="J96">
            <v>1013047.6</v>
          </cell>
          <cell r="K96">
            <v>419830.2</v>
          </cell>
          <cell r="L96">
            <v>166588.5</v>
          </cell>
          <cell r="M96">
            <v>102675.2</v>
          </cell>
          <cell r="N96">
            <v>12504.3</v>
          </cell>
          <cell r="O96">
            <v>237958.6</v>
          </cell>
          <cell r="P96">
            <v>214061.1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90714.6</v>
          </cell>
          <cell r="F128">
            <v>42686</v>
          </cell>
          <cell r="G128">
            <v>176905.3</v>
          </cell>
          <cell r="H128">
            <v>43408.2</v>
          </cell>
          <cell r="I128">
            <v>72443.199999999997</v>
          </cell>
          <cell r="J128">
            <v>520633.8</v>
          </cell>
          <cell r="K128">
            <v>151241.70000000001</v>
          </cell>
          <cell r="L128">
            <v>67312.2</v>
          </cell>
          <cell r="M128">
            <v>8881.2000000000007</v>
          </cell>
          <cell r="N128">
            <v>4581.3</v>
          </cell>
          <cell r="O128">
            <v>113056.6</v>
          </cell>
          <cell r="P128">
            <v>44282.2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31589.1</v>
          </cell>
          <cell r="F142">
            <v>5283</v>
          </cell>
          <cell r="G142">
            <v>30778.6</v>
          </cell>
          <cell r="H142">
            <v>9802.6</v>
          </cell>
          <cell r="I142">
            <v>15763.9</v>
          </cell>
          <cell r="J142">
            <v>177951.4</v>
          </cell>
          <cell r="K142">
            <v>10868.7</v>
          </cell>
          <cell r="L142">
            <v>12007.7</v>
          </cell>
          <cell r="M142">
            <v>1686.9</v>
          </cell>
          <cell r="N142">
            <v>175.3</v>
          </cell>
          <cell r="O142">
            <v>14550.7</v>
          </cell>
          <cell r="P142">
            <v>15953.5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1569</v>
          </cell>
          <cell r="G149">
            <v>8655.1</v>
          </cell>
          <cell r="H149">
            <v>0</v>
          </cell>
          <cell r="I149">
            <v>1185</v>
          </cell>
          <cell r="J149">
            <v>192.7</v>
          </cell>
          <cell r="K149">
            <v>520</v>
          </cell>
          <cell r="L149">
            <v>1063.5</v>
          </cell>
          <cell r="M149">
            <v>0</v>
          </cell>
          <cell r="N149">
            <v>201.1</v>
          </cell>
          <cell r="O149">
            <v>2610.6</v>
          </cell>
          <cell r="P149">
            <v>486.6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863.6</v>
          </cell>
          <cell r="F156">
            <v>58.2</v>
          </cell>
          <cell r="G156">
            <v>6043.9</v>
          </cell>
          <cell r="H156">
            <v>70.599999999999994</v>
          </cell>
          <cell r="I156">
            <v>12.9</v>
          </cell>
          <cell r="J156">
            <v>20230.900000000001</v>
          </cell>
          <cell r="K156">
            <v>173</v>
          </cell>
          <cell r="L156">
            <v>48.5</v>
          </cell>
          <cell r="M156">
            <v>8.4</v>
          </cell>
          <cell r="N156">
            <v>0.3</v>
          </cell>
          <cell r="O156">
            <v>48</v>
          </cell>
          <cell r="P156">
            <v>2544.1999999999998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42564.1</v>
          </cell>
          <cell r="F198">
            <v>19883.400000000001</v>
          </cell>
          <cell r="G198">
            <v>73450.7</v>
          </cell>
          <cell r="H198">
            <v>31676.1</v>
          </cell>
          <cell r="I198">
            <v>49470.1</v>
          </cell>
          <cell r="J198">
            <v>173162.9</v>
          </cell>
          <cell r="K198">
            <v>76987.3</v>
          </cell>
          <cell r="L198">
            <v>80508.3</v>
          </cell>
          <cell r="M198">
            <v>10078.4</v>
          </cell>
          <cell r="N198">
            <v>5268.1</v>
          </cell>
          <cell r="O198">
            <v>89477.5</v>
          </cell>
          <cell r="P198">
            <v>41755.9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42655.3</v>
          </cell>
          <cell r="F226">
            <v>19963.400000000001</v>
          </cell>
          <cell r="G226">
            <v>74198</v>
          </cell>
          <cell r="H226">
            <v>31810.1</v>
          </cell>
          <cell r="I226">
            <v>50242.9</v>
          </cell>
          <cell r="J226">
            <v>173498.9</v>
          </cell>
          <cell r="K226">
            <v>77282.7</v>
          </cell>
          <cell r="L226">
            <v>80938.8</v>
          </cell>
          <cell r="M226">
            <v>10079.4</v>
          </cell>
          <cell r="N226">
            <v>5268.1</v>
          </cell>
          <cell r="O226">
            <v>89562.5</v>
          </cell>
          <cell r="P226">
            <v>41843.9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9381</v>
          </cell>
          <cell r="F233">
            <v>4520</v>
          </cell>
          <cell r="G233">
            <v>11960.6</v>
          </cell>
          <cell r="H233">
            <v>2593.9</v>
          </cell>
          <cell r="I233">
            <v>4663.7</v>
          </cell>
          <cell r="J233">
            <v>37663.9</v>
          </cell>
          <cell r="K233">
            <v>1574.9</v>
          </cell>
          <cell r="L233">
            <v>4937.7</v>
          </cell>
          <cell r="M233">
            <v>732.9</v>
          </cell>
          <cell r="N233">
            <v>10.8</v>
          </cell>
          <cell r="O233">
            <v>4482.8</v>
          </cell>
          <cell r="P233">
            <v>3786.3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1250.0999999999999</v>
          </cell>
          <cell r="F240">
            <v>3250.9</v>
          </cell>
          <cell r="G240">
            <v>9477</v>
          </cell>
          <cell r="H240">
            <v>2211.6</v>
          </cell>
          <cell r="I240">
            <v>1334.4</v>
          </cell>
          <cell r="J240">
            <v>886.6</v>
          </cell>
          <cell r="K240">
            <v>2607.6</v>
          </cell>
          <cell r="L240">
            <v>3074.8</v>
          </cell>
          <cell r="M240">
            <v>0</v>
          </cell>
          <cell r="N240">
            <v>159.9</v>
          </cell>
          <cell r="O240">
            <v>587.6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73640.5</v>
          </cell>
          <cell r="F131">
            <v>43140</v>
          </cell>
          <cell r="G131">
            <v>137852.79999999999</v>
          </cell>
          <cell r="H131">
            <v>46006.1</v>
          </cell>
          <cell r="I131">
            <v>72168</v>
          </cell>
          <cell r="J131">
            <v>501223.9</v>
          </cell>
          <cell r="K131">
            <v>135430.79999999999</v>
          </cell>
          <cell r="L131">
            <v>75323.600000000006</v>
          </cell>
          <cell r="M131">
            <v>10064.6</v>
          </cell>
          <cell r="N131">
            <v>6491</v>
          </cell>
          <cell r="O131">
            <v>116900</v>
          </cell>
          <cell r="P131">
            <v>47912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37545.300000000003</v>
          </cell>
          <cell r="F145">
            <v>4843.5</v>
          </cell>
          <cell r="G145">
            <v>21005.1</v>
          </cell>
          <cell r="H145">
            <v>9538.5</v>
          </cell>
          <cell r="I145">
            <v>14533.1</v>
          </cell>
          <cell r="J145">
            <v>254976.7</v>
          </cell>
          <cell r="K145">
            <v>14602.5</v>
          </cell>
          <cell r="L145">
            <v>14445.3</v>
          </cell>
          <cell r="M145">
            <v>1557.9</v>
          </cell>
          <cell r="N145">
            <v>494.4</v>
          </cell>
          <cell r="O145">
            <v>17976.8</v>
          </cell>
          <cell r="P145">
            <v>11247.3</v>
          </cell>
        </row>
        <row r="152">
          <cell r="E152">
            <v>579</v>
          </cell>
          <cell r="F152">
            <v>1536</v>
          </cell>
          <cell r="G152">
            <v>10000</v>
          </cell>
          <cell r="H152">
            <v>0</v>
          </cell>
          <cell r="I152">
            <v>855</v>
          </cell>
          <cell r="J152">
            <v>250</v>
          </cell>
          <cell r="K152">
            <v>600</v>
          </cell>
          <cell r="L152">
            <v>1125</v>
          </cell>
          <cell r="M152">
            <v>0</v>
          </cell>
          <cell r="N152">
            <v>330</v>
          </cell>
          <cell r="O152">
            <v>1975</v>
          </cell>
          <cell r="P152">
            <v>1300</v>
          </cell>
        </row>
        <row r="159">
          <cell r="E159">
            <v>756.6</v>
          </cell>
          <cell r="F159">
            <v>345.4</v>
          </cell>
          <cell r="G159">
            <v>3985.8</v>
          </cell>
          <cell r="H159">
            <v>567.5</v>
          </cell>
          <cell r="I159">
            <v>205.7</v>
          </cell>
          <cell r="J159">
            <v>22356.6</v>
          </cell>
          <cell r="K159">
            <v>2666</v>
          </cell>
          <cell r="L159">
            <v>273.2</v>
          </cell>
          <cell r="M159">
            <v>7.3</v>
          </cell>
          <cell r="N159">
            <v>3.6</v>
          </cell>
          <cell r="O159">
            <v>124.8</v>
          </cell>
          <cell r="P159">
            <v>251.5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52184.800000000003</v>
          </cell>
          <cell r="F201">
            <v>28101.9</v>
          </cell>
          <cell r="G201">
            <v>75668.5</v>
          </cell>
          <cell r="H201">
            <v>28743</v>
          </cell>
          <cell r="I201">
            <v>63595.8</v>
          </cell>
          <cell r="J201">
            <v>160263.20000000001</v>
          </cell>
          <cell r="K201">
            <v>73429.3</v>
          </cell>
          <cell r="L201">
            <v>74087.7</v>
          </cell>
          <cell r="M201">
            <v>7450.3</v>
          </cell>
          <cell r="N201">
            <v>6262.1</v>
          </cell>
          <cell r="O201">
            <v>96125.4</v>
          </cell>
          <cell r="P201">
            <v>47284.800000000003</v>
          </cell>
        </row>
        <row r="229">
          <cell r="E229">
            <v>52397.3</v>
          </cell>
          <cell r="F229">
            <v>28226.9</v>
          </cell>
          <cell r="G229">
            <v>76168.5</v>
          </cell>
          <cell r="H229">
            <v>28808</v>
          </cell>
          <cell r="I229">
            <v>63833.3</v>
          </cell>
          <cell r="J229">
            <v>161019.5</v>
          </cell>
          <cell r="K229">
            <v>74004.3</v>
          </cell>
          <cell r="L229">
            <v>74387.7</v>
          </cell>
          <cell r="M229">
            <v>7485.6</v>
          </cell>
          <cell r="N229">
            <v>6287.1</v>
          </cell>
          <cell r="O229">
            <v>96304.2</v>
          </cell>
          <cell r="P229">
            <v>47375.6</v>
          </cell>
        </row>
        <row r="236">
          <cell r="E236">
            <v>4085</v>
          </cell>
          <cell r="F236">
            <v>860</v>
          </cell>
          <cell r="G236">
            <v>5375</v>
          </cell>
          <cell r="H236">
            <v>2150</v>
          </cell>
          <cell r="I236">
            <v>1053.5</v>
          </cell>
          <cell r="J236">
            <v>6450</v>
          </cell>
          <cell r="K236">
            <v>3225</v>
          </cell>
          <cell r="L236">
            <v>2365</v>
          </cell>
          <cell r="M236">
            <v>580.5</v>
          </cell>
          <cell r="N236">
            <v>215</v>
          </cell>
          <cell r="O236">
            <v>2580</v>
          </cell>
          <cell r="P236">
            <v>1075</v>
          </cell>
        </row>
        <row r="243">
          <cell r="E243">
            <v>2200</v>
          </cell>
          <cell r="F243">
            <v>2420</v>
          </cell>
          <cell r="G243">
            <v>7480</v>
          </cell>
          <cell r="H243">
            <v>1320</v>
          </cell>
          <cell r="I243">
            <v>1738</v>
          </cell>
          <cell r="J243">
            <v>1980</v>
          </cell>
          <cell r="K243">
            <v>3300</v>
          </cell>
          <cell r="L243">
            <v>3058</v>
          </cell>
          <cell r="M243">
            <v>4.4000000000000004</v>
          </cell>
          <cell r="N243">
            <v>330</v>
          </cell>
          <cell r="O243">
            <v>1958</v>
          </cell>
          <cell r="P243">
            <v>1958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1656403.6</v>
          </cell>
        </row>
        <row r="100">
          <cell r="G100">
            <v>1774177.5</v>
          </cell>
        </row>
        <row r="120">
          <cell r="R120">
            <v>590000</v>
          </cell>
        </row>
        <row r="121">
          <cell r="R121">
            <v>175816.7</v>
          </cell>
        </row>
        <row r="124">
          <cell r="G124">
            <v>135200</v>
          </cell>
        </row>
        <row r="128">
          <cell r="R128">
            <v>9550014.8000000007</v>
          </cell>
        </row>
        <row r="129">
          <cell r="R129">
            <v>2387503.6</v>
          </cell>
        </row>
        <row r="132">
          <cell r="G132">
            <v>2387503.6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G140">
            <v>0</v>
          </cell>
        </row>
        <row r="144">
          <cell r="R144">
            <v>832792.5</v>
          </cell>
        </row>
        <row r="145">
          <cell r="R145">
            <v>37753.300000000003</v>
          </cell>
        </row>
        <row r="148">
          <cell r="G148">
            <v>114362.5</v>
          </cell>
        </row>
        <row r="160">
          <cell r="R160">
            <v>235038</v>
          </cell>
        </row>
        <row r="161">
          <cell r="R161">
            <v>273.7</v>
          </cell>
        </row>
        <row r="164">
          <cell r="G164">
            <v>17627.900000000001</v>
          </cell>
        </row>
        <row r="168">
          <cell r="R168">
            <v>255000</v>
          </cell>
        </row>
        <row r="169">
          <cell r="R169">
            <v>65903.600000000006</v>
          </cell>
        </row>
        <row r="172">
          <cell r="G172">
            <v>58650</v>
          </cell>
        </row>
        <row r="176">
          <cell r="R176">
            <v>5000</v>
          </cell>
        </row>
        <row r="177">
          <cell r="R177">
            <v>280</v>
          </cell>
        </row>
        <row r="180">
          <cell r="G180">
            <v>1200</v>
          </cell>
        </row>
        <row r="200">
          <cell r="R200">
            <v>58054973.5</v>
          </cell>
        </row>
        <row r="201">
          <cell r="R201">
            <v>5662659.0999999996</v>
          </cell>
        </row>
        <row r="204">
          <cell r="G204">
            <v>10480682.6</v>
          </cell>
        </row>
        <row r="208">
          <cell r="R208">
            <v>21303814.699999999</v>
          </cell>
        </row>
        <row r="209">
          <cell r="R209">
            <v>2453629.9</v>
          </cell>
        </row>
        <row r="212">
          <cell r="G212">
            <v>4047724.8</v>
          </cell>
        </row>
        <row r="424">
          <cell r="R424">
            <v>10997949.6</v>
          </cell>
        </row>
        <row r="425">
          <cell r="R425">
            <v>2410697.9</v>
          </cell>
        </row>
        <row r="428">
          <cell r="G428">
            <v>2261980.5</v>
          </cell>
        </row>
        <row r="432">
          <cell r="R432">
            <v>300000</v>
          </cell>
        </row>
        <row r="433">
          <cell r="R433">
            <v>39194.699999999997</v>
          </cell>
        </row>
        <row r="436">
          <cell r="G436">
            <v>67500</v>
          </cell>
        </row>
        <row r="488">
          <cell r="R488">
            <v>1014000</v>
          </cell>
        </row>
        <row r="489">
          <cell r="R489">
            <v>292332.79999999999</v>
          </cell>
        </row>
        <row r="492">
          <cell r="G492">
            <v>227865</v>
          </cell>
        </row>
        <row r="536">
          <cell r="R536">
            <v>700000</v>
          </cell>
        </row>
        <row r="537">
          <cell r="R537">
            <v>128854.9</v>
          </cell>
        </row>
        <row r="540">
          <cell r="G540">
            <v>140000</v>
          </cell>
        </row>
        <row r="648">
          <cell r="R648">
            <v>301060.3</v>
          </cell>
        </row>
        <row r="649">
          <cell r="R649">
            <v>2822.7</v>
          </cell>
        </row>
        <row r="652">
          <cell r="G652">
            <v>40000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G660">
            <v>85330.6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G668">
            <v>0</v>
          </cell>
        </row>
        <row r="672">
          <cell r="R672">
            <v>9085910</v>
          </cell>
        </row>
        <row r="673">
          <cell r="R673">
            <v>300000</v>
          </cell>
        </row>
        <row r="676">
          <cell r="G676">
            <v>1704121.9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5078.7</v>
          </cell>
        </row>
        <row r="692">
          <cell r="G692">
            <v>3750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7" zoomScale="90" zoomScaleNormal="90" workbookViewId="0">
      <selection activeCell="L22" sqref="L2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70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68</v>
      </c>
      <c r="H8" s="1" t="s">
        <v>47</v>
      </c>
      <c r="I8" s="16" t="s">
        <v>69</v>
      </c>
      <c r="J8" s="17" t="s">
        <v>65</v>
      </c>
      <c r="K8" s="58"/>
      <c r="L8" s="2" t="str">
        <f>G8</f>
        <v>ծրագիր-3 ամիս</v>
      </c>
      <c r="M8" s="1" t="s">
        <v>47</v>
      </c>
      <c r="N8" s="16" t="str">
        <f>I8</f>
        <v>կատ. %-ը 1-ին եռամսյակի նկատմամբ</v>
      </c>
      <c r="O8" s="1" t="s">
        <v>48</v>
      </c>
      <c r="P8" s="58"/>
      <c r="Q8" s="2" t="str">
        <f>G8</f>
        <v>ծրագիր-3 ամիս</v>
      </c>
      <c r="R8" s="1" t="s">
        <v>47</v>
      </c>
      <c r="S8" s="16" t="str">
        <f>I8</f>
        <v>կատ. %-ը 1-ին եռամսյակի նկատմամբ</v>
      </c>
      <c r="T8" s="1" t="s">
        <v>48</v>
      </c>
      <c r="U8" s="58"/>
      <c r="V8" s="2" t="str">
        <f>G8</f>
        <v>ծրագիր-3 ամիս</v>
      </c>
      <c r="W8" s="1" t="s">
        <v>47</v>
      </c>
      <c r="X8" s="16" t="str">
        <f>I8</f>
        <v>կատ. %-ը 1-ին եռամսյակի նկատմամբ</v>
      </c>
      <c r="Y8" s="1" t="s">
        <v>48</v>
      </c>
      <c r="Z8" s="58"/>
      <c r="AA8" s="2" t="str">
        <f>V8</f>
        <v>ծրագիր-3 ամիս</v>
      </c>
      <c r="AB8" s="1" t="s">
        <v>47</v>
      </c>
      <c r="AC8" s="16" t="str">
        <f>I8</f>
        <v>կատ. %-ը 1-ին եռամսյակի նկատմամբ</v>
      </c>
      <c r="AD8" s="1" t="s">
        <v>48</v>
      </c>
      <c r="AE8" s="58"/>
      <c r="AF8" s="18" t="str">
        <f>G8</f>
        <v>ծրագիր-3 ամիս</v>
      </c>
      <c r="AG8" s="1" t="s">
        <v>47</v>
      </c>
      <c r="AH8" s="16" t="str">
        <f>I8</f>
        <v>կատ. %-ը 1-ին եռամսյակի նկատմամբ</v>
      </c>
      <c r="AI8" s="1" t="s">
        <v>48</v>
      </c>
      <c r="AJ8" s="58"/>
      <c r="AK8" s="18" t="str">
        <f>G8</f>
        <v>ծրագիր-3 ամիս</v>
      </c>
      <c r="AL8" s="1" t="s">
        <v>47</v>
      </c>
      <c r="AM8" s="16" t="str">
        <f>I8</f>
        <v>կատ. %-ը 1-ին եռամսյակի նկատմամբ</v>
      </c>
      <c r="AN8" s="1" t="s">
        <v>48</v>
      </c>
      <c r="AO8" s="58"/>
      <c r="AP8" s="18" t="str">
        <f>G8</f>
        <v>ծրագիր-3 ամիս</v>
      </c>
      <c r="AQ8" s="1" t="s">
        <v>47</v>
      </c>
      <c r="AR8" s="16" t="str">
        <f>I8</f>
        <v>կատ. %-ը 1-ին եռամսյակի նկատմամբ</v>
      </c>
      <c r="AS8" s="1" t="s">
        <v>48</v>
      </c>
      <c r="AT8" s="58"/>
      <c r="AU8" s="18" t="str">
        <f>G8</f>
        <v>ծրագիր-3 ամիս</v>
      </c>
      <c r="AV8" s="1" t="s">
        <v>47</v>
      </c>
      <c r="AW8" s="1" t="str">
        <f>I8</f>
        <v>կատ. %-ը 1-ին եռամսյակի նկատմամբ</v>
      </c>
      <c r="AX8" s="1" t="s">
        <v>48</v>
      </c>
      <c r="AY8" s="58"/>
      <c r="AZ8" s="2" t="str">
        <f>G8</f>
        <v>ծրագիր-3 ամիս</v>
      </c>
      <c r="BA8" s="1" t="s">
        <v>47</v>
      </c>
      <c r="BB8" s="58"/>
      <c r="BC8" s="2" t="str">
        <f>G8</f>
        <v>ծրագիր-3 ամիս</v>
      </c>
      <c r="BD8" s="1" t="s">
        <v>47</v>
      </c>
      <c r="BE8" s="58"/>
      <c r="BF8" s="2" t="str">
        <f>G8</f>
        <v>ծրագիր-3 ամիս</v>
      </c>
      <c r="BG8" s="1" t="s">
        <v>47</v>
      </c>
      <c r="BH8" s="58"/>
      <c r="BI8" s="2" t="str">
        <f>G8</f>
        <v>ծրագիր-3 ամիս</v>
      </c>
      <c r="BJ8" s="1" t="s">
        <v>47</v>
      </c>
      <c r="BK8" s="58"/>
      <c r="BL8" s="2" t="str">
        <f>G8</f>
        <v>ծրագիր-3 ամիս</v>
      </c>
      <c r="BM8" s="1" t="s">
        <v>47</v>
      </c>
      <c r="BN8" s="58"/>
      <c r="BO8" s="2" t="str">
        <f>G8</f>
        <v>ծրագիր-3 ամիս</v>
      </c>
      <c r="BP8" s="1" t="s">
        <v>47</v>
      </c>
      <c r="BQ8" s="58"/>
      <c r="BR8" s="2" t="str">
        <f>G8</f>
        <v>ծրագիր-3 ամիս</v>
      </c>
      <c r="BS8" s="1" t="s">
        <v>47</v>
      </c>
      <c r="BT8" s="1" t="s">
        <v>48</v>
      </c>
      <c r="BU8" s="58"/>
      <c r="BV8" s="18" t="str">
        <f>G8</f>
        <v>ծրագիր-3 ամիս</v>
      </c>
      <c r="BW8" s="1" t="s">
        <v>47</v>
      </c>
      <c r="BX8" s="58"/>
      <c r="BY8" s="2" t="str">
        <f>G8</f>
        <v>ծրագիր-3 ամիս</v>
      </c>
      <c r="BZ8" s="1" t="s">
        <v>47</v>
      </c>
      <c r="CA8" s="58"/>
      <c r="CB8" s="2" t="str">
        <f>G8</f>
        <v>ծրագիր-3 ամիս</v>
      </c>
      <c r="CC8" s="1" t="s">
        <v>47</v>
      </c>
      <c r="CD8" s="58"/>
      <c r="CE8" s="2" t="str">
        <f>G8</f>
        <v>ծրագիր-3 ամիս</v>
      </c>
      <c r="CF8" s="1" t="s">
        <v>47</v>
      </c>
      <c r="CG8" s="58"/>
      <c r="CH8" s="2" t="str">
        <f>G8</f>
        <v>ծրագիր-3 ամիս</v>
      </c>
      <c r="CI8" s="1" t="s">
        <v>47</v>
      </c>
      <c r="CJ8" s="58"/>
      <c r="CK8" s="2" t="str">
        <f>G8</f>
        <v>ծրագիր-3 ամիս</v>
      </c>
      <c r="CL8" s="1" t="s">
        <v>47</v>
      </c>
      <c r="CM8" s="58"/>
      <c r="CN8" s="2" t="str">
        <f>G8</f>
        <v>ծրագիր-3 ամիս</v>
      </c>
      <c r="CO8" s="1" t="s">
        <v>47</v>
      </c>
      <c r="CP8" s="58"/>
      <c r="CQ8" s="2" t="str">
        <f>G8</f>
        <v>ծրագիր-3 ամիս</v>
      </c>
      <c r="CR8" s="1" t="s">
        <v>47</v>
      </c>
      <c r="CS8" s="58"/>
      <c r="CT8" s="2" t="str">
        <f>G8</f>
        <v>ծրագիր-3 ամիս</v>
      </c>
      <c r="CU8" s="1" t="s">
        <v>47</v>
      </c>
      <c r="CV8" s="58"/>
      <c r="CW8" s="2" t="str">
        <f>G8</f>
        <v>ծրագիր-3 ամիս</v>
      </c>
      <c r="CX8" s="1" t="s">
        <v>47</v>
      </c>
      <c r="CY8" s="58"/>
      <c r="CZ8" s="2" t="str">
        <f>G8</f>
        <v>ծրագիր-3 ամիս</v>
      </c>
      <c r="DA8" s="1" t="s">
        <v>47</v>
      </c>
      <c r="DB8" s="58"/>
      <c r="DC8" s="2" t="str">
        <f>G8</f>
        <v>ծրագիր-3 ամիս</v>
      </c>
      <c r="DD8" s="1" t="s">
        <v>47</v>
      </c>
      <c r="DE8" s="58"/>
      <c r="DF8" s="2" t="str">
        <f>G8</f>
        <v>ծրագիր-3 ամիս</v>
      </c>
      <c r="DG8" s="1" t="s">
        <v>47</v>
      </c>
      <c r="DH8" s="114"/>
      <c r="DI8" s="58"/>
      <c r="DJ8" s="2" t="str">
        <f>G8</f>
        <v>ծրագիր-3 ամիս</v>
      </c>
      <c r="DK8" s="1" t="s">
        <v>47</v>
      </c>
      <c r="DL8" s="58"/>
      <c r="DM8" s="2" t="str">
        <f>G8</f>
        <v>ծրագիր-3 ամիս</v>
      </c>
      <c r="DN8" s="1" t="s">
        <v>47</v>
      </c>
      <c r="DO8" s="58"/>
      <c r="DP8" s="2" t="str">
        <f>G8</f>
        <v>ծրագիր-3 ամիս</v>
      </c>
      <c r="DQ8" s="1" t="s">
        <v>47</v>
      </c>
      <c r="DR8" s="58"/>
      <c r="DS8" s="2" t="str">
        <f>G8</f>
        <v>ծրագիր-3 ամիս</v>
      </c>
      <c r="DT8" s="1" t="s">
        <v>47</v>
      </c>
      <c r="DU8" s="58"/>
      <c r="DV8" s="2" t="str">
        <f>G8</f>
        <v>ծրագիր-3 ամիս</v>
      </c>
      <c r="DW8" s="1" t="s">
        <v>47</v>
      </c>
      <c r="DX8" s="58"/>
      <c r="DY8" s="2" t="str">
        <f>G8</f>
        <v>ծրագիր-3 ամիս</v>
      </c>
      <c r="DZ8" s="1" t="s">
        <v>47</v>
      </c>
      <c r="EA8" s="58"/>
      <c r="EB8" s="2" t="str">
        <f>G8</f>
        <v>ծրագիր-3 ամիս</v>
      </c>
      <c r="EC8" s="1" t="s">
        <v>47</v>
      </c>
      <c r="ED8" s="114"/>
      <c r="EE8" s="58"/>
      <c r="EF8" s="2" t="str">
        <f>G8</f>
        <v>ծրագիր-3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594501.80000000005</v>
      </c>
      <c r="H10" s="23">
        <f t="shared" ref="H10:H20" si="0">DK10+EG10-EC10</f>
        <v>620558.69999999995</v>
      </c>
      <c r="I10" s="23">
        <f>IFERROR(H10/G10*100,"-")</f>
        <v>104.38298084211013</v>
      </c>
      <c r="J10" s="24">
        <f>IFERROR(H10/F10*100,"-")</f>
        <v>19.769634973645793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594501.80000000005</v>
      </c>
      <c r="M10" s="23">
        <f>R10+AB10+AG10+AL10+AQ10+AV10+BA10+BP10+BW10+BZ10+CC10+CF10+CI10+CO10+CR10+CX10+DA10+DD10+DG10</f>
        <v>620558.69999999995</v>
      </c>
      <c r="N10" s="25">
        <f>IFERROR(M10/L10*100,"-")</f>
        <v>104.38298084211013</v>
      </c>
      <c r="O10" s="26">
        <f>IFERROR(M10/K10*100,"-")</f>
        <v>19.769634973645793</v>
      </c>
      <c r="P10" s="27">
        <f>+[1]rep1_101!$E$92</f>
        <v>1129049.1000000001</v>
      </c>
      <c r="Q10" s="27">
        <f>+[2]rep1_101!$E$96</f>
        <v>191938.3</v>
      </c>
      <c r="R10" s="27">
        <f>+[1]rep1_101!$E$93</f>
        <v>180688.2</v>
      </c>
      <c r="S10" s="27">
        <f>IFERROR(R10/Q10*100,"-")</f>
        <v>94.138689360070401</v>
      </c>
      <c r="T10" s="26">
        <f>IFERROR(R10/P10*100,"-")</f>
        <v>16.00357327241127</v>
      </c>
      <c r="U10" s="27">
        <f>+Z10+AJ10</f>
        <v>1311784</v>
      </c>
      <c r="V10" s="27">
        <f>+AA10+AK10</f>
        <v>229987.9</v>
      </c>
      <c r="W10" s="27">
        <f>+AB10+AL10</f>
        <v>262958.3</v>
      </c>
      <c r="X10" s="27">
        <f>IFERROR(W10/V10*100,"-")</f>
        <v>114.33571070478055</v>
      </c>
      <c r="Y10" s="26">
        <f>IFERROR(W10/U10*100,"-")</f>
        <v>20.045853585651297</v>
      </c>
      <c r="Z10" s="21">
        <f>[1]rep1_101!$E$8+[1]rep1_101!$E$15</f>
        <v>10383.900000000001</v>
      </c>
      <c r="AA10" s="21">
        <f>+[2]rep1_101!$E$26</f>
        <v>2242.9</v>
      </c>
      <c r="AB10" s="21">
        <f>+[1]rep1_101!$E$23</f>
        <v>2800</v>
      </c>
      <c r="AC10" s="28">
        <f>IFERROR(AB10/AA10*100,"-")</f>
        <v>124.83837888447991</v>
      </c>
      <c r="AD10" s="29">
        <f>IFERROR(AB10/Z10*100,"-")</f>
        <v>26.964820539489015</v>
      </c>
      <c r="AE10" s="21">
        <f>+[1]rep1_101!$E$71</f>
        <v>6351.4</v>
      </c>
      <c r="AF10" s="21">
        <f>+[2]rep1_101!$E$75</f>
        <v>1371.9</v>
      </c>
      <c r="AG10" s="21">
        <f>+[1]rep1_101!$E$72</f>
        <v>458.5</v>
      </c>
      <c r="AH10" s="28">
        <f>IFERROR(AG10/AF10*100,"-")</f>
        <v>33.420803265544137</v>
      </c>
      <c r="AI10" s="26">
        <f>IFERROR(AG10/AE10*100,"-")</f>
        <v>7.2188808766571144</v>
      </c>
      <c r="AJ10" s="21">
        <f>[1]rep1_101!$E$29+[1]rep1_101!$E$36</f>
        <v>1301400.1000000001</v>
      </c>
      <c r="AK10" s="21">
        <f>+[2]rep1_101!$E$47</f>
        <v>227745</v>
      </c>
      <c r="AL10" s="21">
        <f>+[1]rep1_101!$E$44</f>
        <v>260158.3</v>
      </c>
      <c r="AM10" s="30">
        <f>IFERROR(AL10/AK10*100,"-")</f>
        <v>114.23227732771302</v>
      </c>
      <c r="AN10" s="26">
        <f>IFERROR(AL10/AJ10*100,"-")</f>
        <v>19.990646996261948</v>
      </c>
      <c r="AO10" s="21">
        <f>+[3]rep1_2!$E$127</f>
        <v>197699.5</v>
      </c>
      <c r="AP10" s="21">
        <f>+[4]rep1_2!$E$131</f>
        <v>73640.5</v>
      </c>
      <c r="AQ10" s="21">
        <f>+[3]rep1_2!$E$128</f>
        <v>90714.6</v>
      </c>
      <c r="AR10" s="28">
        <f>IFERROR(AQ10/AP10*100,"-")</f>
        <v>123.18574697347249</v>
      </c>
      <c r="AS10" s="26">
        <f>IFERROR(AQ10/AO10*100,"-")</f>
        <v>45.88509328551666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38880.9</v>
      </c>
      <c r="BS10" s="25">
        <f t="shared" ref="BS10:BS22" si="2">BW10+BZ10+CC10+CF10</f>
        <v>32452.699999999997</v>
      </c>
      <c r="BT10" s="33">
        <f>IFERROR(BS10/BQ10*100,"-")</f>
        <v>18.791067660744353</v>
      </c>
      <c r="BU10" s="31">
        <f>+[3]rep1_2!$E$141</f>
        <v>166867.9</v>
      </c>
      <c r="BV10" s="31">
        <f>+[4]rep1_2!$E$145</f>
        <v>37545.300000000003</v>
      </c>
      <c r="BW10" s="31">
        <f>+[3]rep1_2!$E$142</f>
        <v>31589.1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756.6</v>
      </c>
      <c r="CC10" s="31">
        <f>+[3]rep1_2!$E$156</f>
        <v>863.6</v>
      </c>
      <c r="CD10" s="31">
        <f>+[3]rep1_2!$E$148</f>
        <v>2316</v>
      </c>
      <c r="CE10" s="31">
        <f>+[4]rep1_2!$E$152</f>
        <v>579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52397.3</v>
      </c>
      <c r="CR10" s="31">
        <f>+[3]rep1_2!$E$226</f>
        <v>42655.3</v>
      </c>
      <c r="CS10" s="31">
        <f>+[3]rep1_2!$E$197</f>
        <v>289915.40000000002</v>
      </c>
      <c r="CT10" s="31">
        <f>+[4]rep1_2!$E$201</f>
        <v>52184.800000000003</v>
      </c>
      <c r="CU10" s="31">
        <f>+[3]rep1_2!$E$198</f>
        <v>42564.1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4085</v>
      </c>
      <c r="DA10" s="31">
        <f>+[3]rep1_2!$E$233</f>
        <v>9381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2200</v>
      </c>
      <c r="DG10" s="31">
        <f>+[3]rep1_2!$E$240</f>
        <v>1250.0999999999999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594501.80000000005</v>
      </c>
      <c r="DK10" s="22">
        <f>R10+AB10+AG10+AL10+AQ10+AV10+BA10+BD10+BG10+BJ10+BM10+BP10+BW10+BZ10+CC10+CF10+CI10+CL10+CO10+CR10+CX10+DA10+DD10+DG10+DH10</f>
        <v>620558.69999999995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306937.50000000006</v>
      </c>
      <c r="H11" s="23">
        <f t="shared" si="0"/>
        <v>285112.20000000007</v>
      </c>
      <c r="I11" s="23">
        <f t="shared" ref="I11:I21" si="6">IFERROR(H11/G11*100,"-")</f>
        <v>92.889334147831406</v>
      </c>
      <c r="J11" s="24">
        <f t="shared" ref="J11:J23" si="7">IFERROR(H11/F11*100,"-")</f>
        <v>17.731686349281617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306937.50000000006</v>
      </c>
      <c r="M11" s="23">
        <f t="shared" ref="M11:M22" si="10">R11+AB11+AG11+AL11+AQ11+AV11+BA11+BP11+BW11+BZ11+CC11+CF11+CI11+CO11+CR11+CX11+DA11+DD11+DG11</f>
        <v>285112.20000000007</v>
      </c>
      <c r="N11" s="25">
        <f t="shared" ref="N11:N21" si="11">IFERROR(M11/L11*100,"-")</f>
        <v>92.889334147831406</v>
      </c>
      <c r="O11" s="26">
        <f t="shared" ref="O11:O23" si="12">IFERROR(M11/K11*100,"-")</f>
        <v>17.731686349281617</v>
      </c>
      <c r="P11" s="27">
        <f>+[1]rep1_101!$F$92</f>
        <v>621087.69999999995</v>
      </c>
      <c r="Q11" s="27">
        <f>+[2]rep1_101!$F$96</f>
        <v>105584.9</v>
      </c>
      <c r="R11" s="27">
        <f>+[1]rep1_101!$F$93</f>
        <v>83545.3</v>
      </c>
      <c r="S11" s="27">
        <f t="shared" ref="S11:S21" si="13">IFERROR(R11/Q11*100,"-")</f>
        <v>79.126181868808899</v>
      </c>
      <c r="T11" s="26">
        <f t="shared" ref="T11:T23" si="14">IFERROR(R11/P11*100,"-")</f>
        <v>13.45144977110318</v>
      </c>
      <c r="U11" s="27">
        <f t="shared" ref="U11:U22" si="15">+Z11+AJ11</f>
        <v>681653.3</v>
      </c>
      <c r="V11" s="27">
        <f t="shared" ref="V11:V22" si="16">+AA11+AK11</f>
        <v>119778.8</v>
      </c>
      <c r="W11" s="27">
        <f t="shared" ref="W11:W22" si="17">+AB11+AL11</f>
        <v>124087</v>
      </c>
      <c r="X11" s="27">
        <f t="shared" ref="X11:X21" si="18">IFERROR(W11/V11*100,"-")</f>
        <v>103.59679676203135</v>
      </c>
      <c r="Y11" s="26">
        <f t="shared" ref="Y11:Y23" si="19">IFERROR(W11/U11*100,"-")</f>
        <v>18.203828837915108</v>
      </c>
      <c r="Z11" s="21">
        <f>+[1]rep1_101!$F$8+[1]rep1_101!$F$15</f>
        <v>11939.9</v>
      </c>
      <c r="AA11" s="21">
        <f>+[2]rep1_101!$F$26</f>
        <v>2579</v>
      </c>
      <c r="AB11" s="21">
        <f>+[1]rep1_101!$F$23</f>
        <v>306.89999999999998</v>
      </c>
      <c r="AC11" s="28">
        <f t="shared" ref="AC11:AC21" si="20">IFERROR(AB11/AA11*100,"-")</f>
        <v>11.899961225281116</v>
      </c>
      <c r="AD11" s="29">
        <f t="shared" ref="AD11:AD23" si="21">IFERROR(AB11/Z11*100,"-")</f>
        <v>2.5703732862084272</v>
      </c>
      <c r="AE11" s="21">
        <f>+[1]rep1_101!$F$71</f>
        <v>934.9</v>
      </c>
      <c r="AF11" s="21">
        <f>+[2]rep1_101!$F$75</f>
        <v>202</v>
      </c>
      <c r="AG11" s="21">
        <f>+[1]rep1_101!$F$72</f>
        <v>149.4</v>
      </c>
      <c r="AH11" s="28">
        <f t="shared" ref="AH11:AH21" si="22">IFERROR(AG11/AF11*100,"-")</f>
        <v>73.960396039603964</v>
      </c>
      <c r="AI11" s="26">
        <f t="shared" ref="AI11:AI23" si="23">IFERROR(AG11/AE11*100,"-")</f>
        <v>15.98031875066852</v>
      </c>
      <c r="AJ11" s="21">
        <f>[1]rep1_101!$F$29+[1]rep1_101!$F$36</f>
        <v>669713.4</v>
      </c>
      <c r="AK11" s="21">
        <f>+[2]rep1_101!$F$47</f>
        <v>117199.8</v>
      </c>
      <c r="AL11" s="21">
        <f>+[1]rep1_101!$F$44</f>
        <v>123780.1</v>
      </c>
      <c r="AM11" s="30">
        <f t="shared" ref="AM11:AM21" si="24">IFERROR(AL11/AK11*100,"-")</f>
        <v>105.61460002491472</v>
      </c>
      <c r="AN11" s="26">
        <f t="shared" ref="AN11:AN23" si="25">IFERROR(AL11/AJ11*100,"-")</f>
        <v>18.482547907806534</v>
      </c>
      <c r="AO11" s="21">
        <f>+[3]rep1_2!$F$127</f>
        <v>103350</v>
      </c>
      <c r="AP11" s="21">
        <f>+[4]rep1_2!$F$131</f>
        <v>43140</v>
      </c>
      <c r="AQ11" s="21">
        <f>+[3]rep1_2!$F$128</f>
        <v>42686</v>
      </c>
      <c r="AR11" s="28">
        <f t="shared" ref="AR11:AR21" si="26">IFERROR(AQ11/AP11*100,"-")</f>
        <v>98.947612424663888</v>
      </c>
      <c r="AS11" s="26">
        <f t="shared" ref="AS11:AS23" si="27">IFERROR(AQ11/AO11*100,"-")</f>
        <v>41.302370585389454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6724.9</v>
      </c>
      <c r="BS11" s="25">
        <f t="shared" si="2"/>
        <v>6910.2</v>
      </c>
      <c r="BT11" s="33">
        <f t="shared" ref="BT11:BT23" si="30">IFERROR(BS11/BQ11*100,"-")</f>
        <v>23.602425070446589</v>
      </c>
      <c r="BU11" s="31">
        <f>+[3]rep1_2!$F$141</f>
        <v>21526.799999999999</v>
      </c>
      <c r="BV11" s="31">
        <f>+[4]rep1_2!$F$145</f>
        <v>4843.5</v>
      </c>
      <c r="BW11" s="31">
        <f>+[3]rep1_2!$F$142</f>
        <v>5283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345.4</v>
      </c>
      <c r="CC11" s="31">
        <f>+[3]rep1_2!$F$156</f>
        <v>58.2</v>
      </c>
      <c r="CD11" s="31">
        <f>+[3]rep1_2!$F$148</f>
        <v>6144</v>
      </c>
      <c r="CE11" s="31">
        <f>+[4]rep1_2!$F$152</f>
        <v>1536</v>
      </c>
      <c r="CF11" s="31">
        <f>+[3]rep1_2!$F$149</f>
        <v>1569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28226.9</v>
      </c>
      <c r="CR11" s="31">
        <f>+[3]rep1_2!$F$226</f>
        <v>19963.400000000001</v>
      </c>
      <c r="CS11" s="31">
        <f>+[3]rep1_2!$F$197</f>
        <v>156121.5</v>
      </c>
      <c r="CT11" s="31">
        <f>+[4]rep1_2!$F$201</f>
        <v>28101.9</v>
      </c>
      <c r="CU11" s="31">
        <f>+[3]rep1_2!$F$198</f>
        <v>19883.400000000001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860</v>
      </c>
      <c r="DA11" s="31">
        <f>+[3]rep1_2!$F$233</f>
        <v>4520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2420</v>
      </c>
      <c r="DG11" s="31">
        <f>+[3]rep1_2!$F$240</f>
        <v>3250.9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306937.50000000006</v>
      </c>
      <c r="DK11" s="22">
        <f t="shared" ref="DK11:DK21" si="32">R11+AB11+AG11+AL11+AQ11+AV11+BA11+BD11+BG11+BJ11+BM11+BP11+BW11+BZ11+CC11+CF11+CI11+CL11+CO11+CR11+CX11+DA11+DD11+DG11+DH11</f>
        <v>285112.20000000007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1104860.5</v>
      </c>
      <c r="H12" s="23">
        <f t="shared" si="0"/>
        <v>1251102.3000000003</v>
      </c>
      <c r="I12" s="23">
        <f t="shared" si="6"/>
        <v>113.2362230344917</v>
      </c>
      <c r="J12" s="24">
        <f t="shared" si="7"/>
        <v>21.137023820609965</v>
      </c>
      <c r="K12" s="23">
        <f t="shared" si="8"/>
        <v>5919008.8000000007</v>
      </c>
      <c r="L12" s="23">
        <f t="shared" si="9"/>
        <v>1104860.5</v>
      </c>
      <c r="M12" s="23">
        <f t="shared" si="10"/>
        <v>1251102.3000000003</v>
      </c>
      <c r="N12" s="25">
        <f t="shared" si="11"/>
        <v>113.2362230344917</v>
      </c>
      <c r="O12" s="26">
        <f t="shared" si="12"/>
        <v>21.137023820609965</v>
      </c>
      <c r="P12" s="27">
        <f>+[1]rep1_101!$G$92</f>
        <v>2979680.7</v>
      </c>
      <c r="Q12" s="27">
        <f>+[2]rep1_101!$G$96</f>
        <v>506545.7</v>
      </c>
      <c r="R12" s="27">
        <f>+[1]rep1_101!$G$93</f>
        <v>497644.4</v>
      </c>
      <c r="S12" s="27">
        <f t="shared" si="13"/>
        <v>98.242744929036022</v>
      </c>
      <c r="T12" s="26">
        <f t="shared" si="14"/>
        <v>16.701266011489082</v>
      </c>
      <c r="U12" s="27">
        <f t="shared" si="15"/>
        <v>1898406.6</v>
      </c>
      <c r="V12" s="27">
        <f t="shared" si="16"/>
        <v>334454.7</v>
      </c>
      <c r="W12" s="27">
        <f t="shared" si="17"/>
        <v>435185.30000000005</v>
      </c>
      <c r="X12" s="27">
        <f t="shared" si="18"/>
        <v>130.11786050547354</v>
      </c>
      <c r="Y12" s="26">
        <f t="shared" si="19"/>
        <v>22.923714024171641</v>
      </c>
      <c r="Z12" s="21">
        <f>[1]rep1_101!$G$8+[1]rep1_101!$G$15</f>
        <v>54478.1</v>
      </c>
      <c r="AA12" s="21">
        <f>+[2]rep1_101!$G$26</f>
        <v>11767.3</v>
      </c>
      <c r="AB12" s="21">
        <f>+[1]rep1_101!$G$23</f>
        <v>9738.9</v>
      </c>
      <c r="AC12" s="28">
        <f t="shared" si="20"/>
        <v>82.762400890603629</v>
      </c>
      <c r="AD12" s="29">
        <f t="shared" si="21"/>
        <v>17.87672477564379</v>
      </c>
      <c r="AE12" s="21">
        <f>+[1]rep1_101!$G$71</f>
        <v>9226.4</v>
      </c>
      <c r="AF12" s="21">
        <f>+[2]rep1_101!$G$75</f>
        <v>1992.9</v>
      </c>
      <c r="AG12" s="21">
        <f>+[1]rep1_101!$G$72</f>
        <v>254.1</v>
      </c>
      <c r="AH12" s="28">
        <f t="shared" si="22"/>
        <v>12.750263435194942</v>
      </c>
      <c r="AI12" s="26">
        <f t="shared" si="23"/>
        <v>2.7540535853637387</v>
      </c>
      <c r="AJ12" s="21">
        <f>[1]rep1_101!$G$29+[1]rep1_101!$G$36</f>
        <v>1843928.5</v>
      </c>
      <c r="AK12" s="21">
        <f>+[2]rep1_101!$G$47</f>
        <v>322687.40000000002</v>
      </c>
      <c r="AL12" s="21">
        <f>+[1]rep1_101!$G$44</f>
        <v>425446.40000000002</v>
      </c>
      <c r="AM12" s="30">
        <f t="shared" si="24"/>
        <v>131.84475129800543</v>
      </c>
      <c r="AN12" s="26">
        <f t="shared" si="25"/>
        <v>23.072825220717615</v>
      </c>
      <c r="AO12" s="21">
        <f>+[3]rep1_2!$G$127</f>
        <v>398420</v>
      </c>
      <c r="AP12" s="21">
        <f>+[4]rep1_2!$G$131</f>
        <v>137852.79999999999</v>
      </c>
      <c r="AQ12" s="21">
        <f>+[3]rep1_2!$G$128</f>
        <v>176905.3</v>
      </c>
      <c r="AR12" s="28">
        <f t="shared" si="26"/>
        <v>128.32913078298012</v>
      </c>
      <c r="AS12" s="26">
        <f t="shared" si="27"/>
        <v>44.401711761457754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34990.899999999994</v>
      </c>
      <c r="BS12" s="25">
        <f t="shared" si="2"/>
        <v>45477.599999999999</v>
      </c>
      <c r="BT12" s="33">
        <f t="shared" si="30"/>
        <v>29.940274295826576</v>
      </c>
      <c r="BU12" s="31">
        <f>+[3]rep1_2!$G$141</f>
        <v>93355.9</v>
      </c>
      <c r="BV12" s="31">
        <f>+[4]rep1_2!$G$145</f>
        <v>21005.1</v>
      </c>
      <c r="BW12" s="31">
        <f>+[3]rep1_2!$G$142</f>
        <v>30778.6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3985.8</v>
      </c>
      <c r="CC12" s="31">
        <f>+[3]rep1_2!$G$156</f>
        <v>6043.9</v>
      </c>
      <c r="CD12" s="31">
        <f>+[3]rep1_2!$G$148</f>
        <v>40000</v>
      </c>
      <c r="CE12" s="31">
        <f>+[4]rep1_2!$G$152</f>
        <v>10000</v>
      </c>
      <c r="CF12" s="31">
        <f>+[3]rep1_2!$G$149</f>
        <v>8655.1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76168.5</v>
      </c>
      <c r="CR12" s="31">
        <f>+[3]rep1_2!$G$226</f>
        <v>74198</v>
      </c>
      <c r="CS12" s="31">
        <f>+[3]rep1_2!$G$197</f>
        <v>420380.7</v>
      </c>
      <c r="CT12" s="31">
        <f>+[4]rep1_2!$G$201</f>
        <v>75668.5</v>
      </c>
      <c r="CU12" s="31">
        <f>+[3]rep1_2!$G$198</f>
        <v>73450.7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5375</v>
      </c>
      <c r="DA12" s="31">
        <f>+[3]rep1_2!$G$233</f>
        <v>11960.6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7480</v>
      </c>
      <c r="DG12" s="31">
        <f>+[3]rep1_2!$G$240</f>
        <v>9477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1104860.5</v>
      </c>
      <c r="DK12" s="22">
        <f t="shared" si="32"/>
        <v>1251102.3000000003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305397.59999999998</v>
      </c>
      <c r="H13" s="23">
        <f t="shared" si="0"/>
        <v>310433.79999999993</v>
      </c>
      <c r="I13" s="23">
        <f t="shared" si="6"/>
        <v>101.64906338491197</v>
      </c>
      <c r="J13" s="24">
        <f t="shared" si="7"/>
        <v>19.329693802170166</v>
      </c>
      <c r="K13" s="23">
        <f t="shared" si="8"/>
        <v>1605994.4000000001</v>
      </c>
      <c r="L13" s="23">
        <f t="shared" si="9"/>
        <v>305397.59999999998</v>
      </c>
      <c r="M13" s="23">
        <f t="shared" si="10"/>
        <v>310433.79999999993</v>
      </c>
      <c r="N13" s="25">
        <f t="shared" si="11"/>
        <v>101.64906338491197</v>
      </c>
      <c r="O13" s="26">
        <f t="shared" si="12"/>
        <v>19.329693802170166</v>
      </c>
      <c r="P13" s="27">
        <f>+[1]rep1_101!$H$92</f>
        <v>728238.1</v>
      </c>
      <c r="Q13" s="27">
        <f>+[2]rep1_101!$H$96</f>
        <v>123800.4</v>
      </c>
      <c r="R13" s="27">
        <f>+[1]rep1_101!$H$93</f>
        <v>99427.6</v>
      </c>
      <c r="S13" s="27">
        <f t="shared" si="13"/>
        <v>80.312826129802488</v>
      </c>
      <c r="T13" s="26">
        <f t="shared" si="14"/>
        <v>13.653171950217931</v>
      </c>
      <c r="U13" s="27">
        <f t="shared" si="15"/>
        <v>530346.9</v>
      </c>
      <c r="V13" s="27">
        <f t="shared" si="16"/>
        <v>93014.200000000012</v>
      </c>
      <c r="W13" s="27">
        <f t="shared" si="17"/>
        <v>121089.3</v>
      </c>
      <c r="X13" s="27">
        <f t="shared" si="18"/>
        <v>130.18367088036018</v>
      </c>
      <c r="Y13" s="26">
        <f t="shared" si="19"/>
        <v>22.832093484472143</v>
      </c>
      <c r="Z13" s="21">
        <f>[1]rep1_101!$H$8+[1]rep1_101!$H$15</f>
        <v>4963.3</v>
      </c>
      <c r="AA13" s="21">
        <f>+[2]rep1_101!$H$26</f>
        <v>1072.0999999999999</v>
      </c>
      <c r="AB13" s="21">
        <f>+[1]rep1_101!$H$23</f>
        <v>700.5</v>
      </c>
      <c r="AC13" s="28">
        <f t="shared" si="20"/>
        <v>65.339054192705916</v>
      </c>
      <c r="AD13" s="29">
        <f t="shared" si="21"/>
        <v>14.113593778332964</v>
      </c>
      <c r="AE13" s="21">
        <f>+[1]rep1_101!$H$71</f>
        <v>893.1</v>
      </c>
      <c r="AF13" s="21">
        <f>+[2]rep1_101!$H$75</f>
        <v>192.9</v>
      </c>
      <c r="AG13" s="21">
        <f>+[1]rep1_101!$H$72</f>
        <v>19.899999999999999</v>
      </c>
      <c r="AH13" s="28">
        <f t="shared" si="22"/>
        <v>10.316226023846552</v>
      </c>
      <c r="AI13" s="26">
        <f t="shared" si="23"/>
        <v>2.2281939312506998</v>
      </c>
      <c r="AJ13" s="21">
        <f>[1]rep1_101!$H$29+[1]rep1_101!$H$36</f>
        <v>525383.6</v>
      </c>
      <c r="AK13" s="21">
        <f>+[2]rep1_101!$H$47</f>
        <v>91942.1</v>
      </c>
      <c r="AL13" s="21">
        <f>+[1]rep1_101!$H$44</f>
        <v>120388.8</v>
      </c>
      <c r="AM13" s="30">
        <f t="shared" si="24"/>
        <v>130.93979798155578</v>
      </c>
      <c r="AN13" s="26">
        <f t="shared" si="25"/>
        <v>22.91445716996115</v>
      </c>
      <c r="AO13" s="21">
        <f>+[3]rep1_2!$H$127</f>
        <v>125540.1</v>
      </c>
      <c r="AP13" s="21">
        <f>+[4]rep1_2!$H$131</f>
        <v>46006.1</v>
      </c>
      <c r="AQ13" s="21">
        <f>+[3]rep1_2!$H$128</f>
        <v>43408.2</v>
      </c>
      <c r="AR13" s="28">
        <f t="shared" si="26"/>
        <v>94.353140127070105</v>
      </c>
      <c r="AS13" s="26">
        <f t="shared" si="27"/>
        <v>34.577159011343781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10106</v>
      </c>
      <c r="BS13" s="25">
        <f t="shared" si="2"/>
        <v>9873.2000000000007</v>
      </c>
      <c r="BT13" s="33">
        <f t="shared" si="30"/>
        <v>21.924512631931904</v>
      </c>
      <c r="BU13" s="31">
        <f>+[3]rep1_2!$H$141</f>
        <v>42393.3</v>
      </c>
      <c r="BV13" s="31">
        <f>+[4]rep1_2!$H$145</f>
        <v>9538.5</v>
      </c>
      <c r="BW13" s="31">
        <f>+[3]rep1_2!$H$142</f>
        <v>9802.6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567.5</v>
      </c>
      <c r="CC13" s="31">
        <f>+[3]rep1_2!$H$156</f>
        <v>70.599999999999994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28808</v>
      </c>
      <c r="CR13" s="31">
        <f>+[3]rep1_2!$H$226</f>
        <v>31810.1</v>
      </c>
      <c r="CS13" s="31">
        <f>+[3]rep1_2!$H$197</f>
        <v>159683.5</v>
      </c>
      <c r="CT13" s="31">
        <f>+[4]rep1_2!$H$201</f>
        <v>28743</v>
      </c>
      <c r="CU13" s="31">
        <f>+[3]rep1_2!$H$198</f>
        <v>31676.1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2150</v>
      </c>
      <c r="DA13" s="31">
        <f>+[3]rep1_2!$H$233</f>
        <v>2593.9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1320</v>
      </c>
      <c r="DG13" s="31">
        <f>+[3]rep1_2!$H$240</f>
        <v>2211.6</v>
      </c>
      <c r="DH13" s="31"/>
      <c r="DI13" s="22">
        <f t="shared" si="36"/>
        <v>1605994.4000000001</v>
      </c>
      <c r="DJ13" s="22">
        <f t="shared" si="31"/>
        <v>305397.59999999998</v>
      </c>
      <c r="DK13" s="22">
        <f t="shared" si="32"/>
        <v>310433.79999999993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557544.4</v>
      </c>
      <c r="H14" s="23">
        <f t="shared" si="0"/>
        <v>575709.9</v>
      </c>
      <c r="I14" s="23">
        <f t="shared" si="6"/>
        <v>103.25812616896519</v>
      </c>
      <c r="J14" s="24">
        <f t="shared" si="7"/>
        <v>19.615487184683573</v>
      </c>
      <c r="K14" s="23">
        <f t="shared" si="8"/>
        <v>2934976.3</v>
      </c>
      <c r="L14" s="23">
        <f t="shared" si="9"/>
        <v>557544.4</v>
      </c>
      <c r="M14" s="23">
        <f t="shared" si="10"/>
        <v>575709.9</v>
      </c>
      <c r="N14" s="25">
        <f t="shared" si="11"/>
        <v>103.25812616896519</v>
      </c>
      <c r="O14" s="26">
        <f t="shared" si="12"/>
        <v>19.615487184683573</v>
      </c>
      <c r="P14" s="27">
        <f>+[1]rep1_101!$I$92</f>
        <v>991853.9</v>
      </c>
      <c r="Q14" s="27">
        <f>+[2]rep1_101!$I$96</f>
        <v>168615.2</v>
      </c>
      <c r="R14" s="27">
        <f>+[1]rep1_101!$I$93</f>
        <v>149812.79999999999</v>
      </c>
      <c r="S14" s="27">
        <f t="shared" si="13"/>
        <v>88.848929396638013</v>
      </c>
      <c r="T14" s="26">
        <f t="shared" si="14"/>
        <v>15.104321311838365</v>
      </c>
      <c r="U14" s="27">
        <f t="shared" si="15"/>
        <v>1328254.4000000001</v>
      </c>
      <c r="V14" s="27">
        <f t="shared" si="16"/>
        <v>232914.09999999998</v>
      </c>
      <c r="W14" s="27">
        <f t="shared" si="17"/>
        <v>279676.19999999995</v>
      </c>
      <c r="X14" s="27">
        <f t="shared" si="18"/>
        <v>120.07697258345458</v>
      </c>
      <c r="Y14" s="26">
        <f t="shared" si="19"/>
        <v>21.055921215092525</v>
      </c>
      <c r="Z14" s="21">
        <f>[1]rep1_101!$I$8+[1]rep1_101!$I$15</f>
        <v>11450.1</v>
      </c>
      <c r="AA14" s="21">
        <f>+[2]rep1_101!$I$26</f>
        <v>2473.3000000000002</v>
      </c>
      <c r="AB14" s="21">
        <f>+[1]rep1_101!$I$23</f>
        <v>571.6</v>
      </c>
      <c r="AC14" s="28">
        <f t="shared" si="20"/>
        <v>23.110823596005336</v>
      </c>
      <c r="AD14" s="29">
        <f t="shared" si="21"/>
        <v>4.9920961388983507</v>
      </c>
      <c r="AE14" s="21">
        <f>+[1]rep1_101!$I$71</f>
        <v>7539.5</v>
      </c>
      <c r="AF14" s="21">
        <f>+[2]rep1_101!$I$75</f>
        <v>1628.5</v>
      </c>
      <c r="AG14" s="21">
        <f>+[1]rep1_101!$I$72</f>
        <v>574.9</v>
      </c>
      <c r="AH14" s="28">
        <f t="shared" si="22"/>
        <v>35.302425544980039</v>
      </c>
      <c r="AI14" s="26">
        <f t="shared" si="23"/>
        <v>7.6251740831620136</v>
      </c>
      <c r="AJ14" s="21">
        <f>[1]rep1_101!$I$29+[1]rep1_101!$I$36</f>
        <v>1316804.3</v>
      </c>
      <c r="AK14" s="21">
        <f>+[2]rep1_101!$I$47</f>
        <v>230440.8</v>
      </c>
      <c r="AL14" s="21">
        <f>+[1]rep1_101!$I$44</f>
        <v>279104.59999999998</v>
      </c>
      <c r="AM14" s="30">
        <f t="shared" si="24"/>
        <v>121.11770137926965</v>
      </c>
      <c r="AN14" s="26">
        <f t="shared" si="25"/>
        <v>21.195602110351551</v>
      </c>
      <c r="AO14" s="21">
        <f>+[3]rep1_2!$I$127</f>
        <v>169600</v>
      </c>
      <c r="AP14" s="21">
        <f>+[4]rep1_2!$I$131</f>
        <v>72168</v>
      </c>
      <c r="AQ14" s="21">
        <f>+[3]rep1_2!$I$128</f>
        <v>72443.199999999997</v>
      </c>
      <c r="AR14" s="28">
        <f t="shared" si="26"/>
        <v>100.38133244651368</v>
      </c>
      <c r="AS14" s="26">
        <f t="shared" si="27"/>
        <v>42.71415094339622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15593.800000000001</v>
      </c>
      <c r="BS14" s="25">
        <f t="shared" si="2"/>
        <v>16961.8</v>
      </c>
      <c r="BT14" s="33">
        <f t="shared" si="30"/>
        <v>24.593546329121267</v>
      </c>
      <c r="BU14" s="31">
        <f>+[3]rep1_2!$I$141</f>
        <v>64591.6</v>
      </c>
      <c r="BV14" s="31">
        <f>+[4]rep1_2!$I$145</f>
        <v>14533.1</v>
      </c>
      <c r="BW14" s="31">
        <f>+[3]rep1_2!$I$142</f>
        <v>15763.9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205.7</v>
      </c>
      <c r="CC14" s="31">
        <f>+[3]rep1_2!$I$156</f>
        <v>12.9</v>
      </c>
      <c r="CD14" s="31">
        <f>+[3]rep1_2!$I$148</f>
        <v>3420</v>
      </c>
      <c r="CE14" s="31">
        <f>+[4]rep1_2!$I$152</f>
        <v>855</v>
      </c>
      <c r="CF14" s="31">
        <f>+[3]rep1_2!$I$149</f>
        <v>1185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63833.3</v>
      </c>
      <c r="CR14" s="31">
        <f>+[3]rep1_2!$I$226</f>
        <v>50242.9</v>
      </c>
      <c r="CS14" s="31">
        <f>+[3]rep1_2!$I$197</f>
        <v>353310</v>
      </c>
      <c r="CT14" s="31">
        <f>+[4]rep1_2!$I$201</f>
        <v>63595.8</v>
      </c>
      <c r="CU14" s="31">
        <f>+[3]rep1_2!$I$198</f>
        <v>49470.1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1053.5</v>
      </c>
      <c r="DA14" s="31">
        <f>+[3]rep1_2!$I$233</f>
        <v>4663.7</v>
      </c>
      <c r="DB14" s="31">
        <f>+[3]rep1_2!$I$260</f>
        <v>1700</v>
      </c>
      <c r="DC14" s="31">
        <f>+[4]rep1_2!$I$264</f>
        <v>0</v>
      </c>
      <c r="DD14" s="31">
        <f>+[3]rep1_2!$I$261</f>
        <v>0</v>
      </c>
      <c r="DE14" s="31">
        <f>+[3]rep1_2!$I$239</f>
        <v>7900</v>
      </c>
      <c r="DF14" s="31">
        <f>+[4]rep1_2!$I$243</f>
        <v>1738</v>
      </c>
      <c r="DG14" s="31">
        <f>+[3]rep1_2!$I$240</f>
        <v>1334.4</v>
      </c>
      <c r="DH14" s="31"/>
      <c r="DI14" s="22">
        <f t="shared" si="36"/>
        <v>2934976.3</v>
      </c>
      <c r="DJ14" s="22">
        <f t="shared" si="31"/>
        <v>557544.4</v>
      </c>
      <c r="DK14" s="22">
        <f t="shared" si="32"/>
        <v>575709.9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2422964.8000000003</v>
      </c>
      <c r="H15" s="23">
        <f t="shared" si="0"/>
        <v>2392946.9</v>
      </c>
      <c r="I15" s="23">
        <f t="shared" si="6"/>
        <v>98.761108704509439</v>
      </c>
      <c r="J15" s="24">
        <f t="shared" si="7"/>
        <v>20.144307491822413</v>
      </c>
      <c r="K15" s="23">
        <f t="shared" si="8"/>
        <v>11879022.899999999</v>
      </c>
      <c r="L15" s="23">
        <f t="shared" si="9"/>
        <v>2422964.8000000003</v>
      </c>
      <c r="M15" s="23">
        <f t="shared" si="10"/>
        <v>2392946.9</v>
      </c>
      <c r="N15" s="25">
        <f t="shared" si="11"/>
        <v>98.761108704509439</v>
      </c>
      <c r="O15" s="26">
        <f t="shared" si="12"/>
        <v>20.144307491822413</v>
      </c>
      <c r="P15" s="27">
        <f>+[1]rep1_101!$J$92</f>
        <v>5959103</v>
      </c>
      <c r="Q15" s="27">
        <f>+[2]rep1_101!$J$96</f>
        <v>1013047.6</v>
      </c>
      <c r="R15" s="27">
        <f>+[1]rep1_101!$J$93</f>
        <v>880298.7</v>
      </c>
      <c r="S15" s="27">
        <f t="shared" si="13"/>
        <v>86.89608464597319</v>
      </c>
      <c r="T15" s="26">
        <f t="shared" si="14"/>
        <v>14.772335702202161</v>
      </c>
      <c r="U15" s="27">
        <f t="shared" si="15"/>
        <v>2586166.3000000003</v>
      </c>
      <c r="V15" s="27">
        <f t="shared" si="16"/>
        <v>459119.6</v>
      </c>
      <c r="W15" s="27">
        <f t="shared" si="17"/>
        <v>580031.69999999995</v>
      </c>
      <c r="X15" s="27">
        <f t="shared" si="18"/>
        <v>126.33564326158151</v>
      </c>
      <c r="Y15" s="26">
        <f t="shared" si="19"/>
        <v>22.428244463629422</v>
      </c>
      <c r="Z15" s="21">
        <f>[1]rep1_101!$J$8+[1]rep1_101!$J$15</f>
        <v>159524.5</v>
      </c>
      <c r="AA15" s="21">
        <f>+[2]rep1_101!$J$26</f>
        <v>34457.300000000003</v>
      </c>
      <c r="AB15" s="21">
        <f>+[1]rep1_101!$J$23</f>
        <v>28619.1</v>
      </c>
      <c r="AC15" s="28">
        <f t="shared" si="20"/>
        <v>83.056710769561164</v>
      </c>
      <c r="AD15" s="29">
        <f t="shared" si="21"/>
        <v>17.940253691439246</v>
      </c>
      <c r="AE15" s="21">
        <f>+[1]rep1_101!$J$71</f>
        <v>11763.6</v>
      </c>
      <c r="AF15" s="21">
        <f>+[2]rep1_101!$J$75</f>
        <v>2540.9</v>
      </c>
      <c r="AG15" s="21">
        <f>+[1]rep1_101!$J$72</f>
        <v>1558.3</v>
      </c>
      <c r="AH15" s="28">
        <f t="shared" si="22"/>
        <v>61.32866307213979</v>
      </c>
      <c r="AI15" s="26">
        <f t="shared" si="23"/>
        <v>13.246795198748682</v>
      </c>
      <c r="AJ15" s="21">
        <f>[1]rep1_101!$J$29+[1]rep1_101!$J$36</f>
        <v>2426641.8000000003</v>
      </c>
      <c r="AK15" s="21">
        <f>+[2]rep1_101!$J$47</f>
        <v>424662.3</v>
      </c>
      <c r="AL15" s="21">
        <f>+[1]rep1_101!$J$44</f>
        <v>551412.6</v>
      </c>
      <c r="AM15" s="30">
        <f t="shared" si="24"/>
        <v>129.84731632640808</v>
      </c>
      <c r="AN15" s="26">
        <f t="shared" si="25"/>
        <v>22.72327955448554</v>
      </c>
      <c r="AO15" s="21">
        <f>+[3]rep1_2!$J$127</f>
        <v>1151400.1000000001</v>
      </c>
      <c r="AP15" s="21">
        <f>+[4]rep1_2!$J$131</f>
        <v>501223.9</v>
      </c>
      <c r="AQ15" s="21">
        <f>+[3]rep1_2!$J$128</f>
        <v>520633.8</v>
      </c>
      <c r="AR15" s="28">
        <f t="shared" si="26"/>
        <v>103.87250089231578</v>
      </c>
      <c r="AS15" s="26">
        <f t="shared" si="27"/>
        <v>45.217453081687239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277583.3</v>
      </c>
      <c r="BS15" s="25">
        <f t="shared" si="2"/>
        <v>198375</v>
      </c>
      <c r="BT15" s="33">
        <f t="shared" si="30"/>
        <v>16.021063246190863</v>
      </c>
      <c r="BU15" s="31">
        <f>+[3]rep1_2!$J$141</f>
        <v>1133229.6000000001</v>
      </c>
      <c r="BV15" s="31">
        <f>+[4]rep1_2!$J$145</f>
        <v>254976.7</v>
      </c>
      <c r="BW15" s="31">
        <f>+[3]rep1_2!$J$142</f>
        <v>177951.4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22356.6</v>
      </c>
      <c r="CC15" s="31">
        <f>+[3]rep1_2!$J$156</f>
        <v>20230.900000000001</v>
      </c>
      <c r="CD15" s="31">
        <f>+[3]rep1_2!$J$148</f>
        <v>1000</v>
      </c>
      <c r="CE15" s="31">
        <f>+[4]rep1_2!$J$152</f>
        <v>250</v>
      </c>
      <c r="CF15" s="31">
        <f>+[3]rep1_2!$J$149</f>
        <v>192.7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161019.5</v>
      </c>
      <c r="CR15" s="31">
        <f>+[3]rep1_2!$J$226</f>
        <v>173498.9</v>
      </c>
      <c r="CS15" s="31">
        <f>+[3]rep1_2!$J$197</f>
        <v>890351.2</v>
      </c>
      <c r="CT15" s="31">
        <f>+[4]rep1_2!$J$201</f>
        <v>160263.20000000001</v>
      </c>
      <c r="CU15" s="31">
        <f>+[3]rep1_2!$J$198</f>
        <v>173162.9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6450</v>
      </c>
      <c r="DA15" s="31">
        <f>+[3]rep1_2!$J$233</f>
        <v>37663.9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1980</v>
      </c>
      <c r="DG15" s="31">
        <f>+[3]rep1_2!$J$240</f>
        <v>886.6</v>
      </c>
      <c r="DH15" s="31"/>
      <c r="DI15" s="22">
        <f t="shared" si="36"/>
        <v>11879022.899999999</v>
      </c>
      <c r="DJ15" s="22">
        <f t="shared" si="31"/>
        <v>2422964.8000000003</v>
      </c>
      <c r="DK15" s="22">
        <f t="shared" si="32"/>
        <v>2392946.9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948514</v>
      </c>
      <c r="H16" s="23">
        <f t="shared" si="0"/>
        <v>1167277.4999999998</v>
      </c>
      <c r="I16" s="23">
        <f t="shared" si="6"/>
        <v>123.06381350196199</v>
      </c>
      <c r="J16" s="24">
        <f t="shared" si="7"/>
        <v>23.489181175266889</v>
      </c>
      <c r="K16" s="23">
        <f t="shared" si="8"/>
        <v>4969426.1000000006</v>
      </c>
      <c r="L16" s="23">
        <f t="shared" si="9"/>
        <v>948514</v>
      </c>
      <c r="M16" s="23">
        <f t="shared" si="10"/>
        <v>1167277.4999999998</v>
      </c>
      <c r="N16" s="25">
        <f t="shared" si="11"/>
        <v>123.06381350196199</v>
      </c>
      <c r="O16" s="26">
        <f t="shared" si="12"/>
        <v>23.489181175266889</v>
      </c>
      <c r="P16" s="27">
        <f>+[1]rep1_101!$K$92</f>
        <v>2469589.4</v>
      </c>
      <c r="Q16" s="27">
        <f>+[2]rep1_101!$K$96</f>
        <v>419830.2</v>
      </c>
      <c r="R16" s="27">
        <f>+[1]rep1_101!$K$93</f>
        <v>534894.6</v>
      </c>
      <c r="S16" s="27">
        <f t="shared" si="13"/>
        <v>127.40736612087457</v>
      </c>
      <c r="T16" s="26">
        <f t="shared" si="14"/>
        <v>21.65925234372969</v>
      </c>
      <c r="U16" s="27">
        <f t="shared" si="15"/>
        <v>1663828.3</v>
      </c>
      <c r="V16" s="27">
        <f t="shared" si="16"/>
        <v>292030.39999999997</v>
      </c>
      <c r="W16" s="27">
        <f t="shared" si="17"/>
        <v>387526</v>
      </c>
      <c r="X16" s="27">
        <f t="shared" si="18"/>
        <v>132.70056816002719</v>
      </c>
      <c r="Y16" s="26">
        <f t="shared" si="19"/>
        <v>23.2912254227194</v>
      </c>
      <c r="Z16" s="21">
        <f>[1]rep1_101!$K$8+[1]rep1_101!$K$15</f>
        <v>20987.7</v>
      </c>
      <c r="AA16" s="21">
        <f>+[2]rep1_101!$K$26</f>
        <v>4533.3</v>
      </c>
      <c r="AB16" s="21">
        <f>+[1]rep1_101!$K$23</f>
        <v>2465.1</v>
      </c>
      <c r="AC16" s="28">
        <f t="shared" si="20"/>
        <v>54.377605717689093</v>
      </c>
      <c r="AD16" s="29">
        <f t="shared" si="21"/>
        <v>11.745450906959789</v>
      </c>
      <c r="AE16" s="21">
        <f>+[1]rep1_101!$K$71</f>
        <v>13078.1</v>
      </c>
      <c r="AF16" s="21">
        <f>+[2]rep1_101!$K$75</f>
        <v>2824.8</v>
      </c>
      <c r="AG16" s="21">
        <f>+[1]rep1_101!$K$72</f>
        <v>586.6</v>
      </c>
      <c r="AH16" s="28">
        <f t="shared" si="22"/>
        <v>20.766071934296232</v>
      </c>
      <c r="AI16" s="26">
        <f t="shared" si="23"/>
        <v>4.4853610233902472</v>
      </c>
      <c r="AJ16" s="21">
        <f>[1]rep1_101!$K$29+[1]rep1_101!$K$36</f>
        <v>1642840.6</v>
      </c>
      <c r="AK16" s="21">
        <f>+[2]rep1_101!$K$47</f>
        <v>287497.09999999998</v>
      </c>
      <c r="AL16" s="21">
        <f>+[1]rep1_101!$K$44</f>
        <v>385060.9</v>
      </c>
      <c r="AM16" s="30">
        <f t="shared" si="24"/>
        <v>133.93557708929936</v>
      </c>
      <c r="AN16" s="26">
        <f t="shared" si="25"/>
        <v>23.438725582993261</v>
      </c>
      <c r="AO16" s="21">
        <f>+[3]rep1_2!$K$127</f>
        <v>302990</v>
      </c>
      <c r="AP16" s="21">
        <f>+[4]rep1_2!$K$131</f>
        <v>135430.79999999999</v>
      </c>
      <c r="AQ16" s="21">
        <f>+[3]rep1_2!$K$128</f>
        <v>151241.70000000001</v>
      </c>
      <c r="AR16" s="28">
        <f t="shared" si="26"/>
        <v>111.67452307746836</v>
      </c>
      <c r="AS16" s="26">
        <f t="shared" si="27"/>
        <v>49.916399881184205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17868.5</v>
      </c>
      <c r="BS16" s="25">
        <f t="shared" si="2"/>
        <v>11561.7</v>
      </c>
      <c r="BT16" s="33">
        <f t="shared" si="30"/>
        <v>14.506524466750314</v>
      </c>
      <c r="BU16" s="31">
        <f>+[3]rep1_2!$K$141</f>
        <v>64900</v>
      </c>
      <c r="BV16" s="31">
        <f>+[4]rep1_2!$K$145</f>
        <v>14602.5</v>
      </c>
      <c r="BW16" s="31">
        <f>+[3]rep1_2!$K$142</f>
        <v>10868.7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2666</v>
      </c>
      <c r="CC16" s="31">
        <f>+[3]rep1_2!$K$156</f>
        <v>173</v>
      </c>
      <c r="CD16" s="31">
        <f>+[3]rep1_2!$K$148</f>
        <v>2400</v>
      </c>
      <c r="CE16" s="31">
        <f>+[4]rep1_2!$K$152</f>
        <v>600</v>
      </c>
      <c r="CF16" s="31">
        <f>+[3]rep1_2!$K$149</f>
        <v>520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74004.3</v>
      </c>
      <c r="CR16" s="31">
        <f>+[3]rep1_2!$K$226</f>
        <v>77282.7</v>
      </c>
      <c r="CS16" s="31">
        <f>+[3]rep1_2!$K$197</f>
        <v>407940.3</v>
      </c>
      <c r="CT16" s="31">
        <f>+[4]rep1_2!$K$201</f>
        <v>73429.3</v>
      </c>
      <c r="CU16" s="31">
        <f>+[3]rep1_2!$K$198</f>
        <v>76987.3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3225</v>
      </c>
      <c r="DA16" s="31">
        <f>+[3]rep1_2!$K$233</f>
        <v>1574.9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3300</v>
      </c>
      <c r="DG16" s="31">
        <f>+[3]rep1_2!$K$240</f>
        <v>2607.6</v>
      </c>
      <c r="DH16" s="31"/>
      <c r="DI16" s="22">
        <f t="shared" si="36"/>
        <v>4969426.1000000006</v>
      </c>
      <c r="DJ16" s="22">
        <f t="shared" si="31"/>
        <v>948514</v>
      </c>
      <c r="DK16" s="22">
        <f t="shared" si="32"/>
        <v>1167277.4999999998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593591.6</v>
      </c>
      <c r="H17" s="23">
        <f t="shared" si="0"/>
        <v>683655.5</v>
      </c>
      <c r="I17" s="23">
        <f t="shared" si="6"/>
        <v>115.17270460026725</v>
      </c>
      <c r="J17" s="24">
        <f t="shared" si="7"/>
        <v>21.872899591448942</v>
      </c>
      <c r="K17" s="23">
        <f t="shared" si="8"/>
        <v>3125582.4</v>
      </c>
      <c r="L17" s="23">
        <f t="shared" si="9"/>
        <v>593591.6</v>
      </c>
      <c r="M17" s="23">
        <f t="shared" si="10"/>
        <v>683655.5</v>
      </c>
      <c r="N17" s="25">
        <f t="shared" si="11"/>
        <v>115.17270460026725</v>
      </c>
      <c r="O17" s="26">
        <f t="shared" si="12"/>
        <v>21.872899591448942</v>
      </c>
      <c r="P17" s="27">
        <f>+[1]rep1_101!$L$92</f>
        <v>979932.6</v>
      </c>
      <c r="Q17" s="27">
        <f>+[2]rep1_101!$L$96</f>
        <v>166588.5</v>
      </c>
      <c r="R17" s="27">
        <f>+[1]rep1_101!$L$93</f>
        <v>209321.2</v>
      </c>
      <c r="S17" s="27">
        <f t="shared" si="13"/>
        <v>125.65165062414272</v>
      </c>
      <c r="T17" s="26">
        <f t="shared" si="14"/>
        <v>21.360775220663136</v>
      </c>
      <c r="U17" s="27">
        <f t="shared" si="15"/>
        <v>1456736.3</v>
      </c>
      <c r="V17" s="27">
        <f t="shared" si="16"/>
        <v>255492</v>
      </c>
      <c r="W17" s="27">
        <f t="shared" si="17"/>
        <v>304877.39999999997</v>
      </c>
      <c r="X17" s="27">
        <f t="shared" si="18"/>
        <v>119.32952890892865</v>
      </c>
      <c r="Y17" s="26">
        <f t="shared" si="19"/>
        <v>20.928798163401293</v>
      </c>
      <c r="Z17" s="21">
        <f>[1]rep1_101!$L$8+[1]rep1_101!$L$15</f>
        <v>13735.5</v>
      </c>
      <c r="AA17" s="21">
        <f>+[2]rep1_101!$L$26</f>
        <v>2966.9</v>
      </c>
      <c r="AB17" s="21">
        <f>+[1]rep1_101!$L$23</f>
        <v>2133.1</v>
      </c>
      <c r="AC17" s="28">
        <f t="shared" si="20"/>
        <v>71.896592402844718</v>
      </c>
      <c r="AD17" s="29">
        <f t="shared" si="21"/>
        <v>15.529831458629099</v>
      </c>
      <c r="AE17" s="21">
        <f>+[1]rep1_101!$L$71</f>
        <v>2469.1</v>
      </c>
      <c r="AF17" s="21">
        <f>+[2]rep1_101!$L$75</f>
        <v>533.29999999999995</v>
      </c>
      <c r="AG17" s="21">
        <f>+[1]rep1_101!$L$72</f>
        <v>73.7</v>
      </c>
      <c r="AH17" s="28">
        <f t="shared" si="22"/>
        <v>13.819613725857868</v>
      </c>
      <c r="AI17" s="26">
        <f t="shared" si="23"/>
        <v>2.9848932809525741</v>
      </c>
      <c r="AJ17" s="21">
        <f>[1]rep1_101!$L$29+[1]rep1_101!$L$36</f>
        <v>1443000.8</v>
      </c>
      <c r="AK17" s="21">
        <f>+[2]rep1_101!$L$47</f>
        <v>252525.1</v>
      </c>
      <c r="AL17" s="21">
        <f>+[1]rep1_101!$L$44</f>
        <v>302744.3</v>
      </c>
      <c r="AM17" s="30">
        <f t="shared" si="24"/>
        <v>119.88681521163637</v>
      </c>
      <c r="AN17" s="26">
        <f t="shared" si="25"/>
        <v>20.980189338772366</v>
      </c>
      <c r="AO17" s="21">
        <f>+[3]rep1_2!$L$127</f>
        <v>177424</v>
      </c>
      <c r="AP17" s="21">
        <f>+[4]rep1_2!$L$131</f>
        <v>75323.600000000006</v>
      </c>
      <c r="AQ17" s="21">
        <f>+[3]rep1_2!$L$128</f>
        <v>67312.2</v>
      </c>
      <c r="AR17" s="28">
        <f t="shared" si="26"/>
        <v>89.364024024342953</v>
      </c>
      <c r="AS17" s="26">
        <f t="shared" si="27"/>
        <v>37.938610334565787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15843.5</v>
      </c>
      <c r="BS17" s="25">
        <f t="shared" si="2"/>
        <v>13119.7</v>
      </c>
      <c r="BT17" s="33">
        <f t="shared" si="30"/>
        <v>18.749955339214743</v>
      </c>
      <c r="BU17" s="31">
        <f>+[3]rep1_2!$L$141</f>
        <v>64201.3</v>
      </c>
      <c r="BV17" s="31">
        <f>+[4]rep1_2!$L$145</f>
        <v>14445.3</v>
      </c>
      <c r="BW17" s="31">
        <f>+[3]rep1_2!$L$142</f>
        <v>12007.7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273.2</v>
      </c>
      <c r="CC17" s="31">
        <f>+[3]rep1_2!$L$156</f>
        <v>48.5</v>
      </c>
      <c r="CD17" s="31">
        <f>+[3]rep1_2!$L$148</f>
        <v>4500</v>
      </c>
      <c r="CE17" s="31">
        <f>+[4]rep1_2!$L$152</f>
        <v>1125</v>
      </c>
      <c r="CF17" s="31">
        <f>+[3]rep1_2!$L$149</f>
        <v>1063.5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74387.7</v>
      </c>
      <c r="CR17" s="31">
        <f>+[3]rep1_2!$L$226</f>
        <v>80938.8</v>
      </c>
      <c r="CS17" s="31">
        <f>+[3]rep1_2!$L$197</f>
        <v>411598.5</v>
      </c>
      <c r="CT17" s="31">
        <f>+[4]rep1_2!$L$201</f>
        <v>74087.7</v>
      </c>
      <c r="CU17" s="31">
        <f>+[3]rep1_2!$L$198</f>
        <v>80508.3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2365</v>
      </c>
      <c r="DA17" s="31">
        <f>+[3]rep1_2!$L$233</f>
        <v>4937.7</v>
      </c>
      <c r="DB17" s="31">
        <f>+[3]rep1_2!$L$260</f>
        <v>1350</v>
      </c>
      <c r="DC17" s="31">
        <f>+[4]rep1_2!$L$264</f>
        <v>0</v>
      </c>
      <c r="DD17" s="31">
        <f>+[3]rep1_2!$L$261</f>
        <v>0</v>
      </c>
      <c r="DE17" s="31">
        <f>+[3]rep1_2!$L$239</f>
        <v>13900</v>
      </c>
      <c r="DF17" s="31">
        <f>+[4]rep1_2!$L$243</f>
        <v>3058</v>
      </c>
      <c r="DG17" s="31">
        <f>+[3]rep1_2!$L$240</f>
        <v>3074.8</v>
      </c>
      <c r="DH17" s="31"/>
      <c r="DI17" s="22">
        <f t="shared" si="36"/>
        <v>3125582.4</v>
      </c>
      <c r="DJ17" s="22">
        <f t="shared" si="31"/>
        <v>593591.6</v>
      </c>
      <c r="DK17" s="22">
        <f t="shared" si="32"/>
        <v>683655.5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164221.09999999998</v>
      </c>
      <c r="H18" s="23">
        <f t="shared" si="0"/>
        <v>181629.3</v>
      </c>
      <c r="I18" s="23">
        <f t="shared" si="6"/>
        <v>110.60046486109276</v>
      </c>
      <c r="J18" s="24">
        <f t="shared" si="7"/>
        <v>19.722871039095153</v>
      </c>
      <c r="K18" s="23">
        <f t="shared" si="8"/>
        <v>920907</v>
      </c>
      <c r="L18" s="23">
        <f t="shared" si="9"/>
        <v>164221.09999999998</v>
      </c>
      <c r="M18" s="23">
        <f t="shared" si="10"/>
        <v>181629.3</v>
      </c>
      <c r="N18" s="25">
        <f t="shared" si="11"/>
        <v>110.60046486109276</v>
      </c>
      <c r="O18" s="26">
        <f t="shared" si="12"/>
        <v>19.722871039095153</v>
      </c>
      <c r="P18" s="27">
        <f>+[1]rep1_101!$M$92</f>
        <v>603971.69999999995</v>
      </c>
      <c r="Q18" s="27">
        <f>+[2]rep1_101!$M$96</f>
        <v>102675.2</v>
      </c>
      <c r="R18" s="27">
        <f>+[1]rep1_101!$M$93</f>
        <v>103489.8</v>
      </c>
      <c r="S18" s="27">
        <f t="shared" si="13"/>
        <v>100.79337561553325</v>
      </c>
      <c r="T18" s="26">
        <f t="shared" si="14"/>
        <v>17.134875690367611</v>
      </c>
      <c r="U18" s="27">
        <f t="shared" si="15"/>
        <v>233200.40000000002</v>
      </c>
      <c r="V18" s="27">
        <f t="shared" si="16"/>
        <v>41191.1</v>
      </c>
      <c r="W18" s="27">
        <f t="shared" si="17"/>
        <v>56500.299999999996</v>
      </c>
      <c r="X18" s="27">
        <f t="shared" si="18"/>
        <v>137.16628106556999</v>
      </c>
      <c r="Y18" s="26">
        <f t="shared" si="19"/>
        <v>24.228217447311408</v>
      </c>
      <c r="Z18" s="21">
        <f>[1]rep1_101!$M$8+[1]rep1_101!$M$15</f>
        <v>9293.6</v>
      </c>
      <c r="AA18" s="21">
        <f>+[2]rep1_101!$M$26</f>
        <v>2007.4</v>
      </c>
      <c r="AB18" s="21">
        <f>+[1]rep1_101!$M$23</f>
        <v>1423.7</v>
      </c>
      <c r="AC18" s="28">
        <f t="shared" si="20"/>
        <v>70.922586430208227</v>
      </c>
      <c r="AD18" s="29">
        <f t="shared" si="21"/>
        <v>15.319144357407247</v>
      </c>
      <c r="AE18" s="21">
        <f>+[1]rep1_101!$M$71</f>
        <v>3030.1</v>
      </c>
      <c r="AF18" s="21">
        <f>+[2]rep1_101!$M$75</f>
        <v>654.5</v>
      </c>
      <c r="AG18" s="21">
        <f>+[1]rep1_101!$M$72</f>
        <v>250.4</v>
      </c>
      <c r="AH18" s="28">
        <f t="shared" si="22"/>
        <v>38.258212375859436</v>
      </c>
      <c r="AI18" s="26">
        <f t="shared" si="23"/>
        <v>8.2637536714959907</v>
      </c>
      <c r="AJ18" s="21">
        <f>[1]rep1_101!$M$29+[1]rep1_101!$M$36</f>
        <v>223906.80000000002</v>
      </c>
      <c r="AK18" s="21">
        <f>+[2]rep1_101!$M$47</f>
        <v>39183.699999999997</v>
      </c>
      <c r="AL18" s="21">
        <f>+[1]rep1_101!$M$44</f>
        <v>55076.6</v>
      </c>
      <c r="AM18" s="30">
        <f t="shared" si="24"/>
        <v>140.55997774584841</v>
      </c>
      <c r="AN18" s="26">
        <f t="shared" si="25"/>
        <v>24.598002383134411</v>
      </c>
      <c r="AO18" s="21">
        <f>+[3]rep1_2!$M$127</f>
        <v>29495</v>
      </c>
      <c r="AP18" s="21">
        <f>+[4]rep1_2!$M$131</f>
        <v>10064.6</v>
      </c>
      <c r="AQ18" s="21">
        <f>+[3]rep1_2!$M$128</f>
        <v>8881.2000000000007</v>
      </c>
      <c r="AR18" s="28">
        <f t="shared" si="26"/>
        <v>88.241956958050991</v>
      </c>
      <c r="AS18" s="26">
        <f t="shared" si="27"/>
        <v>30.1108662485167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1565.2</v>
      </c>
      <c r="BS18" s="25">
        <f t="shared" si="2"/>
        <v>1695.3000000000002</v>
      </c>
      <c r="BT18" s="33">
        <f t="shared" si="30"/>
        <v>24.364759988502446</v>
      </c>
      <c r="BU18" s="31">
        <f>+[3]rep1_2!$M$141</f>
        <v>6924</v>
      </c>
      <c r="BV18" s="31">
        <f>+[4]rep1_2!$M$145</f>
        <v>1557.9</v>
      </c>
      <c r="BW18" s="31">
        <f>+[3]rep1_2!$M$142</f>
        <v>1686.9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7.3</v>
      </c>
      <c r="CC18" s="31">
        <f>+[3]rep1_2!$M$156</f>
        <v>8.4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7485.6</v>
      </c>
      <c r="CR18" s="31">
        <f>+[3]rep1_2!$M$226</f>
        <v>10079.4</v>
      </c>
      <c r="CS18" s="31">
        <f>+[3]rep1_2!$M$197</f>
        <v>41390.800000000003</v>
      </c>
      <c r="CT18" s="31">
        <f>+[4]rep1_2!$M$201</f>
        <v>7450.3</v>
      </c>
      <c r="CU18" s="31">
        <f>+[3]rep1_2!$M$198</f>
        <v>10078.4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580.5</v>
      </c>
      <c r="DA18" s="31">
        <f>+[3]rep1_2!$M$233</f>
        <v>732.9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4.4000000000000004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164221.09999999998</v>
      </c>
      <c r="DK18" s="22">
        <f t="shared" si="32"/>
        <v>181629.3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42859.799999999996</v>
      </c>
      <c r="H19" s="23">
        <f t="shared" si="0"/>
        <v>43712.200000000004</v>
      </c>
      <c r="I19" s="23">
        <f t="shared" si="6"/>
        <v>101.98881002711167</v>
      </c>
      <c r="J19" s="24">
        <f t="shared" si="7"/>
        <v>19.42556375072715</v>
      </c>
      <c r="K19" s="23">
        <f t="shared" si="8"/>
        <v>225024.09999999998</v>
      </c>
      <c r="L19" s="23">
        <f t="shared" si="9"/>
        <v>42859.799999999996</v>
      </c>
      <c r="M19" s="23">
        <f t="shared" si="10"/>
        <v>43712.200000000004</v>
      </c>
      <c r="N19" s="25">
        <f t="shared" si="11"/>
        <v>101.98881002711167</v>
      </c>
      <c r="O19" s="26">
        <f t="shared" si="12"/>
        <v>19.42556375072715</v>
      </c>
      <c r="P19" s="27">
        <f>+[1]rep1_101!$N$92</f>
        <v>73554.600000000006</v>
      </c>
      <c r="Q19" s="27">
        <f>+[2]rep1_101!$N$96</f>
        <v>12504.3</v>
      </c>
      <c r="R19" s="27">
        <f>+[1]rep1_101!$N$93</f>
        <v>14984.5</v>
      </c>
      <c r="S19" s="27">
        <f t="shared" si="13"/>
        <v>119.83477683676816</v>
      </c>
      <c r="T19" s="26">
        <f t="shared" si="14"/>
        <v>20.371941387758209</v>
      </c>
      <c r="U19" s="27">
        <f t="shared" si="15"/>
        <v>87343.099999999991</v>
      </c>
      <c r="V19" s="27">
        <f t="shared" si="16"/>
        <v>15354.9</v>
      </c>
      <c r="W19" s="27">
        <f t="shared" si="17"/>
        <v>18091.599999999999</v>
      </c>
      <c r="X19" s="27">
        <f t="shared" si="18"/>
        <v>117.82297507636</v>
      </c>
      <c r="Y19" s="26">
        <f t="shared" si="19"/>
        <v>20.713256112961414</v>
      </c>
      <c r="Z19" s="21">
        <f>[1]rep1_101!$N$8+[1]rep1_101!$N$15</f>
        <v>1705.4</v>
      </c>
      <c r="AA19" s="21">
        <f>+[2]rep1_101!$N$26</f>
        <v>368.3</v>
      </c>
      <c r="AB19" s="21">
        <f>+[1]rep1_101!$N$23</f>
        <v>22.8</v>
      </c>
      <c r="AC19" s="28">
        <f t="shared" si="20"/>
        <v>6.1906054846592449</v>
      </c>
      <c r="AD19" s="29">
        <f t="shared" si="21"/>
        <v>1.3369297525507213</v>
      </c>
      <c r="AE19" s="21">
        <f>+[1]rep1_101!$N$71</f>
        <v>3932.7</v>
      </c>
      <c r="AF19" s="21">
        <f>+[2]rep1_101!$N$75</f>
        <v>849.5</v>
      </c>
      <c r="AG19" s="21">
        <f>+[1]rep1_101!$N$72</f>
        <v>239.3</v>
      </c>
      <c r="AH19" s="28">
        <f t="shared" si="22"/>
        <v>28.169511477339615</v>
      </c>
      <c r="AI19" s="26">
        <f t="shared" si="23"/>
        <v>6.0848780735881212</v>
      </c>
      <c r="AJ19" s="21">
        <f>[1]rep1_101!$N$29+[1]rep1_101!$N$36</f>
        <v>85637.7</v>
      </c>
      <c r="AK19" s="21">
        <f>+[2]rep1_101!$N$47</f>
        <v>14986.6</v>
      </c>
      <c r="AL19" s="21">
        <f>+[1]rep1_101!$N$44</f>
        <v>18068.8</v>
      </c>
      <c r="AM19" s="30">
        <f t="shared" si="24"/>
        <v>120.56637262621275</v>
      </c>
      <c r="AN19" s="26">
        <f t="shared" si="25"/>
        <v>21.099118729251252</v>
      </c>
      <c r="AO19" s="21">
        <f>+[3]rep1_2!$N$127</f>
        <v>19270</v>
      </c>
      <c r="AP19" s="21">
        <f>+[4]rep1_2!$N$131</f>
        <v>6491</v>
      </c>
      <c r="AQ19" s="21">
        <f>+[3]rep1_2!$N$128</f>
        <v>4581.3</v>
      </c>
      <c r="AR19" s="28">
        <f t="shared" si="26"/>
        <v>70.57926359574796</v>
      </c>
      <c r="AS19" s="26">
        <f t="shared" si="27"/>
        <v>23.774260508562534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828</v>
      </c>
      <c r="BS19" s="25">
        <f t="shared" si="2"/>
        <v>376.70000000000005</v>
      </c>
      <c r="BT19" s="33">
        <f t="shared" si="30"/>
        <v>10.659309564233164</v>
      </c>
      <c r="BU19" s="31">
        <f>+[3]rep1_2!$N$141</f>
        <v>2197.3000000000002</v>
      </c>
      <c r="BV19" s="31">
        <f>+[4]rep1_2!$N$145</f>
        <v>494.4</v>
      </c>
      <c r="BW19" s="31">
        <f>+[3]rep1_2!$N$142</f>
        <v>175.3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3.6</v>
      </c>
      <c r="CC19" s="31">
        <f>+[3]rep1_2!$N$156</f>
        <v>0.3</v>
      </c>
      <c r="CD19" s="31">
        <f>+[3]rep1_2!$N$148</f>
        <v>1320</v>
      </c>
      <c r="CE19" s="31">
        <f>+[4]rep1_2!$N$152</f>
        <v>330</v>
      </c>
      <c r="CF19" s="31">
        <f>+[3]rep1_2!$N$149</f>
        <v>201.1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6287.1</v>
      </c>
      <c r="CR19" s="31">
        <f>+[3]rep1_2!$N$226</f>
        <v>5268.1</v>
      </c>
      <c r="CS19" s="31">
        <f>+[3]rep1_2!$N$197</f>
        <v>34789.699999999997</v>
      </c>
      <c r="CT19" s="31">
        <f>+[4]rep1_2!$N$201</f>
        <v>6262.1</v>
      </c>
      <c r="CU19" s="31">
        <f>+[3]rep1_2!$N$198</f>
        <v>5268.1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215</v>
      </c>
      <c r="DA19" s="31">
        <f>+[3]rep1_2!$N$233</f>
        <v>10.8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330</v>
      </c>
      <c r="DG19" s="31">
        <f>+[3]rep1_2!$N$240</f>
        <v>159.9</v>
      </c>
      <c r="DH19" s="31"/>
      <c r="DI19" s="22">
        <f t="shared" si="36"/>
        <v>225024.09999999998</v>
      </c>
      <c r="DJ19" s="22">
        <f t="shared" si="31"/>
        <v>42859.799999999996</v>
      </c>
      <c r="DK19" s="22">
        <f t="shared" si="32"/>
        <v>43712.200000000004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751003.4</v>
      </c>
      <c r="H20" s="23">
        <f t="shared" si="0"/>
        <v>807326.39999999991</v>
      </c>
      <c r="I20" s="23">
        <f t="shared" si="6"/>
        <v>107.49969973504778</v>
      </c>
      <c r="J20" s="24">
        <f t="shared" si="7"/>
        <v>20.770968009175665</v>
      </c>
      <c r="K20" s="23">
        <f t="shared" si="8"/>
        <v>3886802</v>
      </c>
      <c r="L20" s="23">
        <f t="shared" si="9"/>
        <v>751003.4</v>
      </c>
      <c r="M20" s="23">
        <f t="shared" si="10"/>
        <v>807326.39999999991</v>
      </c>
      <c r="N20" s="25">
        <f t="shared" si="11"/>
        <v>107.49969973504778</v>
      </c>
      <c r="O20" s="26">
        <f t="shared" si="12"/>
        <v>20.770968009175665</v>
      </c>
      <c r="P20" s="27">
        <f>+[1]rep1_101!$O$92</f>
        <v>1399756</v>
      </c>
      <c r="Q20" s="27">
        <f>+[2]rep1_101!$O$96</f>
        <v>237958.6</v>
      </c>
      <c r="R20" s="27">
        <f>+[1]rep1_101!$O$93</f>
        <v>250569.8</v>
      </c>
      <c r="S20" s="27">
        <f t="shared" si="13"/>
        <v>105.29974541790041</v>
      </c>
      <c r="T20" s="26">
        <f t="shared" si="14"/>
        <v>17.900962739220265</v>
      </c>
      <c r="U20" s="27">
        <f t="shared" si="15"/>
        <v>1555738.6</v>
      </c>
      <c r="V20" s="27">
        <f t="shared" si="16"/>
        <v>272864</v>
      </c>
      <c r="W20" s="27">
        <f t="shared" si="17"/>
        <v>331047.90000000002</v>
      </c>
      <c r="X20" s="27">
        <f t="shared" si="18"/>
        <v>121.32340653219187</v>
      </c>
      <c r="Y20" s="26">
        <f t="shared" si="19"/>
        <v>21.279146766686896</v>
      </c>
      <c r="Z20" s="21">
        <f>[1]rep1_101!$O$8+[1]rep1_101!$O$15</f>
        <v>14873.7</v>
      </c>
      <c r="AA20" s="21">
        <f>+[2]rep1_101!$O$26</f>
        <v>3212.7</v>
      </c>
      <c r="AB20" s="21">
        <f>+[1]rep1_101!$O$23</f>
        <v>3517</v>
      </c>
      <c r="AC20" s="28">
        <f t="shared" si="20"/>
        <v>109.4717838578143</v>
      </c>
      <c r="AD20" s="29">
        <f t="shared" si="21"/>
        <v>23.645763999542815</v>
      </c>
      <c r="AE20" s="21">
        <f>+[1]rep1_101!$O$71</f>
        <v>10935</v>
      </c>
      <c r="AF20" s="21">
        <f>+[2]rep1_101!$O$75</f>
        <v>2362</v>
      </c>
      <c r="AG20" s="21">
        <f>+[1]rep1_101!$O$72</f>
        <v>809.9</v>
      </c>
      <c r="AH20" s="28">
        <f t="shared" si="22"/>
        <v>34.288738357324299</v>
      </c>
      <c r="AI20" s="26">
        <f t="shared" si="23"/>
        <v>7.4064929126657519</v>
      </c>
      <c r="AJ20" s="21">
        <f>[1]rep1_101!$O$29+[1]rep1_101!$O$36</f>
        <v>1540864.9000000001</v>
      </c>
      <c r="AK20" s="21">
        <f>+[2]rep1_101!$O$47</f>
        <v>269651.3</v>
      </c>
      <c r="AL20" s="21">
        <f>+[1]rep1_101!$O$44</f>
        <v>327530.90000000002</v>
      </c>
      <c r="AM20" s="30">
        <f t="shared" si="24"/>
        <v>121.46461003525665</v>
      </c>
      <c r="AN20" s="26">
        <f t="shared" si="25"/>
        <v>21.256302223510964</v>
      </c>
      <c r="AO20" s="21">
        <f>+[3]rep1_2!$O$127</f>
        <v>276350</v>
      </c>
      <c r="AP20" s="21">
        <f>+[4]rep1_2!$O$131</f>
        <v>116900</v>
      </c>
      <c r="AQ20" s="21">
        <f>+[3]rep1_2!$O$128</f>
        <v>113056.6</v>
      </c>
      <c r="AR20" s="28">
        <f t="shared" si="26"/>
        <v>96.712232677502143</v>
      </c>
      <c r="AS20" s="26">
        <f t="shared" si="27"/>
        <v>40.910656775827761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20076.599999999999</v>
      </c>
      <c r="BS20" s="25">
        <f t="shared" si="2"/>
        <v>17209.3</v>
      </c>
      <c r="BT20" s="33">
        <f t="shared" si="30"/>
        <v>19.472490170009333</v>
      </c>
      <c r="BU20" s="31">
        <f>+[3]rep1_2!$O$141</f>
        <v>79897</v>
      </c>
      <c r="BV20" s="31">
        <f>+[4]rep1_2!$O$145</f>
        <v>17976.8</v>
      </c>
      <c r="BW20" s="31">
        <f>+[3]rep1_2!$O$142</f>
        <v>14550.7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124.8</v>
      </c>
      <c r="CC20" s="31">
        <f>+[3]rep1_2!$O$156</f>
        <v>48</v>
      </c>
      <c r="CD20" s="31">
        <f>+[3]rep1_2!$O$148</f>
        <v>7900</v>
      </c>
      <c r="CE20" s="31">
        <f>+[4]rep1_2!$O$152</f>
        <v>1975</v>
      </c>
      <c r="CF20" s="31">
        <f>+[3]rep1_2!$O$149</f>
        <v>2610.6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96304.2</v>
      </c>
      <c r="CR20" s="31">
        <f>+[3]rep1_2!$O$226</f>
        <v>89562.5</v>
      </c>
      <c r="CS20" s="31">
        <f>+[3]rep1_2!$O$197</f>
        <v>534029.9</v>
      </c>
      <c r="CT20" s="31">
        <f>+[4]rep1_2!$O$201</f>
        <v>96125.4</v>
      </c>
      <c r="CU20" s="31">
        <f>+[3]rep1_2!$O$198</f>
        <v>89477.5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2580</v>
      </c>
      <c r="DA20" s="31">
        <f>+[3]rep1_2!$O$233</f>
        <v>4482.8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1958</v>
      </c>
      <c r="DG20" s="31">
        <f>+[3]rep1_2!$O$240</f>
        <v>587.6</v>
      </c>
      <c r="DH20" s="31"/>
      <c r="DI20" s="22">
        <f t="shared" si="36"/>
        <v>3886802</v>
      </c>
      <c r="DJ20" s="22">
        <f t="shared" si="31"/>
        <v>751003.4</v>
      </c>
      <c r="DK20" s="22">
        <f t="shared" si="32"/>
        <v>807326.39999999991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496091.7</v>
      </c>
      <c r="H21" s="23">
        <f t="shared" si="37"/>
        <v>510386.60000000003</v>
      </c>
      <c r="I21" s="23">
        <f t="shared" si="6"/>
        <v>102.88150356073282</v>
      </c>
      <c r="J21" s="24">
        <f t="shared" si="7"/>
        <v>18.886838813768815</v>
      </c>
      <c r="K21" s="23">
        <f t="shared" si="8"/>
        <v>2702339.9999999995</v>
      </c>
      <c r="L21" s="23">
        <f t="shared" si="9"/>
        <v>496091.7</v>
      </c>
      <c r="M21" s="23">
        <f t="shared" si="10"/>
        <v>510386.60000000003</v>
      </c>
      <c r="N21" s="25">
        <f t="shared" si="11"/>
        <v>102.88150356073282</v>
      </c>
      <c r="O21" s="26">
        <f t="shared" si="12"/>
        <v>18.886838813768815</v>
      </c>
      <c r="P21" s="27">
        <f>+[1]rep1_101!$P$92</f>
        <v>1259183</v>
      </c>
      <c r="Q21" s="27">
        <f>+[2]rep1_101!$P$96</f>
        <v>214061.1</v>
      </c>
      <c r="R21" s="27">
        <f>+[1]rep1_101!$P$93</f>
        <v>201846.39999999999</v>
      </c>
      <c r="S21" s="27">
        <f t="shared" si="13"/>
        <v>94.293825454508067</v>
      </c>
      <c r="T21" s="26">
        <f t="shared" si="14"/>
        <v>16.029949578417117</v>
      </c>
      <c r="U21" s="27">
        <f t="shared" si="15"/>
        <v>968733.70000000007</v>
      </c>
      <c r="V21" s="27">
        <f t="shared" si="16"/>
        <v>169861.6</v>
      </c>
      <c r="W21" s="27">
        <f t="shared" si="17"/>
        <v>199241.80000000002</v>
      </c>
      <c r="X21" s="27">
        <f t="shared" si="18"/>
        <v>117.29655201646518</v>
      </c>
      <c r="Y21" s="26">
        <f t="shared" si="19"/>
        <v>20.567241544296436</v>
      </c>
      <c r="Z21" s="21">
        <f>[1]rep1_101!$P$8+[1]rep1_101!$P$15</f>
        <v>8128.4</v>
      </c>
      <c r="AA21" s="21">
        <f>+[2]rep1_101!$P$26</f>
        <v>1755.7</v>
      </c>
      <c r="AB21" s="21">
        <f>+[1]rep1_101!$P$23</f>
        <v>1712.7</v>
      </c>
      <c r="AC21" s="28">
        <f t="shared" si="20"/>
        <v>97.550834425015665</v>
      </c>
      <c r="AD21" s="29">
        <f t="shared" si="21"/>
        <v>21.070567393336944</v>
      </c>
      <c r="AE21" s="21">
        <f>+[1]rep1_101!$P$71</f>
        <v>4858.8999999999996</v>
      </c>
      <c r="AF21" s="21">
        <f>+[2]rep1_101!$P$75</f>
        <v>1049.5999999999999</v>
      </c>
      <c r="AG21" s="21">
        <f>+[1]rep1_101!$P$72</f>
        <v>401.7</v>
      </c>
      <c r="AH21" s="28">
        <f t="shared" si="22"/>
        <v>38.271722560975611</v>
      </c>
      <c r="AI21" s="26">
        <f t="shared" si="23"/>
        <v>8.2673032991006199</v>
      </c>
      <c r="AJ21" s="21">
        <f>[1]rep1_101!$P$29+[1]rep1_101!$P$36</f>
        <v>960605.3</v>
      </c>
      <c r="AK21" s="21">
        <f>+[2]rep1_101!$P$47</f>
        <v>168105.9</v>
      </c>
      <c r="AL21" s="21">
        <f>+[1]rep1_101!$P$44</f>
        <v>197529.1</v>
      </c>
      <c r="AM21" s="30">
        <f t="shared" si="24"/>
        <v>117.50277652360803</v>
      </c>
      <c r="AN21" s="26">
        <f t="shared" si="25"/>
        <v>20.562982527787426</v>
      </c>
      <c r="AO21" s="21">
        <f>+[3]rep1_2!$P$127</f>
        <v>136250</v>
      </c>
      <c r="AP21" s="21">
        <f>+[4]rep1_2!$P$131</f>
        <v>47912</v>
      </c>
      <c r="AQ21" s="21">
        <f>+[3]rep1_2!$P$128</f>
        <v>44282.2</v>
      </c>
      <c r="AR21" s="28">
        <f t="shared" si="26"/>
        <v>92.424027383536483</v>
      </c>
      <c r="AS21" s="26">
        <f t="shared" si="27"/>
        <v>32.50069724770642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12798.8</v>
      </c>
      <c r="BS21" s="25">
        <f t="shared" si="2"/>
        <v>18984.3</v>
      </c>
      <c r="BT21" s="33">
        <f t="shared" si="30"/>
        <v>33.68531064023081</v>
      </c>
      <c r="BU21" s="31">
        <f>+[3]rep1_2!$P$141</f>
        <v>49987.9</v>
      </c>
      <c r="BV21" s="31">
        <f>+[4]rep1_2!$P$145</f>
        <v>11247.3</v>
      </c>
      <c r="BW21" s="31">
        <f>+[3]rep1_2!$P$142</f>
        <v>15953.5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251.5</v>
      </c>
      <c r="CC21" s="31">
        <f>+[3]rep1_2!$P$156</f>
        <v>2544.1999999999998</v>
      </c>
      <c r="CD21" s="31">
        <f>+[3]rep1_2!$P$148</f>
        <v>5200</v>
      </c>
      <c r="CE21" s="31">
        <f>+[4]rep1_2!$P$152</f>
        <v>1300</v>
      </c>
      <c r="CF21" s="31">
        <f>+[3]rep1_2!$P$149</f>
        <v>486.6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47375.6</v>
      </c>
      <c r="CR21" s="31">
        <f>+[3]rep1_2!$P$226</f>
        <v>41843.9</v>
      </c>
      <c r="CS21" s="31">
        <f>+[3]rep1_2!$P$197</f>
        <v>262693.59999999998</v>
      </c>
      <c r="CT21" s="31">
        <f>+[4]rep1_2!$P$201</f>
        <v>47284.800000000003</v>
      </c>
      <c r="CU21" s="31">
        <f>+[3]rep1_2!$P$198</f>
        <v>41755.9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1075</v>
      </c>
      <c r="DA21" s="31">
        <f>+[3]rep1_2!$P$233</f>
        <v>3786.3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1958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496091.7</v>
      </c>
      <c r="DK21" s="22">
        <f t="shared" si="32"/>
        <v>510386.60000000003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116483796.59999999</v>
      </c>
      <c r="G22" s="23">
        <f>DJ22+EF22-EB22</f>
        <v>21843555</v>
      </c>
      <c r="H22" s="23">
        <f>DK22+EG22-EC22</f>
        <v>15319205.200000001</v>
      </c>
      <c r="I22" s="23">
        <f>IFERROR(H22/G22*100,"-")</f>
        <v>70.131465322379995</v>
      </c>
      <c r="J22" s="24">
        <f t="shared" si="7"/>
        <v>13.151361517349446</v>
      </c>
      <c r="K22" s="23">
        <f t="shared" si="8"/>
        <v>47303102.300000004</v>
      </c>
      <c r="L22" s="23">
        <f>Q22+AA22+AF22+AK22+AP22+AU22+AZ22+BO22+BV22+BY22+CB22+CE22+CH22+CN22+CQ22+CW22+CZ22+DC22+DF22</f>
        <v>8731925.6999999993</v>
      </c>
      <c r="M22" s="23">
        <f t="shared" si="10"/>
        <v>7223387.8000000007</v>
      </c>
      <c r="N22" s="25">
        <f>IFERROR(M22/L22*100,"-")</f>
        <v>82.723880712819181</v>
      </c>
      <c r="O22" s="26">
        <f t="shared" si="12"/>
        <v>15.270431427919265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+[5]rep21_3!$G$100</f>
        <v>1774177.5</v>
      </c>
      <c r="AQ22" s="21">
        <f>+[5]rep21_3!$R$97</f>
        <v>1656403.6</v>
      </c>
      <c r="AR22" s="28">
        <f>IFERROR(AQ22/AP22*100,"-")</f>
        <v>93.361774681507342</v>
      </c>
      <c r="AS22" s="26">
        <f t="shared" si="27"/>
        <v>13.916668206985205</v>
      </c>
      <c r="AT22" s="21">
        <f>+[5]rep21_3!$R$120</f>
        <v>590000</v>
      </c>
      <c r="AU22" s="21">
        <f>+[5]rep21_3!$G$124</f>
        <v>135200</v>
      </c>
      <c r="AV22" s="31">
        <f>+[5]rep21_3!$R$121</f>
        <v>175816.7</v>
      </c>
      <c r="AW22" s="31">
        <f>IFERROR(AV22/AU22*100,"-")</f>
        <v>130.0419378698225</v>
      </c>
      <c r="AX22" s="32">
        <f t="shared" si="29"/>
        <v>29.799440677966103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+[5]rep21_3!$G$140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+[5]rep21_3!$G$132</f>
        <v>2387503.6</v>
      </c>
      <c r="BG22" s="21">
        <f>+[5]rep21_3!$R$129</f>
        <v>2387503.6</v>
      </c>
      <c r="BH22" s="21">
        <f>+[5]rep21_3!$R$144</f>
        <v>832792.5</v>
      </c>
      <c r="BI22" s="21">
        <f>+[5]rep21_3!$G$148</f>
        <v>114362.5</v>
      </c>
      <c r="BJ22" s="21">
        <f>+[5]rep21_3!$R$145</f>
        <v>37753.300000000003</v>
      </c>
      <c r="BK22" s="31"/>
      <c r="BL22" s="31"/>
      <c r="BM22" s="31"/>
      <c r="BN22" s="21">
        <f>+[5]rep21_3!$R$160</f>
        <v>235038</v>
      </c>
      <c r="BO22" s="21">
        <f>+[5]rep21_3!$G$164</f>
        <v>17627.900000000001</v>
      </c>
      <c r="BP22" s="21">
        <f>+[5]rep21_3!$R$161</f>
        <v>273.7</v>
      </c>
      <c r="BQ22" s="25">
        <f t="shared" si="1"/>
        <v>260000</v>
      </c>
      <c r="BR22" s="25">
        <f t="shared" si="1"/>
        <v>59850</v>
      </c>
      <c r="BS22" s="25">
        <f t="shared" si="2"/>
        <v>66183.600000000006</v>
      </c>
      <c r="BT22" s="33">
        <f t="shared" si="30"/>
        <v>25.45523076923077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+[5]rep21_3!$G$180</f>
        <v>1200</v>
      </c>
      <c r="CC22" s="21">
        <f>+[5]rep21_3!$R$177</f>
        <v>280</v>
      </c>
      <c r="CD22" s="21">
        <f>+[5]rep21_3!$R$168</f>
        <v>255000</v>
      </c>
      <c r="CE22" s="21">
        <f>+[5]rep21_3!$G$172</f>
        <v>58650</v>
      </c>
      <c r="CF22" s="21">
        <f>+[5]rep21_3!$R$169</f>
        <v>65903.600000000006</v>
      </c>
      <c r="CG22" s="31"/>
      <c r="CH22" s="31"/>
      <c r="CI22" s="31"/>
      <c r="CJ22" s="21">
        <f>+[5]rep21_3!$R$200</f>
        <v>58054973.5</v>
      </c>
      <c r="CK22" s="21">
        <f>+[5]rep21_3!$G$204</f>
        <v>10480682.6</v>
      </c>
      <c r="CL22" s="21">
        <f>+[5]rep21_3!$R$201</f>
        <v>5662659.0999999996</v>
      </c>
      <c r="CM22" s="21">
        <f>+[5]rep21_3!$R$208</f>
        <v>21303814.699999999</v>
      </c>
      <c r="CN22" s="21">
        <f>+[5]rep21_3!$G$212</f>
        <v>4047724.8</v>
      </c>
      <c r="CO22" s="21">
        <f>+[5]rep21_3!$R$209</f>
        <v>2453629.9</v>
      </c>
      <c r="CP22" s="21">
        <f>+[5]rep21_3!$R$424</f>
        <v>10997949.6</v>
      </c>
      <c r="CQ22" s="21">
        <f>+[5]rep21_3!$G$428</f>
        <v>2261980.5</v>
      </c>
      <c r="CR22" s="21">
        <f>+[5]rep21_3!$R$425</f>
        <v>2410697.9</v>
      </c>
      <c r="CS22" s="31"/>
      <c r="CT22" s="31"/>
      <c r="CU22" s="31"/>
      <c r="CV22" s="21">
        <f>+[5]rep21_3!$R$432</f>
        <v>300000</v>
      </c>
      <c r="CW22" s="21">
        <f>+[5]rep21_3!$G$436</f>
        <v>67500</v>
      </c>
      <c r="CX22" s="21">
        <f>+[5]rep21_3!$R$433</f>
        <v>39194.699999999997</v>
      </c>
      <c r="CY22" s="21">
        <f>+[5]rep21_3!$R$488</f>
        <v>1014000</v>
      </c>
      <c r="CZ22" s="21">
        <f>+[5]rep21_3!$G$492</f>
        <v>227865</v>
      </c>
      <c r="DA22" s="21">
        <f>+[5]rep21_3!$R$489</f>
        <v>292332.79999999999</v>
      </c>
      <c r="DB22" s="31"/>
      <c r="DC22" s="31"/>
      <c r="DD22" s="31"/>
      <c r="DE22" s="21">
        <f>+[5]rep21_3!$R$536</f>
        <v>700000</v>
      </c>
      <c r="DF22" s="21">
        <f>+[5]rep21_3!$G$540</f>
        <v>140000</v>
      </c>
      <c r="DG22" s="21">
        <f>+[5]rep21_3!$R$537</f>
        <v>128854.9</v>
      </c>
      <c r="DH22" s="31"/>
      <c r="DI22" s="22">
        <f t="shared" si="36"/>
        <v>115740883.09999999</v>
      </c>
      <c r="DJ22" s="22">
        <f t="shared" si="31"/>
        <v>21714474.399999999</v>
      </c>
      <c r="DK22" s="22">
        <f>R22+AB22+AG22+AL22+AQ22+AV22+BA22+BD22+BG22+BJ22+BM22+BP22+BW22+BZ22+CC22+CF22+CI22+CL22+CO22+CR22+CX22+DA22+DD22+DG22+DH22</f>
        <v>15311303.800000001</v>
      </c>
      <c r="DL22" s="21">
        <f>+[5]rep21_3!$R$656</f>
        <v>426853.2</v>
      </c>
      <c r="DM22" s="21">
        <f>+[5]rep21_3!$G$660</f>
        <v>85330.6</v>
      </c>
      <c r="DN22" s="21">
        <f>+[5]rep21_3!$R$657</f>
        <v>0</v>
      </c>
      <c r="DO22" s="21">
        <f>+[5]rep21_3!$R$648</f>
        <v>301060.3</v>
      </c>
      <c r="DP22" s="21">
        <f>+[5]rep21_3!$G$652</f>
        <v>40000</v>
      </c>
      <c r="DQ22" s="21">
        <f>+[5]rep21_3!$R$649</f>
        <v>2822.7</v>
      </c>
      <c r="DR22" s="31"/>
      <c r="DS22" s="31"/>
      <c r="DT22" s="31"/>
      <c r="DU22" s="21">
        <f>+[5]rep21_3!$R$664</f>
        <v>0</v>
      </c>
      <c r="DV22" s="21">
        <f>+[5]rep21_3!$G$668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+[5]rep21_3!$G$692</f>
        <v>3750</v>
      </c>
      <c r="DZ22" s="21">
        <f>+[5]rep21_3!$R$689</f>
        <v>5078.7</v>
      </c>
      <c r="EA22" s="31">
        <f>+[5]rep21_3!$R$672</f>
        <v>9085910</v>
      </c>
      <c r="EB22" s="31">
        <f>+[5]rep21_3!$G$676</f>
        <v>1704121.9</v>
      </c>
      <c r="EC22" s="28">
        <f>+[5]rep21_3!$R$673</f>
        <v>300000</v>
      </c>
      <c r="ED22" s="31"/>
      <c r="EE22" s="21">
        <f t="shared" si="33"/>
        <v>9828823.5</v>
      </c>
      <c r="EF22" s="21">
        <f>+DM22+DP22+DS22+DV22+DY22+EB22</f>
        <v>1833202.5</v>
      </c>
      <c r="EG22" s="21">
        <f>+DN22+DQ22+DT22+DW22+DZ22+EC22</f>
        <v>307901.40000000002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159399754.19999999</v>
      </c>
      <c r="G23" s="23">
        <f>G10+G11+G12+G13+G14+G15+G16+G17+G18+G19+G20+G21+G22</f>
        <v>30132043.199999999</v>
      </c>
      <c r="H23" s="23">
        <f>H10+H11+H12+H13+H14+H15+H16+H17+H18+H19+H20+H21+H22</f>
        <v>24149056.5</v>
      </c>
      <c r="I23" s="23">
        <f>IFERROR(H23/G23*100,"-")</f>
        <v>80.144105528164118</v>
      </c>
      <c r="J23" s="24">
        <f t="shared" si="7"/>
        <v>15.149996071951282</v>
      </c>
      <c r="K23" s="23">
        <f>K10+K11+K12+K13+K14+K15+K16+K17+K18+K19+K20+K21+K22</f>
        <v>90219059.900000006</v>
      </c>
      <c r="L23" s="23">
        <f t="shared" ref="L23" si="38">L10+L11+L12+L13+L14+L15+L16+L17+L18+L19+L20+L21+L22</f>
        <v>17020413.899999999</v>
      </c>
      <c r="M23" s="23">
        <f>M10+M11+M12+M13+M14+M15+M16+M17+M18+M19+M20+M21+M22</f>
        <v>16053239.1</v>
      </c>
      <c r="N23" s="25">
        <f>IFERROR(M23/L23*100,"-")</f>
        <v>94.317560044764832</v>
      </c>
      <c r="O23" s="26">
        <f t="shared" si="12"/>
        <v>17.793622675511827</v>
      </c>
      <c r="P23" s="27">
        <f>P10+P11+P12+P13+P14+P15+P16+P17+P18+P19+P20+P21</f>
        <v>19194999.799999997</v>
      </c>
      <c r="Q23" s="27">
        <f>Q10+Q11+Q12+Q13+Q14+Q15+Q16+Q17+Q18+Q19+Q20+Q21+Q22</f>
        <v>3263150.0000000005</v>
      </c>
      <c r="R23" s="27">
        <f>R10+R11+R12+R13+R14+R15+R16+R17+R18+R19+R20+R21+R22</f>
        <v>3206523.3</v>
      </c>
      <c r="S23" s="27">
        <f>IFERROR(R23/Q23*100,"-")</f>
        <v>98.264661446761551</v>
      </c>
      <c r="T23" s="26">
        <f t="shared" si="14"/>
        <v>16.704992620005136</v>
      </c>
      <c r="U23" s="27">
        <f>U10+U11+U12+U13+U14+U15+U16+U17+U18+U19+U20+U21</f>
        <v>14302191.900000002</v>
      </c>
      <c r="V23" s="27">
        <f>V10+V11+V12+V13+V14+V15+V16+V17+V18+V19+V20+V21+V22</f>
        <v>2516063.3000000003</v>
      </c>
      <c r="W23" s="27">
        <f>W10+W11+W12+W13+W14+W15+W16+W17+W18+W19+W20+W21+W22</f>
        <v>3100312.7999999993</v>
      </c>
      <c r="X23" s="27">
        <f>IFERROR(W23/V23*100,"-")</f>
        <v>123.22077906386532</v>
      </c>
      <c r="Y23" s="26">
        <f t="shared" si="19"/>
        <v>21.677186417838506</v>
      </c>
      <c r="Z23" s="21">
        <f>Z10+Z11+Z12+Z13+Z14+Z15+Z16+Z17+Z18+Z19+Z20+Z21+Z22</f>
        <v>321464.10000000003</v>
      </c>
      <c r="AA23" s="21">
        <f>AA10+AA11+AA12+AA13+AA14+AA15+AA16+AA17+AA18+AA19+AA20+AA21+AA22</f>
        <v>69436.2</v>
      </c>
      <c r="AB23" s="21">
        <f>AB10+AB11+AB12+AB13+AB14+AB15+AB16+AB17+AB18+AB19+AB20+AB21+AB22</f>
        <v>54011.399999999994</v>
      </c>
      <c r="AC23" s="28">
        <f>IFERROR(AB23/AA23*100,"-")</f>
        <v>77.785650712452579</v>
      </c>
      <c r="AD23" s="29">
        <f t="shared" si="21"/>
        <v>16.801689519918394</v>
      </c>
      <c r="AE23" s="21">
        <f>SUM(AE10:AE22)</f>
        <v>75012.799999999988</v>
      </c>
      <c r="AF23" s="21">
        <f>SUM(AF10:AF22)</f>
        <v>16202.800000000001</v>
      </c>
      <c r="AG23" s="21">
        <f>SUM(AG10:AG22)</f>
        <v>5376.6999999999989</v>
      </c>
      <c r="AH23" s="28">
        <f>IFERROR(AG23/AF23*100,"-")</f>
        <v>33.183770706297665</v>
      </c>
      <c r="AI23" s="26">
        <f t="shared" si="23"/>
        <v>7.1677100441524644</v>
      </c>
      <c r="AJ23" s="37">
        <f>SUM(AJ10:AJ22)</f>
        <v>13980727.800000001</v>
      </c>
      <c r="AK23" s="37">
        <f>SUM(AK10:AK22)</f>
        <v>2446627.1</v>
      </c>
      <c r="AL23" s="37">
        <f>SUM(AL10:AL22)</f>
        <v>3046301.4</v>
      </c>
      <c r="AM23" s="30">
        <f>IFERROR(AL23/AK23*100,"-")</f>
        <v>124.51024514524505</v>
      </c>
      <c r="AN23" s="26">
        <f t="shared" si="25"/>
        <v>21.789290540368004</v>
      </c>
      <c r="AO23" s="37">
        <f>SUM(AO10:AO22)</f>
        <v>14990088.699999999</v>
      </c>
      <c r="AP23" s="37">
        <f>SUM(AP10:AP22)</f>
        <v>3040330.8000000003</v>
      </c>
      <c r="AQ23" s="37">
        <f>SUM(AQ10:AQ22)</f>
        <v>2992549.9000000004</v>
      </c>
      <c r="AR23" s="28">
        <f>IFERROR(AQ23/AP23*100,"-")</f>
        <v>98.42843087995557</v>
      </c>
      <c r="AS23" s="26">
        <f t="shared" si="27"/>
        <v>19.963523631451231</v>
      </c>
      <c r="AT23" s="37">
        <f>AT10+AT11+AT12+AT13+AT14+AT15+AT16+AT17+AT18+AT19+AT20+AT21+AT22</f>
        <v>590000</v>
      </c>
      <c r="AU23" s="37">
        <f>AU10+AU11+AU12+AU13+AU14+AU15+AU16+AU17+AU18+AU19+AU20+AU21+AU22</f>
        <v>135200</v>
      </c>
      <c r="AV23" s="37">
        <f>AV10+AV11+AV12+AV13+AV14+AV15+AV16+AV17+AV18+AV19+AV20+AV21+AV22</f>
        <v>175816.7</v>
      </c>
      <c r="AW23" s="31">
        <f>IFERROR(AV23/AU23*100,"-")</f>
        <v>130.0419378698225</v>
      </c>
      <c r="AX23" s="32">
        <f t="shared" si="29"/>
        <v>29.799440677966103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2387503.6</v>
      </c>
      <c r="BG23" s="37">
        <f t="shared" si="39"/>
        <v>2387503.6</v>
      </c>
      <c r="BH23" s="37">
        <f>BH10+BH11+BH12+BH13+BH14+BH15+BH16+BH17+BH18+BH19+BH20+BH21+BH22</f>
        <v>832792.5</v>
      </c>
      <c r="BI23" s="37">
        <f t="shared" si="39"/>
        <v>114362.5</v>
      </c>
      <c r="BJ23" s="37">
        <f t="shared" si="39"/>
        <v>37753.300000000003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17627.900000000001</v>
      </c>
      <c r="BP23" s="37">
        <f t="shared" si="39"/>
        <v>275.39999999999998</v>
      </c>
      <c r="BQ23" s="39">
        <f t="shared" si="39"/>
        <v>2270988.7999999998</v>
      </c>
      <c r="BR23" s="39">
        <f t="shared" si="39"/>
        <v>512710.39999999997</v>
      </c>
      <c r="BS23" s="39">
        <f t="shared" si="39"/>
        <v>439181.1</v>
      </c>
      <c r="BT23" s="33">
        <f t="shared" si="30"/>
        <v>19.338761159896517</v>
      </c>
      <c r="BU23" s="37">
        <f t="shared" ref="BU23:DC23" si="40">BU10+BU11+BU12+BU13+BU14+BU15+BU16+BU17+BU18+BU19+BU20+BU21+BU22</f>
        <v>1790072.6</v>
      </c>
      <c r="BV23" s="37">
        <f t="shared" si="40"/>
        <v>402766.4</v>
      </c>
      <c r="BW23" s="37">
        <f>BW10+BW11+BW12+BW13+BW14+BW15+BW16+BW17+BW18+BW19+BW20+BW21+BW22</f>
        <v>326411.40000000002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32743.999999999996</v>
      </c>
      <c r="CC23" s="37">
        <f t="shared" si="40"/>
        <v>30382.500000000004</v>
      </c>
      <c r="CD23" s="37">
        <f t="shared" si="40"/>
        <v>329200</v>
      </c>
      <c r="CE23" s="37">
        <f t="shared" si="40"/>
        <v>77200</v>
      </c>
      <c r="CF23" s="37">
        <f t="shared" si="40"/>
        <v>82387.200000000012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58054973.5</v>
      </c>
      <c r="CK23" s="37">
        <f>CK10+CK11+CK12+CK13+CK14+CK15+CK16+CK17+CK18+CK19+CK20+CK21+CK22</f>
        <v>10480682.6</v>
      </c>
      <c r="CL23" s="37">
        <f t="shared" si="40"/>
        <v>5662659.0999999996</v>
      </c>
      <c r="CM23" s="37">
        <f t="shared" si="40"/>
        <v>21303814.699999999</v>
      </c>
      <c r="CN23" s="37">
        <f t="shared" si="40"/>
        <v>4047724.8</v>
      </c>
      <c r="CO23" s="37">
        <f t="shared" si="40"/>
        <v>2453629.9</v>
      </c>
      <c r="CP23" s="37">
        <f t="shared" si="40"/>
        <v>14972558.699999999</v>
      </c>
      <c r="CQ23" s="37">
        <f t="shared" si="40"/>
        <v>2978278.5</v>
      </c>
      <c r="CR23" s="37">
        <f t="shared" si="40"/>
        <v>3108041.9</v>
      </c>
      <c r="CS23" s="37">
        <f t="shared" si="40"/>
        <v>3962205.0999999996</v>
      </c>
      <c r="CT23" s="37">
        <f t="shared" si="40"/>
        <v>713196.8</v>
      </c>
      <c r="CU23" s="37">
        <f t="shared" si="40"/>
        <v>694282.8</v>
      </c>
      <c r="CV23" s="37">
        <f t="shared" si="40"/>
        <v>300000</v>
      </c>
      <c r="CW23" s="37">
        <f t="shared" si="40"/>
        <v>67500</v>
      </c>
      <c r="CX23" s="37">
        <f t="shared" si="40"/>
        <v>39194.699999999997</v>
      </c>
      <c r="CY23" s="37">
        <f t="shared" si="40"/>
        <v>1153600</v>
      </c>
      <c r="CZ23" s="37">
        <f t="shared" si="40"/>
        <v>257879</v>
      </c>
      <c r="DA23" s="37">
        <f t="shared" si="40"/>
        <v>378641.3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153695.4</v>
      </c>
      <c r="DH23" s="37">
        <f t="shared" si="41"/>
        <v>0</v>
      </c>
      <c r="DI23" s="37">
        <f t="shared" si="41"/>
        <v>158656840.69999999</v>
      </c>
      <c r="DJ23" s="37">
        <f t="shared" si="41"/>
        <v>30002962.599999998</v>
      </c>
      <c r="DK23" s="37">
        <f t="shared" si="41"/>
        <v>24141155.100000001</v>
      </c>
      <c r="DL23" s="37">
        <f t="shared" si="41"/>
        <v>426853.2</v>
      </c>
      <c r="DM23" s="37">
        <f t="shared" si="41"/>
        <v>85330.6</v>
      </c>
      <c r="DN23" s="37">
        <f t="shared" si="41"/>
        <v>0</v>
      </c>
      <c r="DO23" s="37">
        <f t="shared" si="41"/>
        <v>301060.3</v>
      </c>
      <c r="DP23" s="37">
        <f t="shared" si="41"/>
        <v>40000</v>
      </c>
      <c r="DQ23" s="37">
        <f t="shared" si="41"/>
        <v>2822.7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3750</v>
      </c>
      <c r="DZ23" s="37">
        <f>DZ10+DZ11+DZ12+DZ13+DZ14+DZ15+DZ16+DZ17+DZ18+DZ19+DZ20+DZ21+DZ22</f>
        <v>5078.7</v>
      </c>
      <c r="EA23" s="37">
        <f t="shared" si="41"/>
        <v>9085910</v>
      </c>
      <c r="EB23" s="37">
        <f t="shared" si="41"/>
        <v>1704121.9</v>
      </c>
      <c r="EC23" s="37">
        <f t="shared" si="41"/>
        <v>300000</v>
      </c>
      <c r="ED23" s="37">
        <f t="shared" si="41"/>
        <v>0</v>
      </c>
      <c r="EE23" s="37">
        <f t="shared" si="41"/>
        <v>9828823.5</v>
      </c>
      <c r="EF23" s="37">
        <f t="shared" si="41"/>
        <v>1833202.5</v>
      </c>
      <c r="EG23" s="37">
        <f t="shared" si="41"/>
        <v>307901.40000000002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2025-04-16T06:46:32Z</dcterms:modified>
</cp:coreProperties>
</file>