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1.03.2025\"/>
    </mc:Choice>
  </mc:AlternateContent>
  <xr:revisionPtr revIDLastSave="0" documentId="13_ncr:1_{567E6BB1-AF1F-40F6-A12B-1E75AF04FB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22" l="1"/>
  <c r="P11" i="22"/>
  <c r="Q11" i="22"/>
  <c r="O12" i="22"/>
  <c r="P12" i="22"/>
  <c r="Q12" i="22"/>
  <c r="O13" i="22"/>
  <c r="P13" i="22"/>
  <c r="Q13" i="22"/>
  <c r="O14" i="22"/>
  <c r="P14" i="22"/>
  <c r="Q14" i="22"/>
  <c r="O15" i="22"/>
  <c r="P15" i="22"/>
  <c r="Q15" i="22"/>
  <c r="O16" i="22"/>
  <c r="P16" i="22"/>
  <c r="Q16" i="22"/>
  <c r="O17" i="22"/>
  <c r="P17" i="22"/>
  <c r="Q17" i="22"/>
  <c r="O18" i="22"/>
  <c r="P18" i="22"/>
  <c r="Q18" i="22"/>
  <c r="O19" i="22"/>
  <c r="P19" i="22"/>
  <c r="Q19" i="22"/>
  <c r="O20" i="22"/>
  <c r="P20" i="22"/>
  <c r="Q20" i="22"/>
  <c r="P10" i="22"/>
  <c r="Q10" i="22"/>
  <c r="O10" i="22"/>
  <c r="AH22" i="22"/>
  <c r="AH23" i="22"/>
  <c r="AH24" i="22"/>
  <c r="AD21" i="22"/>
  <c r="AE21" i="22"/>
  <c r="AF21" i="22"/>
  <c r="AG21" i="22" s="1"/>
  <c r="AH11" i="22"/>
  <c r="AH12" i="22"/>
  <c r="AH13" i="22"/>
  <c r="AH14" i="22"/>
  <c r="AH15" i="22"/>
  <c r="AH16" i="22"/>
  <c r="AH17" i="22"/>
  <c r="AH18" i="22"/>
  <c r="AH19" i="22"/>
  <c r="AH20" i="22"/>
  <c r="AH10" i="22"/>
  <c r="AG11" i="22"/>
  <c r="AG13" i="22"/>
  <c r="AG15" i="22"/>
  <c r="AG16" i="22"/>
  <c r="AG17" i="22"/>
  <c r="AG19" i="22"/>
  <c r="AG10" i="22"/>
  <c r="AG12" i="22"/>
  <c r="AG14" i="22"/>
  <c r="AG18" i="22"/>
  <c r="AG20" i="22"/>
  <c r="AH21" i="22" l="1"/>
  <c r="Z11" i="22"/>
  <c r="Z12" i="22"/>
  <c r="Z13" i="22"/>
  <c r="Z14" i="22"/>
  <c r="Z15" i="22"/>
  <c r="Z16" i="22"/>
  <c r="Z17" i="22"/>
  <c r="Z18" i="22"/>
  <c r="Z19" i="22"/>
  <c r="Z20" i="22"/>
  <c r="Z10" i="22"/>
  <c r="U11" i="22"/>
  <c r="U12" i="22"/>
  <c r="U13" i="22"/>
  <c r="U14" i="22"/>
  <c r="U15" i="22"/>
  <c r="U16" i="22"/>
  <c r="U17" i="22"/>
  <c r="U18" i="22"/>
  <c r="U19" i="22"/>
  <c r="U20" i="22"/>
  <c r="U10" i="22"/>
  <c r="CH11" i="22"/>
  <c r="CH12" i="22"/>
  <c r="CH13" i="22"/>
  <c r="CH14" i="22"/>
  <c r="CH15" i="22"/>
  <c r="CH16" i="22"/>
  <c r="CH17" i="22"/>
  <c r="CH18" i="22"/>
  <c r="CH19" i="22"/>
  <c r="CH20" i="22"/>
  <c r="CH10" i="22"/>
  <c r="CB11" i="22"/>
  <c r="CB12" i="22"/>
  <c r="CB13" i="22"/>
  <c r="CB14" i="22"/>
  <c r="CB15" i="22"/>
  <c r="CB16" i="22"/>
  <c r="CB17" i="22"/>
  <c r="CB18" i="22"/>
  <c r="CB19" i="22"/>
  <c r="CB20" i="22"/>
  <c r="CB10" i="22"/>
  <c r="BY11" i="22"/>
  <c r="BY12" i="22"/>
  <c r="BY13" i="22"/>
  <c r="BY14" i="22"/>
  <c r="BY15" i="22"/>
  <c r="BY16" i="22"/>
  <c r="BY17" i="22"/>
  <c r="BY18" i="22"/>
  <c r="BY19" i="22"/>
  <c r="BY20" i="22"/>
  <c r="BY10" i="22"/>
  <c r="CT13" i="22"/>
  <c r="CT15" i="22"/>
  <c r="CT16" i="22"/>
  <c r="CT17" i="22"/>
  <c r="CT19" i="22"/>
  <c r="CT11" i="22"/>
  <c r="CT12" i="22"/>
  <c r="CT14" i="22"/>
  <c r="CT18" i="22"/>
  <c r="CT20" i="22"/>
  <c r="CT10" i="22"/>
  <c r="CW11" i="22"/>
  <c r="CW10" i="22"/>
  <c r="CZ11" i="22"/>
  <c r="CZ18" i="22"/>
  <c r="CZ16" i="22"/>
  <c r="CZ20" i="22"/>
  <c r="CZ12" i="22"/>
  <c r="CZ13" i="22"/>
  <c r="CZ14" i="22"/>
  <c r="CZ15" i="22"/>
  <c r="CZ17" i="22"/>
  <c r="CZ19" i="22"/>
  <c r="DI20" i="22"/>
  <c r="DI15" i="22"/>
  <c r="DI16" i="22"/>
  <c r="DI14" i="22"/>
  <c r="DI13" i="22"/>
  <c r="DI11" i="22"/>
  <c r="DI12" i="22"/>
  <c r="DI17" i="22"/>
  <c r="DI18" i="22"/>
  <c r="DI19" i="22"/>
  <c r="DI10" i="22"/>
  <c r="AJ19" i="22"/>
  <c r="AJ11" i="22"/>
  <c r="AJ12" i="22"/>
  <c r="AJ13" i="22"/>
  <c r="AJ14" i="22"/>
  <c r="AJ15" i="22"/>
  <c r="AJ16" i="22"/>
  <c r="AJ17" i="22"/>
  <c r="AJ18" i="22"/>
  <c r="AJ20" i="22"/>
  <c r="AJ10" i="22"/>
  <c r="AT11" i="22"/>
  <c r="AT12" i="22"/>
  <c r="AT13" i="22"/>
  <c r="AT14" i="22"/>
  <c r="AT15" i="22"/>
  <c r="AT16" i="22"/>
  <c r="AT17" i="22"/>
  <c r="AT18" i="22"/>
  <c r="AT19" i="22"/>
  <c r="AT20" i="22"/>
  <c r="AT10" i="22"/>
  <c r="AU21" i="22"/>
  <c r="AP21" i="22"/>
  <c r="ED21" i="22"/>
  <c r="BD10" i="22"/>
  <c r="EI24" i="22"/>
  <c r="EB24" i="22"/>
  <c r="DY24" i="22"/>
  <c r="DS24" i="22"/>
  <c r="DF24" i="22"/>
  <c r="DC24" i="22"/>
  <c r="CZ24" i="22"/>
  <c r="CT24" i="22"/>
  <c r="CQ24" i="22"/>
  <c r="CK24" i="22"/>
  <c r="CH24" i="22"/>
  <c r="CB24" i="22"/>
  <c r="BY24" i="22"/>
  <c r="BT24" i="22"/>
  <c r="BN24" i="22"/>
  <c r="BE24" i="22"/>
  <c r="BB24" i="22"/>
  <c r="AT24" i="22"/>
  <c r="AJ24" i="22"/>
  <c r="Z24" i="22"/>
  <c r="F24" i="22"/>
  <c r="EI23" i="22"/>
  <c r="EB23" i="22"/>
  <c r="DY23" i="22"/>
  <c r="DS23" i="22"/>
  <c r="DF23" i="22"/>
  <c r="DC23" i="22"/>
  <c r="CZ23" i="22"/>
  <c r="CT23" i="22"/>
  <c r="CQ23" i="22"/>
  <c r="CK23" i="22"/>
  <c r="CH23" i="22"/>
  <c r="CB23" i="22"/>
  <c r="BY23" i="22"/>
  <c r="BT23" i="22"/>
  <c r="BN23" i="22"/>
  <c r="BE23" i="22"/>
  <c r="BB23" i="22"/>
  <c r="AT23" i="22"/>
  <c r="AJ23" i="22"/>
  <c r="Z23" i="22"/>
  <c r="F23" i="22"/>
  <c r="EI22" i="22"/>
  <c r="EB22" i="22"/>
  <c r="DY22" i="22"/>
  <c r="DS22" i="22"/>
  <c r="DF22" i="22"/>
  <c r="DC22" i="22"/>
  <c r="CZ22" i="22"/>
  <c r="CT22" i="22"/>
  <c r="CQ22" i="22"/>
  <c r="CK22" i="22"/>
  <c r="CH22" i="22"/>
  <c r="CB22" i="22"/>
  <c r="BY22" i="22"/>
  <c r="BT22" i="22"/>
  <c r="BN22" i="22"/>
  <c r="BE22" i="22"/>
  <c r="BB22" i="22"/>
  <c r="AT22" i="22"/>
  <c r="AJ22" i="22"/>
  <c r="Z22" i="22"/>
  <c r="F22" i="22"/>
  <c r="CW20" i="22"/>
  <c r="BB20" i="22"/>
  <c r="AY20" i="22"/>
  <c r="CW19" i="22"/>
  <c r="BB19" i="22"/>
  <c r="AY19" i="22"/>
  <c r="BB18" i="22"/>
  <c r="AY18" i="22"/>
  <c r="BB17" i="22"/>
  <c r="AY17" i="22"/>
  <c r="BB16" i="22"/>
  <c r="AY16" i="22"/>
  <c r="BB15" i="22"/>
  <c r="AY15" i="22"/>
  <c r="BB14" i="22"/>
  <c r="AY14" i="22"/>
  <c r="CW13" i="22"/>
  <c r="BB13" i="22"/>
  <c r="AY13" i="22"/>
  <c r="BB12" i="22"/>
  <c r="AY12" i="22"/>
  <c r="BB11" i="22"/>
  <c r="AY11" i="22"/>
  <c r="CZ10" i="22"/>
  <c r="BB10" i="22"/>
  <c r="AY10" i="22"/>
  <c r="BD11" i="22"/>
  <c r="BD12" i="22"/>
  <c r="BD13" i="22"/>
  <c r="BD14" i="22"/>
  <c r="BD15" i="22"/>
  <c r="BD16" i="22"/>
  <c r="BD17" i="22"/>
  <c r="BD18" i="22"/>
  <c r="BD19" i="22"/>
  <c r="BD20" i="22"/>
  <c r="CW18" i="22"/>
  <c r="CW17" i="22"/>
  <c r="CW16" i="22"/>
  <c r="CW15" i="22"/>
  <c r="CW14" i="22"/>
  <c r="CW12" i="22"/>
  <c r="W10" i="22" l="1"/>
  <c r="L10" i="22"/>
  <c r="L11" i="22" l="1"/>
  <c r="L12" i="22"/>
  <c r="L13" i="22"/>
  <c r="L14" i="22"/>
  <c r="L15" i="22"/>
  <c r="L16" i="22"/>
  <c r="L17" i="22"/>
  <c r="L18" i="22"/>
  <c r="L19" i="22"/>
  <c r="L20" i="22"/>
  <c r="J11" i="22"/>
  <c r="J12" i="22"/>
  <c r="J13" i="22"/>
  <c r="J14" i="22"/>
  <c r="J15" i="22"/>
  <c r="J16" i="22"/>
  <c r="J17" i="22"/>
  <c r="J18" i="22"/>
  <c r="J19" i="22"/>
  <c r="J20" i="22"/>
  <c r="J10" i="22"/>
  <c r="DN11" i="22"/>
  <c r="DN12" i="22"/>
  <c r="DN13" i="22"/>
  <c r="DN14" i="22"/>
  <c r="DN15" i="22"/>
  <c r="DN16" i="22"/>
  <c r="DN17" i="22"/>
  <c r="DN18" i="22"/>
  <c r="DN19" i="22"/>
  <c r="DN20" i="22"/>
  <c r="DN10" i="22"/>
  <c r="DL11" i="22"/>
  <c r="DL12" i="22"/>
  <c r="DL13" i="22"/>
  <c r="DL14" i="22"/>
  <c r="DL15" i="22"/>
  <c r="DL16" i="22"/>
  <c r="DL17" i="22"/>
  <c r="DL18" i="22"/>
  <c r="DL19" i="22"/>
  <c r="DL20" i="22"/>
  <c r="DL10" i="22"/>
  <c r="D21" i="22"/>
  <c r="L21" i="22" l="1"/>
  <c r="AQ11" i="22"/>
  <c r="AQ15" i="22"/>
  <c r="AQ17" i="22"/>
  <c r="AQ19" i="22"/>
  <c r="AQ10" i="22"/>
  <c r="T21" i="22"/>
  <c r="AL11" i="22"/>
  <c r="AL13" i="22"/>
  <c r="AL15" i="22"/>
  <c r="AL17" i="22"/>
  <c r="AL19" i="22"/>
  <c r="AL10" i="22"/>
  <c r="L9" i="23"/>
  <c r="AB12" i="22"/>
  <c r="L12" i="23"/>
  <c r="L14" i="23"/>
  <c r="AB17" i="22"/>
  <c r="AB18" i="22"/>
  <c r="AB20" i="22"/>
  <c r="AB10" i="22"/>
  <c r="W14" i="22"/>
  <c r="CU21" i="22"/>
  <c r="CV21" i="22"/>
  <c r="CX21" i="22"/>
  <c r="CY21" i="22"/>
  <c r="DA21" i="22"/>
  <c r="DB21" i="22"/>
  <c r="DD21" i="22"/>
  <c r="DE21" i="22"/>
  <c r="DG21" i="22"/>
  <c r="DH21" i="22"/>
  <c r="DJ21" i="22"/>
  <c r="DK21" i="22"/>
  <c r="DO21" i="22"/>
  <c r="DQ21" i="22"/>
  <c r="DR21" i="22"/>
  <c r="DT21" i="22"/>
  <c r="DU21" i="22"/>
  <c r="DW21" i="22"/>
  <c r="DX21" i="22"/>
  <c r="DZ21" i="22"/>
  <c r="EA21" i="22"/>
  <c r="EC21" i="22"/>
  <c r="EG21" i="22"/>
  <c r="CR21" i="22"/>
  <c r="CO21" i="22"/>
  <c r="CI21" i="22"/>
  <c r="CF21" i="22"/>
  <c r="CC21" i="22"/>
  <c r="BZ21" i="22"/>
  <c r="BL21" i="22"/>
  <c r="BF21" i="22"/>
  <c r="AK21" i="22"/>
  <c r="AA21" i="22"/>
  <c r="V21" i="22"/>
  <c r="BS11" i="22"/>
  <c r="BS12" i="22"/>
  <c r="BS13" i="22"/>
  <c r="BT13" i="22" s="1"/>
  <c r="BS14" i="22"/>
  <c r="BS15" i="22"/>
  <c r="BT15" i="22" s="1"/>
  <c r="BS16" i="22"/>
  <c r="BS17" i="22"/>
  <c r="BT17" i="22" s="1"/>
  <c r="BS18" i="22"/>
  <c r="BT18" i="22" s="1"/>
  <c r="BS19" i="22"/>
  <c r="BT19" i="22" s="1"/>
  <c r="BS20" i="22"/>
  <c r="BT20" i="22" s="1"/>
  <c r="E9" i="23"/>
  <c r="E10" i="23"/>
  <c r="E11" i="23"/>
  <c r="E12" i="23"/>
  <c r="E13" i="23"/>
  <c r="E14" i="23"/>
  <c r="E15" i="23"/>
  <c r="E16" i="23"/>
  <c r="E17" i="23"/>
  <c r="E18" i="23"/>
  <c r="AV11" i="22"/>
  <c r="EJ20" i="22"/>
  <c r="EH19" i="22"/>
  <c r="CL21" i="22"/>
  <c r="CM21" i="22"/>
  <c r="BR21" i="22"/>
  <c r="BO21" i="22"/>
  <c r="BM21" i="22"/>
  <c r="BN21" i="22" s="1"/>
  <c r="EI12" i="22"/>
  <c r="EI14" i="22"/>
  <c r="EI16" i="22"/>
  <c r="EI18" i="22"/>
  <c r="EI20" i="22"/>
  <c r="K10" i="22"/>
  <c r="AV12" i="22"/>
  <c r="AV13" i="22"/>
  <c r="AV14" i="22"/>
  <c r="AV15" i="22"/>
  <c r="AV16" i="22"/>
  <c r="AV17" i="22"/>
  <c r="AV18" i="22"/>
  <c r="AV19" i="22"/>
  <c r="AV20" i="22"/>
  <c r="AV10" i="22"/>
  <c r="AQ13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L28" i="23"/>
  <c r="L39" i="23"/>
  <c r="L40" i="23"/>
  <c r="L41" i="23"/>
  <c r="L54" i="23"/>
  <c r="L55" i="23"/>
  <c r="L60" i="23"/>
  <c r="L61" i="23"/>
  <c r="L77" i="23"/>
  <c r="L19" i="23"/>
  <c r="L27" i="23"/>
  <c r="L79" i="23"/>
  <c r="AB22" i="22"/>
  <c r="AB23" i="22"/>
  <c r="AB24" i="22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20" i="22"/>
  <c r="BU19" i="22"/>
  <c r="BU18" i="22"/>
  <c r="BU17" i="22"/>
  <c r="BU16" i="22"/>
  <c r="BU15" i="22"/>
  <c r="BU14" i="22"/>
  <c r="BU13" i="22"/>
  <c r="BU12" i="22"/>
  <c r="BU11" i="22"/>
  <c r="EJ19" i="22"/>
  <c r="EJ18" i="22"/>
  <c r="EJ17" i="22"/>
  <c r="EJ16" i="22"/>
  <c r="EJ15" i="22"/>
  <c r="EJ14" i="22"/>
  <c r="EJ13" i="22"/>
  <c r="EJ12" i="22"/>
  <c r="EJ11" i="22"/>
  <c r="EJ10" i="22"/>
  <c r="G10" i="22" s="1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H20" i="22"/>
  <c r="AW20" i="22"/>
  <c r="AR20" i="22"/>
  <c r="AM20" i="22"/>
  <c r="AC20" i="22"/>
  <c r="N18" i="23" s="1"/>
  <c r="X20" i="22"/>
  <c r="AW19" i="22"/>
  <c r="AR19" i="22"/>
  <c r="AM19" i="22"/>
  <c r="AC19" i="22"/>
  <c r="N17" i="23" s="1"/>
  <c r="X19" i="22"/>
  <c r="EH18" i="22"/>
  <c r="AW18" i="22"/>
  <c r="AR18" i="22"/>
  <c r="AM18" i="22"/>
  <c r="AC18" i="22"/>
  <c r="N16" i="23" s="1"/>
  <c r="X18" i="22"/>
  <c r="EH17" i="22"/>
  <c r="AW17" i="22"/>
  <c r="AR17" i="22"/>
  <c r="AM17" i="22"/>
  <c r="AC17" i="22"/>
  <c r="N15" i="23" s="1"/>
  <c r="X17" i="22"/>
  <c r="EH16" i="22"/>
  <c r="AW16" i="22"/>
  <c r="AR16" i="22"/>
  <c r="AM16" i="22"/>
  <c r="AC16" i="22"/>
  <c r="N14" i="23" s="1"/>
  <c r="X16" i="22"/>
  <c r="EH15" i="22"/>
  <c r="AW15" i="22"/>
  <c r="AR15" i="22"/>
  <c r="AM15" i="22"/>
  <c r="AC15" i="22"/>
  <c r="N13" i="23" s="1"/>
  <c r="X15" i="22"/>
  <c r="EH14" i="22"/>
  <c r="AW14" i="22"/>
  <c r="AR14" i="22"/>
  <c r="AM14" i="22"/>
  <c r="AC14" i="22"/>
  <c r="N12" i="23" s="1"/>
  <c r="X14" i="22"/>
  <c r="EH13" i="22"/>
  <c r="AW13" i="22"/>
  <c r="AR13" i="22"/>
  <c r="AM13" i="22"/>
  <c r="AC13" i="22"/>
  <c r="N11" i="23" s="1"/>
  <c r="X13" i="22"/>
  <c r="EH12" i="22"/>
  <c r="AW12" i="22"/>
  <c r="AR12" i="22"/>
  <c r="AM12" i="22"/>
  <c r="AC12" i="22"/>
  <c r="N10" i="23" s="1"/>
  <c r="X12" i="22"/>
  <c r="EH11" i="22"/>
  <c r="AW11" i="22"/>
  <c r="AR11" i="22"/>
  <c r="AM11" i="22"/>
  <c r="AC11" i="22"/>
  <c r="N9" i="23" s="1"/>
  <c r="X11" i="22"/>
  <c r="EH10" i="22"/>
  <c r="BS10" i="22"/>
  <c r="AW10" i="22"/>
  <c r="AR10" i="22"/>
  <c r="AM10" i="22"/>
  <c r="AC10" i="22"/>
  <c r="N8" i="23" s="1"/>
  <c r="X10" i="22"/>
  <c r="G45" i="23"/>
  <c r="G73" i="23"/>
  <c r="P43" i="23"/>
  <c r="H43" i="23"/>
  <c r="G43" i="23"/>
  <c r="G80" i="23" s="1"/>
  <c r="G77" i="23"/>
  <c r="G74" i="23"/>
  <c r="G58" i="23"/>
  <c r="G52" i="23"/>
  <c r="G42" i="23"/>
  <c r="G76" i="23"/>
  <c r="G54" i="23"/>
  <c r="P67" i="23"/>
  <c r="P80" i="23" s="1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K82" i="28"/>
  <c r="AI82" i="28"/>
  <c r="AF82" i="28"/>
  <c r="AD82" i="28"/>
  <c r="AE82" i="28" s="1"/>
  <c r="AA82" i="28"/>
  <c r="Y82" i="28"/>
  <c r="V82" i="28"/>
  <c r="X82" i="28" s="1"/>
  <c r="T82" i="28"/>
  <c r="U82" i="28" s="1"/>
  <c r="D82" i="28"/>
  <c r="C82" i="28"/>
  <c r="EC81" i="28"/>
  <c r="EF81" i="28" s="1"/>
  <c r="DZ81" i="28"/>
  <c r="DW81" i="28"/>
  <c r="DT81" i="28"/>
  <c r="DQ81" i="28"/>
  <c r="DN81" i="28"/>
  <c r="DK81" i="28"/>
  <c r="DI81" i="28"/>
  <c r="G81" i="28" s="1"/>
  <c r="DG81" i="28"/>
  <c r="E81" i="28" s="1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 s="1"/>
  <c r="L81" i="28"/>
  <c r="J81" i="28"/>
  <c r="K81" i="28" s="1"/>
  <c r="M81" i="28" s="1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/>
  <c r="X80" i="28"/>
  <c r="U80" i="28"/>
  <c r="W80" i="28" s="1"/>
  <c r="Q80" i="28"/>
  <c r="O80" i="28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M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Q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/>
  <c r="AH78" i="28"/>
  <c r="AE78" i="28"/>
  <c r="AG78" i="28" s="1"/>
  <c r="AC78" i="28"/>
  <c r="Z78" i="28"/>
  <c r="AB78" i="28" s="1"/>
  <c r="X78" i="28"/>
  <c r="U78" i="28"/>
  <c r="W78" i="28" s="1"/>
  <c r="Q78" i="28"/>
  <c r="O78" i="28"/>
  <c r="P78" i="28" s="1"/>
  <c r="R78" i="28" s="1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K77" i="28" s="1"/>
  <c r="M77" i="28" s="1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 s="1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L74" i="28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DH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 s="1"/>
  <c r="L73" i="28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L72" i="28"/>
  <c r="J72" i="28"/>
  <c r="K72" i="28" s="1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 s="1"/>
  <c r="L71" i="28"/>
  <c r="J71" i="28"/>
  <c r="K71" i="28" s="1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E70" i="28"/>
  <c r="AG70" i="28" s="1"/>
  <c r="AC70" i="28"/>
  <c r="Z70" i="28"/>
  <c r="AB70" i="28" s="1"/>
  <c r="X70" i="28"/>
  <c r="U70" i="28"/>
  <c r="W70" i="28" s="1"/>
  <c r="Q70" i="28"/>
  <c r="S70" i="28" s="1"/>
  <c r="O70" i="28"/>
  <c r="L70" i="28"/>
  <c r="J70" i="28"/>
  <c r="K70" i="28" s="1"/>
  <c r="M70" i="28" s="1"/>
  <c r="EC69" i="28"/>
  <c r="ED69" i="28" s="1"/>
  <c r="DZ69" i="28"/>
  <c r="DW69" i="28"/>
  <c r="DT69" i="28"/>
  <c r="DQ69" i="28"/>
  <c r="DN69" i="28"/>
  <c r="DK69" i="28"/>
  <c r="DI69" i="28"/>
  <c r="G69" i="28" s="1"/>
  <c r="DG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N82" i="28" s="1"/>
  <c r="BO82" i="28" s="1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R69" i="28" s="1"/>
  <c r="L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P68" i="28" s="1"/>
  <c r="R68" i="28" s="1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/>
  <c r="X67" i="28"/>
  <c r="U67" i="28"/>
  <c r="W67" i="28" s="1"/>
  <c r="Q67" i="28"/>
  <c r="O67" i="28"/>
  <c r="P67" i="28" s="1"/>
  <c r="R67" i="28" s="1"/>
  <c r="L67" i="28"/>
  <c r="J67" i="28"/>
  <c r="K67" i="28" s="1"/>
  <c r="M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K63" i="28"/>
  <c r="EC62" i="28"/>
  <c r="EF62" i="28" s="1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 s="1"/>
  <c r="AC62" i="28"/>
  <c r="Z62" i="28"/>
  <c r="AB62" i="28" s="1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 s="1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R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Q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S54" i="28" s="1"/>
  <c r="L54" i="28"/>
  <c r="J54" i="28"/>
  <c r="EC53" i="28"/>
  <c r="ED53" i="28" s="1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O53" i="28" s="1"/>
  <c r="BQ53" i="28" s="1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 s="1"/>
  <c r="Q52" i="28"/>
  <c r="R52" i="28" s="1"/>
  <c r="O52" i="28"/>
  <c r="P52" i="28" s="1"/>
  <c r="L52" i="28"/>
  <c r="J52" i="28"/>
  <c r="K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 s="1"/>
  <c r="R51" i="28" s="1"/>
  <c r="L51" i="28"/>
  <c r="N51" i="28" s="1"/>
  <c r="J51" i="28"/>
  <c r="K51" i="28" s="1"/>
  <c r="EC50" i="28"/>
  <c r="EF50" i="28" s="1"/>
  <c r="ED50" i="28"/>
  <c r="DZ50" i="28"/>
  <c r="DW50" i="28"/>
  <c r="DT50" i="28"/>
  <c r="DQ50" i="28"/>
  <c r="DN50" i="28"/>
  <c r="DK50" i="28"/>
  <c r="DI50" i="28"/>
  <c r="G50" i="28"/>
  <c r="DG50" i="28"/>
  <c r="DH50" i="28" s="1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R49" i="28" s="1"/>
  <c r="L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L47" i="28"/>
  <c r="J47" i="28"/>
  <c r="K47" i="28" s="1"/>
  <c r="M47" i="28" s="1"/>
  <c r="EC46" i="28"/>
  <c r="ED46" i="28" s="1"/>
  <c r="EF46" i="28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 s="1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C43" i="28"/>
  <c r="EF43" i="28" s="1"/>
  <c r="ED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N37" i="28" s="1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/>
  <c r="Q32" i="28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R31" i="28" s="1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R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L29" i="28"/>
  <c r="J29" i="28"/>
  <c r="K29" i="28" s="1"/>
  <c r="EC28" i="28"/>
  <c r="ED28" i="28" s="1"/>
  <c r="DZ28" i="28"/>
  <c r="DW28" i="28"/>
  <c r="DT28" i="28"/>
  <c r="DQ28" i="28"/>
  <c r="DN28" i="28"/>
  <c r="DK28" i="28"/>
  <c r="DI28" i="28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J28" i="28"/>
  <c r="K28" i="28" s="1"/>
  <c r="G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L24" i="28"/>
  <c r="J24" i="28"/>
  <c r="EC23" i="28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Q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 s="1"/>
  <c r="L16" i="28"/>
  <c r="J16" i="28"/>
  <c r="K16" i="28" s="1"/>
  <c r="ED15" i="28"/>
  <c r="EC15" i="28"/>
  <c r="EF15" i="28" s="1"/>
  <c r="DZ15" i="28"/>
  <c r="DW15" i="28"/>
  <c r="DT15" i="28"/>
  <c r="DQ15" i="28"/>
  <c r="DN15" i="28"/>
  <c r="DK15" i="28"/>
  <c r="DI15" i="28"/>
  <c r="G15" i="28" s="1"/>
  <c r="DG15" i="28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R14" i="28" s="1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J14" i="28"/>
  <c r="K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/>
  <c r="AH12" i="28"/>
  <c r="AE12" i="28"/>
  <c r="AG12" i="28" s="1"/>
  <c r="AC12" i="28"/>
  <c r="Z12" i="28"/>
  <c r="AB12" i="28"/>
  <c r="X12" i="28"/>
  <c r="U12" i="28"/>
  <c r="W12" i="28" s="1"/>
  <c r="Q12" i="28"/>
  <c r="O12" i="28"/>
  <c r="P12" i="28" s="1"/>
  <c r="L12" i="28"/>
  <c r="J12" i="28"/>
  <c r="K12" i="28" s="1"/>
  <c r="EC11" i="28"/>
  <c r="ED11" i="28" s="1"/>
  <c r="DZ11" i="28"/>
  <c r="DW11" i="28"/>
  <c r="DT11" i="28"/>
  <c r="DQ11" i="28"/>
  <c r="DN11" i="28"/>
  <c r="DK11" i="28"/>
  <c r="DI11" i="28"/>
  <c r="G11" i="28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P11" i="28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L81" i="27"/>
  <c r="J81" i="27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 s="1"/>
  <c r="AH79" i="27"/>
  <c r="AE79" i="27"/>
  <c r="AG79" i="27" s="1"/>
  <c r="AC79" i="27"/>
  <c r="Z79" i="27"/>
  <c r="AB79" i="27" s="1"/>
  <c r="X79" i="27"/>
  <c r="U79" i="27"/>
  <c r="W79" i="27" s="1"/>
  <c r="Q79" i="27"/>
  <c r="O79" i="27"/>
  <c r="P79" i="27" s="1"/>
  <c r="R79" i="27" s="1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L75" i="27"/>
  <c r="J75" i="27"/>
  <c r="K75" i="27" s="1"/>
  <c r="M75" i="27" s="1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O74" i="27" s="1"/>
  <c r="BQ74" i="27" s="1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E73" i="27" s="1"/>
  <c r="I73" i="27" s="1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 s="1"/>
  <c r="R73" i="27" s="1"/>
  <c r="L73" i="27"/>
  <c r="J73" i="27"/>
  <c r="N73" i="27" s="1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/>
  <c r="AH72" i="27"/>
  <c r="AE72" i="27"/>
  <c r="AG72" i="27" s="1"/>
  <c r="AC72" i="27"/>
  <c r="Z72" i="27"/>
  <c r="AB72" i="27" s="1"/>
  <c r="X72" i="27"/>
  <c r="U72" i="27"/>
  <c r="W72" i="27" s="1"/>
  <c r="Q72" i="27"/>
  <c r="O72" i="27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R71" i="27" s="1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R71" i="27" s="1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 s="1"/>
  <c r="H69" i="27" s="1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/>
  <c r="AC67" i="27"/>
  <c r="Z67" i="27"/>
  <c r="AB67" i="27" s="1"/>
  <c r="X67" i="27"/>
  <c r="U67" i="27"/>
  <c r="W67" i="27" s="1"/>
  <c r="Q67" i="27"/>
  <c r="O67" i="27"/>
  <c r="P67" i="27" s="1"/>
  <c r="R67" i="27" s="1"/>
  <c r="L67" i="27"/>
  <c r="J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R66" i="27" s="1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/>
  <c r="R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E64" i="27" s="1"/>
  <c r="F64" i="27" s="1"/>
  <c r="H64" i="27" s="1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N64" i="27" s="1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Q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R62" i="27" s="1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E60" i="27" s="1"/>
  <c r="F60" i="27" s="1"/>
  <c r="H60" i="27" s="1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 s="1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I59" i="27" s="1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R58" i="27" s="1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Q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N56" i="27" s="1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 s="1"/>
  <c r="X55" i="27"/>
  <c r="U55" i="27"/>
  <c r="W55" i="27" s="1"/>
  <c r="Q55" i="27"/>
  <c r="O55" i="27"/>
  <c r="P55" i="27" s="1"/>
  <c r="R55" i="27" s="1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E53" i="27" s="1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N53" i="27" s="1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S51" i="27" s="1"/>
  <c r="O51" i="27"/>
  <c r="L51" i="27"/>
  <c r="J51" i="27"/>
  <c r="K51" i="27" s="1"/>
  <c r="M51" i="27" s="1"/>
  <c r="EA50" i="27"/>
  <c r="DX50" i="27"/>
  <c r="DU50" i="27"/>
  <c r="DR50" i="27"/>
  <c r="DO50" i="27"/>
  <c r="DL50" i="27"/>
  <c r="DI50" i="27"/>
  <c r="G50" i="27"/>
  <c r="DG50" i="27"/>
  <c r="E50" i="27" s="1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EA47" i="27"/>
  <c r="E47" i="27" s="1"/>
  <c r="F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 s="1"/>
  <c r="X46" i="27"/>
  <c r="U46" i="27"/>
  <c r="W46" i="27" s="1"/>
  <c r="Q46" i="27"/>
  <c r="O46" i="27"/>
  <c r="P46" i="27" s="1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P42" i="27" s="1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E41" i="27" s="1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 s="1"/>
  <c r="AC38" i="27"/>
  <c r="Z38" i="27"/>
  <c r="AB38" i="27" s="1"/>
  <c r="X38" i="27"/>
  <c r="U38" i="27"/>
  <c r="W38" i="27" s="1"/>
  <c r="Q38" i="27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O36" i="27" s="1"/>
  <c r="BQ36" i="27" s="1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 s="1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 s="1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O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Q31" i="27" s="1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E30" i="27" s="1"/>
  <c r="F30" i="27" s="1"/>
  <c r="H30" i="27" s="1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M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 s="1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P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 s="1"/>
  <c r="Q26" i="27"/>
  <c r="O26" i="27"/>
  <c r="L26" i="27"/>
  <c r="J26" i="27"/>
  <c r="EA25" i="27"/>
  <c r="DX25" i="27"/>
  <c r="DU25" i="27"/>
  <c r="DR25" i="27"/>
  <c r="DO25" i="27"/>
  <c r="DL25" i="27"/>
  <c r="DI25" i="27"/>
  <c r="G25" i="27"/>
  <c r="DG25" i="27"/>
  <c r="E25" i="27" s="1"/>
  <c r="F25" i="27" s="1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Z16" i="27"/>
  <c r="AB16" i="27" s="1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E14" i="27" s="1"/>
  <c r="F14" i="27" s="1"/>
  <c r="H14" i="27" s="1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 s="1"/>
  <c r="Y81" i="26"/>
  <c r="V81" i="26"/>
  <c r="X81" i="26" s="1"/>
  <c r="R81" i="26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O80" i="26" s="1"/>
  <c r="K80" i="26"/>
  <c r="ED79" i="26"/>
  <c r="EE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O79" i="26" s="1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/>
  <c r="R78" i="26"/>
  <c r="P78" i="26"/>
  <c r="Q78" i="26" s="1"/>
  <c r="M78" i="26"/>
  <c r="K78" i="26"/>
  <c r="ED77" i="26"/>
  <c r="DX77" i="26"/>
  <c r="DU77" i="26"/>
  <c r="DR77" i="26"/>
  <c r="DO77" i="26"/>
  <c r="DL77" i="26"/>
  <c r="DJ77" i="26"/>
  <c r="H77" i="26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 s="1"/>
  <c r="R75" i="26"/>
  <c r="P75" i="26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P74" i="26" s="1"/>
  <c r="BR74" i="26" s="1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 s="1"/>
  <c r="R74" i="26"/>
  <c r="P74" i="26"/>
  <c r="Q74" i="26" s="1"/>
  <c r="M74" i="26"/>
  <c r="K74" i="26"/>
  <c r="ED73" i="26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 s="1"/>
  <c r="R73" i="26"/>
  <c r="T73" i="26" s="1"/>
  <c r="P73" i="26"/>
  <c r="Q73" i="26" s="1"/>
  <c r="M73" i="26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L72" i="26" s="1"/>
  <c r="ED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Q71" i="26" s="1"/>
  <c r="S71" i="26" s="1"/>
  <c r="M71" i="26"/>
  <c r="K71" i="26"/>
  <c r="L71" i="26" s="1"/>
  <c r="ED70" i="26"/>
  <c r="EE70" i="26" s="1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 s="1"/>
  <c r="R70" i="26"/>
  <c r="P70" i="26"/>
  <c r="Q70" i="26" s="1"/>
  <c r="M70" i="26"/>
  <c r="O70" i="26" s="1"/>
  <c r="K70" i="26"/>
  <c r="L70" i="26" s="1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O69" i="26" s="1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P68" i="26" s="1"/>
  <c r="BR68" i="26" s="1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O68" i="26" s="1"/>
  <c r="K68" i="26"/>
  <c r="ED67" i="26"/>
  <c r="EE67" i="26" s="1"/>
  <c r="DX67" i="26"/>
  <c r="DU67" i="26"/>
  <c r="DR67" i="26"/>
  <c r="DO67" i="26"/>
  <c r="DL67" i="26"/>
  <c r="DJ67" i="26"/>
  <c r="H67" i="26" s="1"/>
  <c r="DH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M67" i="26"/>
  <c r="K67" i="26"/>
  <c r="L67" i="26" s="1"/>
  <c r="N67" i="26" s="1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P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/>
  <c r="R66" i="26"/>
  <c r="T66" i="26" s="1"/>
  <c r="P66" i="26"/>
  <c r="Q66" i="26" s="1"/>
  <c r="M66" i="26"/>
  <c r="K66" i="26"/>
  <c r="O66" i="26" s="1"/>
  <c r="ED65" i="26"/>
  <c r="EE65" i="26" s="1"/>
  <c r="DX65" i="26"/>
  <c r="DU65" i="26"/>
  <c r="DR65" i="26"/>
  <c r="DO65" i="26"/>
  <c r="DL65" i="26"/>
  <c r="DJ65" i="26"/>
  <c r="H65" i="26" s="1"/>
  <c r="DH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S65" i="26" s="1"/>
  <c r="BO65" i="26"/>
  <c r="BP65" i="26" s="1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 s="1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P64" i="26" s="1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Q64" i="26" s="1"/>
  <c r="M64" i="26"/>
  <c r="K64" i="26"/>
  <c r="ED63" i="26"/>
  <c r="EE63" i="26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 s="1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K62" i="26"/>
  <c r="O62" i="26" s="1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T61" i="26" s="1"/>
  <c r="P61" i="26"/>
  <c r="M61" i="26"/>
  <c r="K61" i="26"/>
  <c r="O61" i="26" s="1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/>
  <c r="AD60" i="26"/>
  <c r="AA60" i="26"/>
  <c r="AC60" i="26" s="1"/>
  <c r="Y60" i="26"/>
  <c r="V60" i="26"/>
  <c r="X60" i="26" s="1"/>
  <c r="R60" i="26"/>
  <c r="P60" i="26"/>
  <c r="Q60" i="26" s="1"/>
  <c r="M60" i="26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M59" i="26"/>
  <c r="K59" i="26"/>
  <c r="L59" i="26" s="1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R58" i="26" s="1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N58" i="26" s="1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S57" i="26" s="1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S57" i="26" s="1"/>
  <c r="P57" i="26"/>
  <c r="M57" i="26"/>
  <c r="K57" i="26"/>
  <c r="L57" i="26" s="1"/>
  <c r="ED56" i="26"/>
  <c r="EE56" i="26" s="1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F54" i="26" s="1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R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Q53" i="26" s="1"/>
  <c r="M53" i="26"/>
  <c r="K53" i="26"/>
  <c r="L53" i="26" s="1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 s="1"/>
  <c r="R51" i="26"/>
  <c r="P51" i="26"/>
  <c r="Q51" i="26" s="1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S50" i="26" s="1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 s="1"/>
  <c r="M50" i="26"/>
  <c r="K50" i="26"/>
  <c r="L50" i="26" s="1"/>
  <c r="ED49" i="26"/>
  <c r="EE49" i="26" s="1"/>
  <c r="DX49" i="26"/>
  <c r="DU49" i="26"/>
  <c r="DR49" i="26"/>
  <c r="DO49" i="26"/>
  <c r="DL49" i="26"/>
  <c r="DJ49" i="26"/>
  <c r="H49" i="26" s="1"/>
  <c r="DH49" i="26"/>
  <c r="DI49" i="26" s="1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L48" i="26" s="1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P47" i="26"/>
  <c r="Q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T46" i="26" s="1"/>
  <c r="P46" i="26"/>
  <c r="Q46" i="26" s="1"/>
  <c r="M46" i="26"/>
  <c r="K46" i="26"/>
  <c r="L46" i="26" s="1"/>
  <c r="ED45" i="26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M45" i="26"/>
  <c r="K45" i="26"/>
  <c r="O45" i="26" s="1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Q44" i="26" s="1"/>
  <c r="M44" i="26"/>
  <c r="K44" i="26"/>
  <c r="L44" i="26" s="1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DI43" i="26" s="1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R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O43" i="26" s="1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ED41" i="26"/>
  <c r="EE41" i="26" s="1"/>
  <c r="DX41" i="26"/>
  <c r="DU41" i="26"/>
  <c r="DR41" i="26"/>
  <c r="DO41" i="26"/>
  <c r="DL41" i="26"/>
  <c r="DJ41" i="26"/>
  <c r="H41" i="26"/>
  <c r="DH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T41" i="26" s="1"/>
  <c r="P41" i="26"/>
  <c r="M41" i="26"/>
  <c r="O41" i="26" s="1"/>
  <c r="K41" i="26"/>
  <c r="L41" i="26" s="1"/>
  <c r="ED40" i="26"/>
  <c r="EE40" i="26" s="1"/>
  <c r="DX40" i="26"/>
  <c r="DU40" i="26"/>
  <c r="DR40" i="26"/>
  <c r="DO40" i="26"/>
  <c r="DL40" i="26"/>
  <c r="DJ40" i="26"/>
  <c r="H40" i="26" s="1"/>
  <c r="J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S40" i="26" s="1"/>
  <c r="P40" i="26"/>
  <c r="Q40" i="26" s="1"/>
  <c r="M40" i="26"/>
  <c r="O40" i="26" s="1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P39" i="26" s="1"/>
  <c r="BR39" i="26" s="1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T39" i="26" s="1"/>
  <c r="P39" i="26"/>
  <c r="M39" i="26"/>
  <c r="N39" i="26" s="1"/>
  <c r="K39" i="26"/>
  <c r="L39" i="26" s="1"/>
  <c r="ED38" i="26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S38" i="26" s="1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T38" i="26" s="1"/>
  <c r="P38" i="26"/>
  <c r="Q38" i="26" s="1"/>
  <c r="M38" i="26"/>
  <c r="O38" i="26" s="1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S37" i="26" s="1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T37" i="26" s="1"/>
  <c r="P37" i="26"/>
  <c r="M37" i="26"/>
  <c r="O37" i="26" s="1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O36" i="26" s="1"/>
  <c r="K36" i="26"/>
  <c r="ED35" i="26"/>
  <c r="EE35" i="26" s="1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P35" i="26" s="1"/>
  <c r="BR35" i="26" s="1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T35" i="26" s="1"/>
  <c r="P35" i="26"/>
  <c r="M35" i="26"/>
  <c r="O35" i="26" s="1"/>
  <c r="K35" i="26"/>
  <c r="L35" i="26" s="1"/>
  <c r="ED34" i="26"/>
  <c r="EE34" i="26" s="1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O34" i="26" s="1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P33" i="26" s="1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P33" i="26"/>
  <c r="Q33" i="26" s="1"/>
  <c r="M33" i="26"/>
  <c r="K33" i="26"/>
  <c r="ED32" i="26"/>
  <c r="EE32" i="26" s="1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S32" i="26" s="1"/>
  <c r="BO32" i="26"/>
  <c r="BP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K32" i="26"/>
  <c r="ED31" i="26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S30" i="26" s="1"/>
  <c r="M30" i="26"/>
  <c r="K30" i="26"/>
  <c r="L30" i="26" s="1"/>
  <c r="ED29" i="26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T29" i="26" s="1"/>
  <c r="P29" i="26"/>
  <c r="Q29" i="26" s="1"/>
  <c r="M29" i="26"/>
  <c r="K29" i="26"/>
  <c r="L29" i="26" s="1"/>
  <c r="N29" i="26" s="1"/>
  <c r="ED28" i="26"/>
  <c r="EE28" i="26" s="1"/>
  <c r="DX28" i="26"/>
  <c r="DU28" i="26"/>
  <c r="DR28" i="26"/>
  <c r="DO28" i="26"/>
  <c r="DL28" i="26"/>
  <c r="DJ28" i="26"/>
  <c r="H28" i="26" s="1"/>
  <c r="DH28" i="26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 s="1"/>
  <c r="M28" i="26"/>
  <c r="K28" i="26"/>
  <c r="L28" i="26" s="1"/>
  <c r="N28" i="26" s="1"/>
  <c r="ED27" i="26"/>
  <c r="EE27" i="26" s="1"/>
  <c r="DX27" i="26"/>
  <c r="DU27" i="26"/>
  <c r="DR27" i="26"/>
  <c r="DO27" i="26"/>
  <c r="DL27" i="26"/>
  <c r="DJ27" i="26"/>
  <c r="H27" i="26" s="1"/>
  <c r="DH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P27" i="26" s="1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ED26" i="26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M26" i="26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Q25" i="26" s="1"/>
  <c r="S25" i="26" s="1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 s="1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S23" i="26" s="1"/>
  <c r="BO23" i="26"/>
  <c r="BP23" i="26" s="1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Q23" i="26" s="1"/>
  <c r="S23" i="26" s="1"/>
  <c r="M23" i="26"/>
  <c r="K23" i="26"/>
  <c r="ED22" i="26"/>
  <c r="EE22" i="26" s="1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S22" i="26" s="1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M22" i="26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DH21" i="26"/>
  <c r="F21" i="26" s="1"/>
  <c r="G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P21" i="26" s="1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M21" i="26"/>
  <c r="O21" i="26" s="1"/>
  <c r="K21" i="26"/>
  <c r="ED20" i="26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S20" i="26" s="1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S19" i="26" s="1"/>
  <c r="BO19" i="26"/>
  <c r="BP19" i="26" s="1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S18" i="26" s="1"/>
  <c r="BP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ED17" i="26"/>
  <c r="EE17" i="26" s="1"/>
  <c r="DX17" i="26"/>
  <c r="DU17" i="26"/>
  <c r="DR17" i="26"/>
  <c r="DO17" i="26"/>
  <c r="DL17" i="26"/>
  <c r="DJ17" i="26"/>
  <c r="H17" i="26" s="1"/>
  <c r="DH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P16" i="26" s="1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Q15" i="26" s="1"/>
  <c r="M15" i="26"/>
  <c r="K15" i="26"/>
  <c r="L15" i="26" s="1"/>
  <c r="N15" i="26" s="1"/>
  <c r="ED14" i="26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Q14" i="26" s="1"/>
  <c r="M14" i="26"/>
  <c r="K14" i="26"/>
  <c r="ED13" i="26"/>
  <c r="EE13" i="26" s="1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S13" i="26" s="1"/>
  <c r="BO13" i="26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O13" i="26" s="1"/>
  <c r="ED12" i="26"/>
  <c r="EE12" i="26" s="1"/>
  <c r="DX12" i="26"/>
  <c r="DU12" i="26"/>
  <c r="DR12" i="26"/>
  <c r="DO12" i="26"/>
  <c r="DL12" i="26"/>
  <c r="DJ12" i="26"/>
  <c r="H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M11" i="26"/>
  <c r="K11" i="26"/>
  <c r="L11" i="26" s="1"/>
  <c r="N11" i="26" s="1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S10" i="26" s="1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J80" i="23"/>
  <c r="I80" i="23"/>
  <c r="J81" i="23" s="1"/>
  <c r="H80" i="23"/>
  <c r="BA21" i="22"/>
  <c r="BB21" i="22" s="1"/>
  <c r="BC21" i="22"/>
  <c r="C21" i="22"/>
  <c r="AI21" i="22"/>
  <c r="AN21" i="22"/>
  <c r="AS21" i="22"/>
  <c r="AX21" i="22"/>
  <c r="AY21" i="22" s="1"/>
  <c r="BD21" i="22"/>
  <c r="BG21" i="22"/>
  <c r="BH21" i="22" s="1"/>
  <c r="BJ21" i="22"/>
  <c r="BP21" i="22"/>
  <c r="BQ21" i="22" s="1"/>
  <c r="BX21" i="22"/>
  <c r="CA21" i="22"/>
  <c r="CG21" i="22"/>
  <c r="CJ21" i="22"/>
  <c r="CK21" i="22" s="1"/>
  <c r="CP21" i="22"/>
  <c r="CS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21" i="22"/>
  <c r="C29" i="23"/>
  <c r="C77" i="25"/>
  <c r="O47" i="26"/>
  <c r="BS21" i="26"/>
  <c r="O55" i="26"/>
  <c r="S62" i="26"/>
  <c r="S58" i="26"/>
  <c r="BS63" i="26"/>
  <c r="BS69" i="26"/>
  <c r="S80" i="26"/>
  <c r="AI82" i="26"/>
  <c r="T74" i="26"/>
  <c r="T51" i="26"/>
  <c r="T44" i="26"/>
  <c r="BS66" i="26"/>
  <c r="O71" i="26"/>
  <c r="T27" i="26"/>
  <c r="T30" i="26"/>
  <c r="Q57" i="26"/>
  <c r="Q61" i="26"/>
  <c r="S61" i="26" s="1"/>
  <c r="S74" i="26"/>
  <c r="Q77" i="26"/>
  <c r="S77" i="26" s="1"/>
  <c r="Q31" i="26"/>
  <c r="S31" i="26" s="1"/>
  <c r="S50" i="26"/>
  <c r="S65" i="26"/>
  <c r="BS80" i="26"/>
  <c r="T81" i="26"/>
  <c r="T13" i="26"/>
  <c r="BS15" i="26"/>
  <c r="T16" i="26"/>
  <c r="Q27" i="26"/>
  <c r="S27" i="26" s="1"/>
  <c r="S49" i="26"/>
  <c r="T54" i="26"/>
  <c r="Q63" i="26"/>
  <c r="T65" i="26"/>
  <c r="T70" i="26"/>
  <c r="T78" i="26"/>
  <c r="DI48" i="26"/>
  <c r="DI50" i="26"/>
  <c r="F52" i="26"/>
  <c r="BS28" i="26"/>
  <c r="O30" i="26"/>
  <c r="Q35" i="26"/>
  <c r="Q37" i="26"/>
  <c r="S37" i="26" s="1"/>
  <c r="Q39" i="26"/>
  <c r="S39" i="26" s="1"/>
  <c r="Q41" i="26"/>
  <c r="DI42" i="26"/>
  <c r="BS45" i="26"/>
  <c r="O46" i="26"/>
  <c r="O48" i="26"/>
  <c r="O50" i="26"/>
  <c r="BS53" i="26"/>
  <c r="BS55" i="26"/>
  <c r="F10" i="26"/>
  <c r="G10" i="26" s="1"/>
  <c r="DI10" i="26"/>
  <c r="L13" i="26"/>
  <c r="N13" i="26" s="1"/>
  <c r="BP13" i="26"/>
  <c r="BR13" i="26" s="1"/>
  <c r="BP15" i="26"/>
  <c r="BR15" i="26" s="1"/>
  <c r="L17" i="26"/>
  <c r="BR19" i="26"/>
  <c r="L21" i="26"/>
  <c r="F24" i="26"/>
  <c r="G24" i="26" s="1"/>
  <c r="BP25" i="26"/>
  <c r="BR27" i="26"/>
  <c r="BP31" i="26"/>
  <c r="F32" i="26"/>
  <c r="G32" i="26" s="1"/>
  <c r="I32" i="26" s="1"/>
  <c r="L33" i="26"/>
  <c r="N33" i="26" s="1"/>
  <c r="F34" i="26"/>
  <c r="G34" i="26" s="1"/>
  <c r="L37" i="26"/>
  <c r="F43" i="26"/>
  <c r="G43" i="26"/>
  <c r="I43" i="26" s="1"/>
  <c r="DI45" i="26"/>
  <c r="F47" i="26"/>
  <c r="G47" i="26" s="1"/>
  <c r="I47" i="26" s="1"/>
  <c r="DI51" i="26"/>
  <c r="DI53" i="26"/>
  <c r="F53" i="26"/>
  <c r="J53" i="26" s="1"/>
  <c r="DI57" i="26"/>
  <c r="DI59" i="26"/>
  <c r="F59" i="26"/>
  <c r="G59" i="26"/>
  <c r="I59" i="26" s="1"/>
  <c r="BP10" i="26"/>
  <c r="F13" i="26"/>
  <c r="G13" i="26" s="1"/>
  <c r="F23" i="26"/>
  <c r="G23" i="26" s="1"/>
  <c r="F25" i="26"/>
  <c r="G25" i="26" s="1"/>
  <c r="F35" i="26"/>
  <c r="G35" i="26" s="1"/>
  <c r="F39" i="26"/>
  <c r="G39" i="26" s="1"/>
  <c r="N47" i="26"/>
  <c r="N53" i="26"/>
  <c r="N55" i="26"/>
  <c r="BS58" i="26"/>
  <c r="N60" i="26"/>
  <c r="BP60" i="26"/>
  <c r="L62" i="26"/>
  <c r="N62" i="26" s="1"/>
  <c r="BP62" i="26"/>
  <c r="BR62" i="26" s="1"/>
  <c r="BR63" i="26"/>
  <c r="BR65" i="26"/>
  <c r="L66" i="26"/>
  <c r="N66" i="26" s="1"/>
  <c r="BR67" i="26"/>
  <c r="L68" i="26"/>
  <c r="N68" i="26" s="1"/>
  <c r="F69" i="26"/>
  <c r="BP70" i="26"/>
  <c r="N71" i="26"/>
  <c r="BP72" i="26"/>
  <c r="BR72" i="26" s="1"/>
  <c r="L74" i="26"/>
  <c r="N74" i="26" s="1"/>
  <c r="F75" i="26"/>
  <c r="G75" i="26" s="1"/>
  <c r="I75" i="26" s="1"/>
  <c r="BR75" i="26"/>
  <c r="L76" i="26"/>
  <c r="N76" i="26" s="1"/>
  <c r="BP76" i="26"/>
  <c r="L78" i="26"/>
  <c r="N78" i="26" s="1"/>
  <c r="F79" i="26"/>
  <c r="G79" i="26" s="1"/>
  <c r="L80" i="26"/>
  <c r="N80" i="26" s="1"/>
  <c r="BP80" i="26"/>
  <c r="BR80" i="26" s="1"/>
  <c r="F81" i="26"/>
  <c r="J81" i="26" s="1"/>
  <c r="V82" i="26"/>
  <c r="X82" i="26" s="1"/>
  <c r="AH82" i="26"/>
  <c r="AP82" i="26"/>
  <c r="F60" i="26"/>
  <c r="G60" i="26" s="1"/>
  <c r="I60" i="26" s="1"/>
  <c r="F62" i="26"/>
  <c r="G62" i="26" s="1"/>
  <c r="I62" i="26" s="1"/>
  <c r="F68" i="26"/>
  <c r="F70" i="26"/>
  <c r="G70" i="26" s="1"/>
  <c r="I70" i="26" s="1"/>
  <c r="F76" i="26"/>
  <c r="G76" i="26" s="1"/>
  <c r="I76" i="26" s="1"/>
  <c r="F78" i="26"/>
  <c r="G78" i="26" s="1"/>
  <c r="I78" i="26" s="1"/>
  <c r="M10" i="27"/>
  <c r="R16" i="27"/>
  <c r="S17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N68" i="27"/>
  <c r="BR75" i="27"/>
  <c r="S78" i="27"/>
  <c r="N38" i="27"/>
  <c r="BQ42" i="27"/>
  <c r="R61" i="27"/>
  <c r="R24" i="27"/>
  <c r="BR73" i="27"/>
  <c r="S75" i="27"/>
  <c r="AM82" i="27"/>
  <c r="R32" i="27"/>
  <c r="S11" i="27"/>
  <c r="S14" i="27"/>
  <c r="S19" i="27"/>
  <c r="N21" i="27"/>
  <c r="N23" i="27"/>
  <c r="N25" i="27"/>
  <c r="N29" i="27"/>
  <c r="BR33" i="27"/>
  <c r="BR36" i="27"/>
  <c r="S45" i="27"/>
  <c r="BR45" i="27"/>
  <c r="N46" i="27"/>
  <c r="S49" i="27"/>
  <c r="S56" i="27"/>
  <c r="R57" i="27"/>
  <c r="M58" i="27"/>
  <c r="M61" i="27"/>
  <c r="S64" i="27"/>
  <c r="N71" i="27"/>
  <c r="BR15" i="27"/>
  <c r="S20" i="27"/>
  <c r="S32" i="27"/>
  <c r="E36" i="27"/>
  <c r="F36" i="27" s="1"/>
  <c r="H36" i="27" s="1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F21" i="27" s="1"/>
  <c r="H21" i="27" s="1"/>
  <c r="BQ23" i="27"/>
  <c r="BR24" i="27"/>
  <c r="P25" i="27"/>
  <c r="R25" i="27" s="1"/>
  <c r="BR41" i="27"/>
  <c r="R44" i="27"/>
  <c r="N47" i="27"/>
  <c r="BR48" i="27"/>
  <c r="M49" i="27"/>
  <c r="S55" i="27"/>
  <c r="S59" i="27"/>
  <c r="BR59" i="27"/>
  <c r="BQ61" i="27"/>
  <c r="S65" i="27"/>
  <c r="N66" i="27"/>
  <c r="S76" i="27"/>
  <c r="S77" i="27"/>
  <c r="R60" i="27"/>
  <c r="BR81" i="27"/>
  <c r="H47" i="27"/>
  <c r="I47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S28" i="27"/>
  <c r="S29" i="27"/>
  <c r="BR30" i="27"/>
  <c r="P31" i="27"/>
  <c r="R31" i="27" s="1"/>
  <c r="BR34" i="27"/>
  <c r="S35" i="27"/>
  <c r="R36" i="27"/>
  <c r="R38" i="27"/>
  <c r="S40" i="27"/>
  <c r="BO41" i="27"/>
  <c r="BQ41" i="27" s="1"/>
  <c r="R42" i="27"/>
  <c r="BR43" i="27"/>
  <c r="BO45" i="27"/>
  <c r="BQ45" i="27" s="1"/>
  <c r="BR47" i="27"/>
  <c r="P49" i="27"/>
  <c r="R49" i="27" s="1"/>
  <c r="BQ50" i="27"/>
  <c r="BR57" i="27"/>
  <c r="P59" i="27"/>
  <c r="R59" i="27" s="1"/>
  <c r="S60" i="27"/>
  <c r="S61" i="27"/>
  <c r="P62" i="27"/>
  <c r="R62" i="27" s="1"/>
  <c r="S73" i="27"/>
  <c r="S74" i="27"/>
  <c r="P75" i="27"/>
  <c r="R75" i="27" s="1"/>
  <c r="N77" i="27"/>
  <c r="S79" i="27"/>
  <c r="BR79" i="27"/>
  <c r="S81" i="27"/>
  <c r="AR82" i="27"/>
  <c r="I39" i="27"/>
  <c r="E40" i="27"/>
  <c r="I40" i="27" s="1"/>
  <c r="I41" i="27"/>
  <c r="K43" i="27"/>
  <c r="M43" i="27" s="1"/>
  <c r="S44" i="27"/>
  <c r="K47" i="27"/>
  <c r="M47" i="27" s="1"/>
  <c r="N51" i="27"/>
  <c r="M53" i="27"/>
  <c r="P64" i="27"/>
  <c r="R64" i="27" s="1"/>
  <c r="M65" i="27"/>
  <c r="P77" i="27"/>
  <c r="R77" i="27" s="1"/>
  <c r="M78" i="27"/>
  <c r="BQ78" i="27"/>
  <c r="M80" i="27"/>
  <c r="BR12" i="27"/>
  <c r="BQ17" i="27"/>
  <c r="R18" i="27"/>
  <c r="S21" i="27"/>
  <c r="N24" i="27"/>
  <c r="BR26" i="27"/>
  <c r="N32" i="27"/>
  <c r="N79" i="27"/>
  <c r="BQ80" i="27"/>
  <c r="N15" i="27"/>
  <c r="BR16" i="27"/>
  <c r="BR17" i="27"/>
  <c r="S18" i="27"/>
  <c r="N26" i="27"/>
  <c r="R29" i="27"/>
  <c r="E34" i="27"/>
  <c r="F34" i="27" s="1"/>
  <c r="H34" i="27" s="1"/>
  <c r="R35" i="27"/>
  <c r="BR37" i="27"/>
  <c r="E38" i="27"/>
  <c r="F38" i="27" s="1"/>
  <c r="H38" i="27" s="1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N75" i="27"/>
  <c r="BR77" i="27"/>
  <c r="R78" i="27"/>
  <c r="AH82" i="27"/>
  <c r="H10" i="27"/>
  <c r="P10" i="27"/>
  <c r="R10" i="27" s="1"/>
  <c r="R11" i="27"/>
  <c r="K12" i="27"/>
  <c r="M12" i="27"/>
  <c r="BO12" i="27"/>
  <c r="BQ12" i="27" s="1"/>
  <c r="P13" i="27"/>
  <c r="R13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P21" i="27"/>
  <c r="E22" i="27"/>
  <c r="I22" i="27" s="1"/>
  <c r="M22" i="27"/>
  <c r="BQ22" i="27"/>
  <c r="K24" i="27"/>
  <c r="M24" i="27" s="1"/>
  <c r="BO24" i="27"/>
  <c r="BQ24" i="27" s="1"/>
  <c r="M25" i="27"/>
  <c r="BQ25" i="27"/>
  <c r="K26" i="27"/>
  <c r="M26" i="27" s="1"/>
  <c r="BO26" i="27"/>
  <c r="BQ26" i="27" s="1"/>
  <c r="E27" i="27"/>
  <c r="F27" i="27" s="1"/>
  <c r="H27" i="27" s="1"/>
  <c r="M27" i="27"/>
  <c r="K28" i="27"/>
  <c r="M28" i="27" s="1"/>
  <c r="E29" i="27"/>
  <c r="F29" i="27" s="1"/>
  <c r="H29" i="27" s="1"/>
  <c r="K30" i="27"/>
  <c r="M30" i="27" s="1"/>
  <c r="K32" i="27"/>
  <c r="M32" i="27" s="1"/>
  <c r="E33" i="27"/>
  <c r="F33" i="27" s="1"/>
  <c r="H33" i="27" s="1"/>
  <c r="BQ33" i="27"/>
  <c r="K34" i="27"/>
  <c r="BO34" i="27"/>
  <c r="BQ34" i="27" s="1"/>
  <c r="E35" i="27"/>
  <c r="K36" i="27"/>
  <c r="M36" i="27" s="1"/>
  <c r="M37" i="27"/>
  <c r="BQ37" i="27"/>
  <c r="K38" i="27"/>
  <c r="M38" i="27" s="1"/>
  <c r="BO38" i="27"/>
  <c r="BQ38" i="27" s="1"/>
  <c r="F39" i="27"/>
  <c r="H39" i="27" s="1"/>
  <c r="K39" i="27"/>
  <c r="R40" i="27"/>
  <c r="H41" i="27"/>
  <c r="S42" i="27"/>
  <c r="R43" i="27"/>
  <c r="R47" i="27"/>
  <c r="BQ49" i="27"/>
  <c r="BQ51" i="27"/>
  <c r="M52" i="27"/>
  <c r="BQ53" i="27"/>
  <c r="M54" i="27"/>
  <c r="BQ55" i="27"/>
  <c r="M76" i="27"/>
  <c r="BQ76" i="27"/>
  <c r="E49" i="27"/>
  <c r="F49" i="27" s="1"/>
  <c r="H49" i="27" s="1"/>
  <c r="E51" i="27"/>
  <c r="I51" i="27" s="1"/>
  <c r="M56" i="27"/>
  <c r="G82" i="27"/>
  <c r="BQ65" i="27"/>
  <c r="M69" i="27"/>
  <c r="BQ69" i="27"/>
  <c r="BQ70" i="27"/>
  <c r="I69" i="27"/>
  <c r="N10" i="27"/>
  <c r="BR10" i="27"/>
  <c r="E12" i="27"/>
  <c r="F12" i="27" s="1"/>
  <c r="H12" i="27" s="1"/>
  <c r="E20" i="27"/>
  <c r="I20" i="27" s="1"/>
  <c r="E24" i="27"/>
  <c r="I24" i="27"/>
  <c r="E26" i="27"/>
  <c r="I26" i="27" s="1"/>
  <c r="E32" i="27"/>
  <c r="S41" i="27"/>
  <c r="E48" i="27"/>
  <c r="I48" i="27" s="1"/>
  <c r="E52" i="27"/>
  <c r="E54" i="27"/>
  <c r="F54" i="27" s="1"/>
  <c r="H54" i="27" s="1"/>
  <c r="H80" i="27"/>
  <c r="I80" i="27"/>
  <c r="I10" i="27"/>
  <c r="S43" i="27"/>
  <c r="S47" i="27"/>
  <c r="BR49" i="27"/>
  <c r="BR51" i="27"/>
  <c r="N52" i="27"/>
  <c r="BR53" i="27"/>
  <c r="N54" i="27"/>
  <c r="BR55" i="27"/>
  <c r="E55" i="27"/>
  <c r="I55" i="27" s="1"/>
  <c r="E57" i="27"/>
  <c r="E62" i="27"/>
  <c r="F62" i="27" s="1"/>
  <c r="H62" i="27" s="1"/>
  <c r="E66" i="27"/>
  <c r="E68" i="27"/>
  <c r="E71" i="27"/>
  <c r="F71" i="27" s="1"/>
  <c r="H71" i="27" s="1"/>
  <c r="E75" i="27"/>
  <c r="I75" i="27" s="1"/>
  <c r="E77" i="27"/>
  <c r="F77" i="27" s="1"/>
  <c r="H77" i="27" s="1"/>
  <c r="E79" i="27"/>
  <c r="S80" i="27"/>
  <c r="E81" i="27"/>
  <c r="BQ81" i="27"/>
  <c r="AG82" i="27"/>
  <c r="AO82" i="27"/>
  <c r="AQ82" i="27" s="1"/>
  <c r="BR56" i="27"/>
  <c r="N58" i="27"/>
  <c r="BR58" i="27"/>
  <c r="N61" i="27"/>
  <c r="BR61" i="27"/>
  <c r="N65" i="27"/>
  <c r="BR65" i="27"/>
  <c r="BR67" i="27"/>
  <c r="N69" i="27"/>
  <c r="BR69" i="27"/>
  <c r="N70" i="27"/>
  <c r="BR70" i="27"/>
  <c r="N76" i="27"/>
  <c r="BR76" i="27"/>
  <c r="N78" i="27"/>
  <c r="BR78" i="27"/>
  <c r="N80" i="27"/>
  <c r="BR80" i="27"/>
  <c r="P81" i="27"/>
  <c r="R81" i="27" s="1"/>
  <c r="AJ82" i="27"/>
  <c r="AL82" i="27" s="1"/>
  <c r="E56" i="27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F61" i="27" s="1"/>
  <c r="H61" i="27" s="1"/>
  <c r="K62" i="27"/>
  <c r="M62" i="27" s="1"/>
  <c r="BO62" i="27"/>
  <c r="E63" i="27"/>
  <c r="F63" i="27" s="1"/>
  <c r="K64" i="27"/>
  <c r="M64" i="27" s="1"/>
  <c r="BO64" i="27"/>
  <c r="BQ64" i="27" s="1"/>
  <c r="E65" i="27"/>
  <c r="F65" i="27" s="1"/>
  <c r="H65" i="27" s="1"/>
  <c r="K66" i="27"/>
  <c r="M66" i="27" s="1"/>
  <c r="BO66" i="27"/>
  <c r="BQ66" i="27" s="1"/>
  <c r="E67" i="27"/>
  <c r="K68" i="27"/>
  <c r="M68" i="27" s="1"/>
  <c r="E70" i="27"/>
  <c r="F70" i="27" s="1"/>
  <c r="H70" i="27" s="1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BO75" i="27"/>
  <c r="BQ75" i="27" s="1"/>
  <c r="E76" i="27"/>
  <c r="I76" i="27" s="1"/>
  <c r="K77" i="27"/>
  <c r="M77" i="27" s="1"/>
  <c r="BO77" i="27"/>
  <c r="E78" i="27"/>
  <c r="F78" i="27" s="1"/>
  <c r="H78" i="27" s="1"/>
  <c r="K79" i="27"/>
  <c r="M79" i="27" s="1"/>
  <c r="BO79" i="27"/>
  <c r="BQ79" i="27" s="1"/>
  <c r="K81" i="27"/>
  <c r="I49" i="27"/>
  <c r="DJ8" i="27"/>
  <c r="DM8" i="27" s="1"/>
  <c r="DP8" i="27" s="1"/>
  <c r="DS8" i="27" s="1"/>
  <c r="DV8" i="27" s="1"/>
  <c r="DY8" i="27" s="1"/>
  <c r="I12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DH41" i="28"/>
  <c r="E41" i="28"/>
  <c r="S44" i="28"/>
  <c r="R44" i="28"/>
  <c r="H77" i="28"/>
  <c r="I77" i="28"/>
  <c r="N11" i="28"/>
  <c r="BR11" i="28"/>
  <c r="S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EF28" i="28"/>
  <c r="N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S10" i="28"/>
  <c r="BO10" i="28"/>
  <c r="E11" i="28"/>
  <c r="K13" i="28"/>
  <c r="M13" i="28" s="1"/>
  <c r="BO13" i="28"/>
  <c r="BQ13" i="28" s="1"/>
  <c r="P14" i="28"/>
  <c r="R14" i="28"/>
  <c r="E15" i="28"/>
  <c r="K17" i="28"/>
  <c r="M17" i="28"/>
  <c r="BO17" i="28"/>
  <c r="BQ17" i="28" s="1"/>
  <c r="P18" i="28"/>
  <c r="R18" i="28" s="1"/>
  <c r="E19" i="28"/>
  <c r="F19" i="28" s="1"/>
  <c r="H19" i="28" s="1"/>
  <c r="K21" i="28"/>
  <c r="M21" i="28" s="1"/>
  <c r="BO21" i="28"/>
  <c r="BQ21" i="28"/>
  <c r="P22" i="28"/>
  <c r="R22" i="28" s="1"/>
  <c r="K25" i="28"/>
  <c r="M25" i="28" s="1"/>
  <c r="BO25" i="28"/>
  <c r="BQ25" i="28" s="1"/>
  <c r="P26" i="28"/>
  <c r="R26" i="28" s="1"/>
  <c r="E27" i="28"/>
  <c r="F27" i="28" s="1"/>
  <c r="H27" i="28" s="1"/>
  <c r="M29" i="28"/>
  <c r="BO29" i="28"/>
  <c r="BQ29" i="28"/>
  <c r="P30" i="28"/>
  <c r="R30" i="28" s="1"/>
  <c r="E31" i="28"/>
  <c r="F31" i="28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 s="1"/>
  <c r="BO37" i="28"/>
  <c r="BQ37" i="28"/>
  <c r="P38" i="28"/>
  <c r="R38" i="28" s="1"/>
  <c r="N10" i="28"/>
  <c r="BR10" i="28"/>
  <c r="BR39" i="28"/>
  <c r="S40" i="28"/>
  <c r="R42" i="28"/>
  <c r="I43" i="28"/>
  <c r="K45" i="28"/>
  <c r="M45" i="28" s="1"/>
  <c r="BO45" i="28"/>
  <c r="BQ45" i="28"/>
  <c r="P46" i="28"/>
  <c r="R46" i="28" s="1"/>
  <c r="E47" i="28"/>
  <c r="I47" i="28" s="1"/>
  <c r="R48" i="28"/>
  <c r="ED48" i="28"/>
  <c r="K49" i="28"/>
  <c r="M49" i="28" s="1"/>
  <c r="BO49" i="28"/>
  <c r="BQ49" i="28" s="1"/>
  <c r="P50" i="28"/>
  <c r="R50" i="28" s="1"/>
  <c r="M51" i="28"/>
  <c r="BQ51" i="28"/>
  <c r="ED52" i="28"/>
  <c r="K53" i="28"/>
  <c r="M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BQ67" i="28"/>
  <c r="ED68" i="28"/>
  <c r="K69" i="28"/>
  <c r="P70" i="28"/>
  <c r="E71" i="28"/>
  <c r="F71" i="28" s="1"/>
  <c r="H71" i="28" s="1"/>
  <c r="M71" i="28"/>
  <c r="R72" i="28"/>
  <c r="ED72" i="28"/>
  <c r="K73" i="28"/>
  <c r="M73" i="28" s="1"/>
  <c r="BO73" i="28"/>
  <c r="BQ73" i="28" s="1"/>
  <c r="P74" i="28"/>
  <c r="R74" i="28" s="1"/>
  <c r="E75" i="28"/>
  <c r="F75" i="28" s="1"/>
  <c r="H75" i="28" s="1"/>
  <c r="M75" i="28"/>
  <c r="BQ75" i="28"/>
  <c r="R76" i="28"/>
  <c r="ED76" i="28"/>
  <c r="BO77" i="28"/>
  <c r="BQ77" i="28" s="1"/>
  <c r="E79" i="28"/>
  <c r="I79" i="28" s="1"/>
  <c r="BQ79" i="28"/>
  <c r="N80" i="28"/>
  <c r="S81" i="28"/>
  <c r="BO81" i="28"/>
  <c r="Z82" i="28"/>
  <c r="AB82" i="28"/>
  <c r="E45" i="28"/>
  <c r="F45" i="28" s="1"/>
  <c r="H45" i="28" s="1"/>
  <c r="E49" i="28"/>
  <c r="I49" i="28" s="1"/>
  <c r="E57" i="28"/>
  <c r="F57" i="28" s="1"/>
  <c r="H57" i="28" s="1"/>
  <c r="E61" i="28"/>
  <c r="F61" i="28" s="1"/>
  <c r="H61" i="28" s="1"/>
  <c r="E65" i="28"/>
  <c r="F65" i="28" s="1"/>
  <c r="H65" i="28" s="1"/>
  <c r="N78" i="28"/>
  <c r="S79" i="28"/>
  <c r="EF79" i="28"/>
  <c r="I75" i="28"/>
  <c r="I35" i="28"/>
  <c r="C19" i="23"/>
  <c r="C63" i="23"/>
  <c r="C45" i="23"/>
  <c r="C33" i="23"/>
  <c r="C39" i="23"/>
  <c r="J21" i="26"/>
  <c r="I74" i="27"/>
  <c r="J57" i="26"/>
  <c r="R76" i="27"/>
  <c r="BQ15" i="28"/>
  <c r="G68" i="26"/>
  <c r="I68" i="26" s="1"/>
  <c r="BQ58" i="27"/>
  <c r="R12" i="28"/>
  <c r="EF30" i="28"/>
  <c r="ED30" i="28"/>
  <c r="DH10" i="28"/>
  <c r="R13" i="28"/>
  <c r="P15" i="28"/>
  <c r="R15" i="28" s="1"/>
  <c r="M16" i="28"/>
  <c r="E17" i="28"/>
  <c r="F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K32" i="28"/>
  <c r="M32" i="28" s="1"/>
  <c r="M66" i="28"/>
  <c r="BQ80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F32" i="28" s="1"/>
  <c r="H32" i="28" s="1"/>
  <c r="BO34" i="28"/>
  <c r="BQ34" i="28" s="1"/>
  <c r="S37" i="28"/>
  <c r="ED37" i="28"/>
  <c r="E42" i="28"/>
  <c r="I42" i="28" s="1"/>
  <c r="N42" i="28"/>
  <c r="EF42" i="28"/>
  <c r="E44" i="28"/>
  <c r="N44" i="28"/>
  <c r="E46" i="28"/>
  <c r="F46" i="28" s="1"/>
  <c r="H46" i="28" s="1"/>
  <c r="BO46" i="28"/>
  <c r="BQ46" i="28" s="1"/>
  <c r="E52" i="28"/>
  <c r="F52" i="28" s="1"/>
  <c r="H52" i="28" s="1"/>
  <c r="K54" i="28"/>
  <c r="M54" i="28" s="1"/>
  <c r="P55" i="28"/>
  <c r="R55" i="28" s="1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M72" i="28"/>
  <c r="S77" i="28"/>
  <c r="S39" i="28"/>
  <c r="S51" i="28"/>
  <c r="BR58" i="28"/>
  <c r="BR74" i="28"/>
  <c r="E76" i="28"/>
  <c r="F76" i="28" s="1"/>
  <c r="H76" i="28" s="1"/>
  <c r="E58" i="28"/>
  <c r="I58" i="28" s="1"/>
  <c r="E64" i="28"/>
  <c r="I64" i="28" s="1"/>
  <c r="E72" i="28"/>
  <c r="C51" i="23"/>
  <c r="C30" i="23"/>
  <c r="C35" i="23"/>
  <c r="C59" i="23"/>
  <c r="L20" i="23"/>
  <c r="L36" i="23"/>
  <c r="L29" i="23"/>
  <c r="L32" i="23"/>
  <c r="BD8" i="27"/>
  <c r="BG8" i="27" s="1"/>
  <c r="I34" i="27"/>
  <c r="Q76" i="26"/>
  <c r="S76" i="26" s="1"/>
  <c r="T76" i="26"/>
  <c r="EF66" i="28"/>
  <c r="ED66" i="28"/>
  <c r="BP51" i="26"/>
  <c r="BR51" i="26" s="1"/>
  <c r="BS51" i="26"/>
  <c r="EE77" i="26"/>
  <c r="F77" i="26"/>
  <c r="G77" i="26" s="1"/>
  <c r="I77" i="26" s="1"/>
  <c r="AN82" i="26"/>
  <c r="DJ82" i="26"/>
  <c r="AM82" i="26"/>
  <c r="K13" i="27"/>
  <c r="M13" i="27" s="1"/>
  <c r="N13" i="27"/>
  <c r="S49" i="28"/>
  <c r="BQ66" i="28"/>
  <c r="BR66" i="28"/>
  <c r="L59" i="23"/>
  <c r="L45" i="23"/>
  <c r="L31" i="23"/>
  <c r="N50" i="28"/>
  <c r="I31" i="28"/>
  <c r="I26" i="28"/>
  <c r="I65" i="27"/>
  <c r="I46" i="27"/>
  <c r="T48" i="26"/>
  <c r="T17" i="26"/>
  <c r="S17" i="26"/>
  <c r="L24" i="26"/>
  <c r="N24" i="26" s="1"/>
  <c r="J78" i="26"/>
  <c r="P12" i="27"/>
  <c r="R12" i="27" s="1"/>
  <c r="S12" i="27"/>
  <c r="P51" i="27"/>
  <c r="R51" i="27" s="1"/>
  <c r="K20" i="28"/>
  <c r="M20" i="28" s="1"/>
  <c r="N20" i="28"/>
  <c r="S41" i="28"/>
  <c r="R41" i="28"/>
  <c r="N41" i="27"/>
  <c r="K41" i="27"/>
  <c r="M41" i="27" s="1"/>
  <c r="S39" i="27"/>
  <c r="F59" i="27"/>
  <c r="H59" i="27" s="1"/>
  <c r="C65" i="23"/>
  <c r="F37" i="26"/>
  <c r="S66" i="27"/>
  <c r="DI80" i="26"/>
  <c r="F80" i="26"/>
  <c r="J80" i="26" s="1"/>
  <c r="BO14" i="27"/>
  <c r="BQ14" i="27" s="1"/>
  <c r="BR14" i="27"/>
  <c r="H15" i="27"/>
  <c r="BO54" i="27"/>
  <c r="BQ54" i="27" s="1"/>
  <c r="BR54" i="27"/>
  <c r="I61" i="28"/>
  <c r="BR41" i="28"/>
  <c r="N72" i="27"/>
  <c r="J82" i="27"/>
  <c r="S10" i="27"/>
  <c r="BR40" i="27"/>
  <c r="L27" i="26"/>
  <c r="N27" i="26" s="1"/>
  <c r="F77" i="25"/>
  <c r="L12" i="26"/>
  <c r="N12" i="26" s="1"/>
  <c r="BR14" i="26"/>
  <c r="BS14" i="26"/>
  <c r="DI21" i="26"/>
  <c r="Q72" i="26"/>
  <c r="S72" i="26" s="1"/>
  <c r="T72" i="26"/>
  <c r="DI74" i="26"/>
  <c r="F74" i="26"/>
  <c r="G74" i="26" s="1"/>
  <c r="I74" i="26" s="1"/>
  <c r="BS79" i="26"/>
  <c r="BR79" i="26"/>
  <c r="N34" i="27"/>
  <c r="M34" i="27"/>
  <c r="N44" i="27"/>
  <c r="M44" i="27"/>
  <c r="BO44" i="27"/>
  <c r="BQ44" i="27" s="1"/>
  <c r="BR44" i="27"/>
  <c r="P54" i="27"/>
  <c r="S54" i="27"/>
  <c r="E40" i="28"/>
  <c r="F40" i="28" s="1"/>
  <c r="H40" i="28" s="1"/>
  <c r="DH40" i="28"/>
  <c r="Q12" i="26"/>
  <c r="S12" i="26" s="1"/>
  <c r="F22" i="27"/>
  <c r="H22" i="27" s="1"/>
  <c r="EE30" i="26"/>
  <c r="Q36" i="26"/>
  <c r="S36" i="26" s="1"/>
  <c r="T36" i="26"/>
  <c r="BO50" i="28"/>
  <c r="BQ50" i="28" s="1"/>
  <c r="BR50" i="28"/>
  <c r="I63" i="28"/>
  <c r="R27" i="27"/>
  <c r="M81" i="27"/>
  <c r="E21" i="28"/>
  <c r="I21" i="28" s="1"/>
  <c r="DH21" i="28"/>
  <c r="BR13" i="27"/>
  <c r="I25" i="27"/>
  <c r="J70" i="26"/>
  <c r="S42" i="26"/>
  <c r="T12" i="26"/>
  <c r="O51" i="26"/>
  <c r="O11" i="26"/>
  <c r="BS24" i="26"/>
  <c r="EE48" i="26"/>
  <c r="F48" i="26"/>
  <c r="G48" i="26" s="1"/>
  <c r="I48" i="26" s="1"/>
  <c r="BR56" i="26"/>
  <c r="BS56" i="26"/>
  <c r="L64" i="26"/>
  <c r="N64" i="26" s="1"/>
  <c r="O64" i="26"/>
  <c r="EE64" i="26"/>
  <c r="F64" i="26"/>
  <c r="J64" i="26" s="1"/>
  <c r="T68" i="26"/>
  <c r="BR74" i="27"/>
  <c r="E38" i="28"/>
  <c r="I38" i="28" s="1"/>
  <c r="EF38" i="28"/>
  <c r="N40" i="28"/>
  <c r="M40" i="28"/>
  <c r="T32" i="26"/>
  <c r="S35" i="26"/>
  <c r="BS43" i="26"/>
  <c r="S37" i="27"/>
  <c r="R37" i="27"/>
  <c r="G69" i="26"/>
  <c r="Q18" i="26"/>
  <c r="S18" i="26" s="1"/>
  <c r="T18" i="26"/>
  <c r="AA82" i="26"/>
  <c r="AC82" i="26" s="1"/>
  <c r="AD82" i="26"/>
  <c r="N24" i="28"/>
  <c r="K24" i="28"/>
  <c r="M24" i="28" s="1"/>
  <c r="DH48" i="28"/>
  <c r="E48" i="28"/>
  <c r="I48" i="28" s="1"/>
  <c r="J76" i="26"/>
  <c r="I54" i="27"/>
  <c r="L82" i="28"/>
  <c r="F55" i="27"/>
  <c r="H55" i="27" s="1"/>
  <c r="F24" i="27"/>
  <c r="H24" i="27" s="1"/>
  <c r="R46" i="27"/>
  <c r="I15" i="27"/>
  <c r="J32" i="26"/>
  <c r="BS49" i="26"/>
  <c r="T40" i="26"/>
  <c r="BP48" i="26"/>
  <c r="BR48" i="26" s="1"/>
  <c r="BS48" i="26"/>
  <c r="T53" i="26"/>
  <c r="I57" i="26"/>
  <c r="BO39" i="27"/>
  <c r="BQ39" i="27" s="1"/>
  <c r="BR39" i="27"/>
  <c r="P48" i="27"/>
  <c r="R48" i="27" s="1"/>
  <c r="S48" i="27"/>
  <c r="U82" i="27"/>
  <c r="W82" i="27" s="1"/>
  <c r="X82" i="27"/>
  <c r="F18" i="26"/>
  <c r="J18" i="26" s="1"/>
  <c r="O31" i="26"/>
  <c r="S63" i="26"/>
  <c r="Y82" i="26"/>
  <c r="S23" i="27"/>
  <c r="M40" i="27"/>
  <c r="BO12" i="28"/>
  <c r="BQ12" i="28" s="1"/>
  <c r="O16" i="26"/>
  <c r="O25" i="26"/>
  <c r="N25" i="26"/>
  <c r="T28" i="26"/>
  <c r="S28" i="26"/>
  <c r="R10" i="28"/>
  <c r="BS60" i="26"/>
  <c r="BR60" i="26"/>
  <c r="L61" i="26"/>
  <c r="N61" i="26" s="1"/>
  <c r="J68" i="26"/>
  <c r="L81" i="26"/>
  <c r="N81" i="26" s="1"/>
  <c r="O81" i="26"/>
  <c r="S35" i="28"/>
  <c r="P35" i="28"/>
  <c r="R35" i="28" s="1"/>
  <c r="F40" i="26"/>
  <c r="G40" i="26" s="1"/>
  <c r="L43" i="26"/>
  <c r="N43" i="26" s="1"/>
  <c r="O76" i="26"/>
  <c r="EE10" i="26"/>
  <c r="N14" i="27"/>
  <c r="N13" i="28"/>
  <c r="R14" i="27"/>
  <c r="S33" i="27"/>
  <c r="S63" i="27"/>
  <c r="P63" i="27"/>
  <c r="R63" i="27" s="1"/>
  <c r="E24" i="28"/>
  <c r="I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N60" i="28"/>
  <c r="E60" i="28"/>
  <c r="F60" i="28"/>
  <c r="H60" i="28" s="1"/>
  <c r="DH60" i="28"/>
  <c r="BQ67" i="27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E22" i="28"/>
  <c r="F22" i="28" s="1"/>
  <c r="H22" i="28" s="1"/>
  <c r="BQ22" i="28"/>
  <c r="BR22" i="28"/>
  <c r="E33" i="28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N32" i="28"/>
  <c r="P53" i="28"/>
  <c r="R53" i="28" s="1"/>
  <c r="S73" i="28"/>
  <c r="EF78" i="28"/>
  <c r="E78" i="28"/>
  <c r="F78" i="28" s="1"/>
  <c r="ED29" i="28"/>
  <c r="EF29" i="28"/>
  <c r="BR75" i="28"/>
  <c r="BR36" i="28"/>
  <c r="R63" i="28"/>
  <c r="DH66" i="28"/>
  <c r="E66" i="28"/>
  <c r="L25" i="23"/>
  <c r="ED31" i="28"/>
  <c r="R43" i="28"/>
  <c r="BO55" i="28"/>
  <c r="BQ55" i="28" s="1"/>
  <c r="S60" i="28"/>
  <c r="DH70" i="28"/>
  <c r="S71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E62" i="28"/>
  <c r="I62" i="28" s="1"/>
  <c r="EF63" i="28"/>
  <c r="BR70" i="28"/>
  <c r="L37" i="23"/>
  <c r="M78" i="28"/>
  <c r="DH77" i="28"/>
  <c r="BR76" i="28"/>
  <c r="G80" i="26"/>
  <c r="I80" i="26" s="1"/>
  <c r="I18" i="28"/>
  <c r="G64" i="26"/>
  <c r="I64" i="26" s="1"/>
  <c r="EE19" i="26"/>
  <c r="F19" i="26"/>
  <c r="S18" i="28"/>
  <c r="Q82" i="28"/>
  <c r="E13" i="28"/>
  <c r="I13" i="28" s="1"/>
  <c r="T20" i="26"/>
  <c r="I17" i="28"/>
  <c r="I70" i="27"/>
  <c r="I50" i="27"/>
  <c r="F50" i="27"/>
  <c r="H50" i="27" s="1"/>
  <c r="C67" i="23"/>
  <c r="C73" i="23"/>
  <c r="DI16" i="26"/>
  <c r="F16" i="26"/>
  <c r="G16" i="26" s="1"/>
  <c r="I16" i="26" s="1"/>
  <c r="K74" i="27"/>
  <c r="M74" i="27" s="1"/>
  <c r="N74" i="27"/>
  <c r="AQ8" i="27"/>
  <c r="BQ8" i="27"/>
  <c r="I60" i="28"/>
  <c r="I17" i="27"/>
  <c r="Q10" i="26"/>
  <c r="S10" i="26" s="1"/>
  <c r="N31" i="27"/>
  <c r="M31" i="27"/>
  <c r="BO35" i="27"/>
  <c r="BQ35" i="27" s="1"/>
  <c r="BR35" i="27"/>
  <c r="N36" i="27"/>
  <c r="F39" i="28"/>
  <c r="H39" i="28" s="1"/>
  <c r="I39" i="28"/>
  <c r="O10" i="26"/>
  <c r="L10" i="26"/>
  <c r="ED36" i="28"/>
  <c r="E36" i="28"/>
  <c r="F36" i="28" s="1"/>
  <c r="H36" i="28" s="1"/>
  <c r="J43" i="26"/>
  <c r="I59" i="28"/>
  <c r="F68" i="27"/>
  <c r="H68" i="27" s="1"/>
  <c r="I68" i="27"/>
  <c r="I38" i="27"/>
  <c r="J52" i="26"/>
  <c r="G52" i="26"/>
  <c r="I52" i="26" s="1"/>
  <c r="DI15" i="26"/>
  <c r="F15" i="26"/>
  <c r="L36" i="26"/>
  <c r="N75" i="26"/>
  <c r="O75" i="26"/>
  <c r="Q79" i="26"/>
  <c r="S79" i="26" s="1"/>
  <c r="T79" i="26"/>
  <c r="I44" i="27"/>
  <c r="I30" i="27"/>
  <c r="F58" i="27"/>
  <c r="H58" i="27" s="1"/>
  <c r="F20" i="27"/>
  <c r="H20" i="27" s="1"/>
  <c r="I36" i="27"/>
  <c r="G53" i="26"/>
  <c r="I53" i="26" s="1"/>
  <c r="E56" i="28"/>
  <c r="F56" i="28" s="1"/>
  <c r="H56" i="28" s="1"/>
  <c r="EF56" i="28"/>
  <c r="BR60" i="28"/>
  <c r="BQ60" i="28"/>
  <c r="BR57" i="26"/>
  <c r="DI36" i="26"/>
  <c r="S48" i="26"/>
  <c r="N50" i="26"/>
  <c r="I14" i="27"/>
  <c r="BO21" i="27"/>
  <c r="BQ21" i="27" s="1"/>
  <c r="BR21" i="27"/>
  <c r="BR23" i="27"/>
  <c r="R45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I74" i="28" s="1"/>
  <c r="EF74" i="28"/>
  <c r="N46" i="26"/>
  <c r="O58" i="26"/>
  <c r="BP71" i="26"/>
  <c r="BR71" i="26" s="1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N41" i="26"/>
  <c r="L45" i="26"/>
  <c r="N45" i="26" s="1"/>
  <c r="I43" i="27"/>
  <c r="F43" i="27"/>
  <c r="H43" i="27" s="1"/>
  <c r="BQ48" i="27"/>
  <c r="EF22" i="28"/>
  <c r="ED22" i="28"/>
  <c r="BR69" i="26"/>
  <c r="S31" i="27"/>
  <c r="BR38" i="27"/>
  <c r="N62" i="28"/>
  <c r="K62" i="28"/>
  <c r="M62" i="28" s="1"/>
  <c r="BR52" i="27"/>
  <c r="BR13" i="28"/>
  <c r="BR16" i="28"/>
  <c r="S17" i="28"/>
  <c r="M19" i="28"/>
  <c r="ED21" i="28"/>
  <c r="R24" i="28"/>
  <c r="BR25" i="28"/>
  <c r="N36" i="28"/>
  <c r="BO47" i="28"/>
  <c r="BQ47" i="28" s="1"/>
  <c r="M52" i="28"/>
  <c r="N56" i="28"/>
  <c r="K56" i="28"/>
  <c r="M56" i="28" s="1"/>
  <c r="BQ58" i="28"/>
  <c r="K59" i="28"/>
  <c r="M59" i="28" s="1"/>
  <c r="S61" i="28"/>
  <c r="EF71" i="28"/>
  <c r="ED71" i="28"/>
  <c r="R11" i="28"/>
  <c r="R20" i="28"/>
  <c r="ED34" i="28"/>
  <c r="E34" i="28"/>
  <c r="I34" i="28" s="1"/>
  <c r="E54" i="28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R77" i="28"/>
  <c r="R79" i="28"/>
  <c r="G19" i="26"/>
  <c r="I19" i="26" s="1"/>
  <c r="J19" i="26"/>
  <c r="D67" i="23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I81" i="28" l="1"/>
  <c r="F81" i="28"/>
  <c r="H81" i="28" s="1"/>
  <c r="DI27" i="26"/>
  <c r="F27" i="26"/>
  <c r="G27" i="26" s="1"/>
  <c r="I27" i="26" s="1"/>
  <c r="DH82" i="26"/>
  <c r="DI82" i="26" s="1"/>
  <c r="BP34" i="26"/>
  <c r="BR34" i="26" s="1"/>
  <c r="BO82" i="26"/>
  <c r="BP82" i="26" s="1"/>
  <c r="M63" i="27"/>
  <c r="N63" i="27"/>
  <c r="P80" i="28"/>
  <c r="R80" i="28" s="1"/>
  <c r="S80" i="28"/>
  <c r="DI82" i="28"/>
  <c r="I14" i="28"/>
  <c r="F48" i="27"/>
  <c r="H48" i="27" s="1"/>
  <c r="F47" i="28"/>
  <c r="H47" i="28" s="1"/>
  <c r="S82" i="28"/>
  <c r="F38" i="28"/>
  <c r="H38" i="28" s="1"/>
  <c r="AG82" i="28"/>
  <c r="I66" i="28"/>
  <c r="ED81" i="28"/>
  <c r="EF53" i="28"/>
  <c r="E30" i="28"/>
  <c r="I62" i="27"/>
  <c r="S46" i="26"/>
  <c r="I12" i="28"/>
  <c r="T34" i="26"/>
  <c r="BO69" i="28"/>
  <c r="BQ69" i="28" s="1"/>
  <c r="I64" i="27"/>
  <c r="F66" i="26"/>
  <c r="F55" i="26"/>
  <c r="G55" i="26" s="1"/>
  <c r="I55" i="26" s="1"/>
  <c r="N37" i="26"/>
  <c r="O29" i="26"/>
  <c r="BQ10" i="28"/>
  <c r="ED12" i="28"/>
  <c r="EF12" i="28"/>
  <c r="F81" i="27"/>
  <c r="H81" i="27" s="1"/>
  <c r="I81" i="27"/>
  <c r="P68" i="27"/>
  <c r="R68" i="27" s="1"/>
  <c r="S68" i="27"/>
  <c r="I36" i="28"/>
  <c r="J82" i="28"/>
  <c r="K82" i="28" s="1"/>
  <c r="DG82" i="28"/>
  <c r="N70" i="28"/>
  <c r="H78" i="28"/>
  <c r="I40" i="26"/>
  <c r="J37" i="26"/>
  <c r="O82" i="27"/>
  <c r="P82" i="27" s="1"/>
  <c r="BR78" i="28"/>
  <c r="M69" i="28"/>
  <c r="I67" i="28"/>
  <c r="F67" i="28"/>
  <c r="H67" i="28" s="1"/>
  <c r="BQ62" i="27"/>
  <c r="Q26" i="26"/>
  <c r="S26" i="26" s="1"/>
  <c r="T26" i="26"/>
  <c r="BS26" i="26"/>
  <c r="BR26" i="26"/>
  <c r="DI65" i="26"/>
  <c r="F65" i="26"/>
  <c r="G65" i="26" s="1"/>
  <c r="I65" i="26" s="1"/>
  <c r="BQ27" i="27"/>
  <c r="BR27" i="27"/>
  <c r="L82" i="27"/>
  <c r="N28" i="27"/>
  <c r="BR28" i="27"/>
  <c r="BO28" i="27"/>
  <c r="BQ28" i="27" s="1"/>
  <c r="S30" i="27"/>
  <c r="R30" i="27"/>
  <c r="R34" i="27"/>
  <c r="S34" i="27"/>
  <c r="N35" i="27"/>
  <c r="M35" i="27"/>
  <c r="K48" i="27"/>
  <c r="M48" i="27" s="1"/>
  <c r="N48" i="27"/>
  <c r="N50" i="27"/>
  <c r="M50" i="27"/>
  <c r="P52" i="27"/>
  <c r="R52" i="27" s="1"/>
  <c r="S52" i="27"/>
  <c r="K57" i="27"/>
  <c r="M57" i="27" s="1"/>
  <c r="N57" i="27"/>
  <c r="BA8" i="28"/>
  <c r="BD8" i="28"/>
  <c r="BG8" i="28" s="1"/>
  <c r="BJ8" i="28" s="1"/>
  <c r="I33" i="28"/>
  <c r="F33" i="28"/>
  <c r="H33" i="28" s="1"/>
  <c r="K67" i="27"/>
  <c r="M67" i="27" s="1"/>
  <c r="N67" i="27"/>
  <c r="F34" i="28"/>
  <c r="H34" i="28" s="1"/>
  <c r="I56" i="28"/>
  <c r="S31" i="28"/>
  <c r="BS36" i="26"/>
  <c r="J74" i="26"/>
  <c r="I65" i="28"/>
  <c r="I33" i="27"/>
  <c r="T57" i="26"/>
  <c r="F44" i="26"/>
  <c r="J44" i="26" s="1"/>
  <c r="BP38" i="26"/>
  <c r="BR38" i="26" s="1"/>
  <c r="E53" i="28"/>
  <c r="I53" i="28" s="1"/>
  <c r="BR80" i="28"/>
  <c r="I61" i="27"/>
  <c r="BR63" i="27"/>
  <c r="F52" i="27"/>
  <c r="H52" i="27" s="1"/>
  <c r="I52" i="27"/>
  <c r="Q59" i="26"/>
  <c r="T59" i="26"/>
  <c r="BS59" i="26"/>
  <c r="BR59" i="26"/>
  <c r="P72" i="27"/>
  <c r="R72" i="27" s="1"/>
  <c r="S72" i="27"/>
  <c r="BO72" i="27"/>
  <c r="BQ72" i="27" s="1"/>
  <c r="BR72" i="27"/>
  <c r="I72" i="27"/>
  <c r="H63" i="27"/>
  <c r="I39" i="26"/>
  <c r="T21" i="26"/>
  <c r="O65" i="26"/>
  <c r="BR32" i="27"/>
  <c r="M48" i="28"/>
  <c r="I35" i="26"/>
  <c r="O53" i="26"/>
  <c r="N54" i="26"/>
  <c r="BP54" i="26"/>
  <c r="BR54" i="26" s="1"/>
  <c r="BS54" i="26"/>
  <c r="BS64" i="26"/>
  <c r="J69" i="26"/>
  <c r="O73" i="26"/>
  <c r="O74" i="26"/>
  <c r="O77" i="26"/>
  <c r="BP77" i="26"/>
  <c r="BR77" i="26" s="1"/>
  <c r="BS77" i="26"/>
  <c r="J77" i="26"/>
  <c r="BP81" i="26"/>
  <c r="BR81" i="26" s="1"/>
  <c r="BS81" i="26"/>
  <c r="E16" i="27"/>
  <c r="E42" i="27"/>
  <c r="R54" i="27"/>
  <c r="BR10" i="26"/>
  <c r="BR25" i="26"/>
  <c r="F12" i="26"/>
  <c r="G77" i="25"/>
  <c r="L14" i="26"/>
  <c r="O14" i="26"/>
  <c r="BR23" i="26"/>
  <c r="N26" i="26"/>
  <c r="O26" i="26"/>
  <c r="O27" i="26"/>
  <c r="BR33" i="26"/>
  <c r="S47" i="26"/>
  <c r="T49" i="26"/>
  <c r="T50" i="26"/>
  <c r="Q67" i="26"/>
  <c r="S67" i="26" s="1"/>
  <c r="T67" i="26"/>
  <c r="BS67" i="26"/>
  <c r="BS70" i="26"/>
  <c r="BS72" i="26"/>
  <c r="M11" i="28"/>
  <c r="BR45" i="28"/>
  <c r="BR52" i="28"/>
  <c r="I52" i="28"/>
  <c r="BS12" i="26"/>
  <c r="BR18" i="26"/>
  <c r="T24" i="26"/>
  <c r="T31" i="26"/>
  <c r="BS31" i="26"/>
  <c r="S32" i="26"/>
  <c r="T33" i="26"/>
  <c r="BS39" i="26"/>
  <c r="F42" i="26"/>
  <c r="N51" i="26"/>
  <c r="T52" i="26"/>
  <c r="BS52" i="26"/>
  <c r="S54" i="26"/>
  <c r="J60" i="26"/>
  <c r="S64" i="26"/>
  <c r="S68" i="26"/>
  <c r="T71" i="26"/>
  <c r="T77" i="26"/>
  <c r="O78" i="26"/>
  <c r="T80" i="26"/>
  <c r="AS82" i="26"/>
  <c r="N12" i="27"/>
  <c r="N22" i="27"/>
  <c r="N30" i="27"/>
  <c r="E31" i="27"/>
  <c r="I31" i="27" s="1"/>
  <c r="E37" i="27"/>
  <c r="F37" i="27" s="1"/>
  <c r="H37" i="27" s="1"/>
  <c r="N39" i="27"/>
  <c r="M72" i="27"/>
  <c r="N16" i="28"/>
  <c r="M23" i="28"/>
  <c r="N26" i="28"/>
  <c r="N49" i="28"/>
  <c r="O82" i="28"/>
  <c r="P82" i="28" s="1"/>
  <c r="N63" i="28"/>
  <c r="BR71" i="28"/>
  <c r="N72" i="28"/>
  <c r="N73" i="28"/>
  <c r="N75" i="28"/>
  <c r="BR81" i="28"/>
  <c r="O80" i="23"/>
  <c r="S14" i="26"/>
  <c r="S15" i="26"/>
  <c r="S16" i="26"/>
  <c r="BR16" i="26"/>
  <c r="BR21" i="26"/>
  <c r="BS29" i="26"/>
  <c r="BR32" i="26"/>
  <c r="BR42" i="26"/>
  <c r="T45" i="26"/>
  <c r="BR46" i="26"/>
  <c r="O52" i="26"/>
  <c r="N59" i="26"/>
  <c r="J59" i="26"/>
  <c r="BS62" i="26"/>
  <c r="BR66" i="26"/>
  <c r="O67" i="26"/>
  <c r="N70" i="26"/>
  <c r="N72" i="26"/>
  <c r="BS78" i="26"/>
  <c r="J79" i="26"/>
  <c r="H25" i="27"/>
  <c r="E28" i="27"/>
  <c r="F28" i="27" s="1"/>
  <c r="H28" i="27" s="1"/>
  <c r="R80" i="27"/>
  <c r="M12" i="28"/>
  <c r="M14" i="28"/>
  <c r="I54" i="28"/>
  <c r="F54" i="28"/>
  <c r="H54" i="28" s="1"/>
  <c r="I30" i="28"/>
  <c r="F30" i="28"/>
  <c r="H30" i="28" s="1"/>
  <c r="I20" i="28"/>
  <c r="F20" i="28"/>
  <c r="H20" i="28" s="1"/>
  <c r="F72" i="28"/>
  <c r="H72" i="28" s="1"/>
  <c r="I72" i="28"/>
  <c r="Q11" i="26"/>
  <c r="P82" i="26"/>
  <c r="Q82" i="26" s="1"/>
  <c r="S82" i="26" s="1"/>
  <c r="EE14" i="26"/>
  <c r="F14" i="26"/>
  <c r="G14" i="26" s="1"/>
  <c r="I14" i="26" s="1"/>
  <c r="ED82" i="26"/>
  <c r="DI17" i="26"/>
  <c r="F17" i="26"/>
  <c r="G17" i="26" s="1"/>
  <c r="O19" i="26"/>
  <c r="L19" i="26"/>
  <c r="N19" i="26" s="1"/>
  <c r="G54" i="26"/>
  <c r="I54" i="26" s="1"/>
  <c r="J54" i="26"/>
  <c r="F67" i="27"/>
  <c r="H67" i="27" s="1"/>
  <c r="I67" i="27"/>
  <c r="F56" i="27"/>
  <c r="H56" i="27" s="1"/>
  <c r="I56" i="27"/>
  <c r="F66" i="27"/>
  <c r="H66" i="27" s="1"/>
  <c r="I66" i="27"/>
  <c r="F32" i="27"/>
  <c r="H32" i="27" s="1"/>
  <c r="I32" i="27"/>
  <c r="O20" i="26"/>
  <c r="N20" i="26"/>
  <c r="EE20" i="26"/>
  <c r="F20" i="26"/>
  <c r="G20" i="26" s="1"/>
  <c r="I20" i="26" s="1"/>
  <c r="Q22" i="26"/>
  <c r="S22" i="26" s="1"/>
  <c r="T22" i="26"/>
  <c r="F44" i="28"/>
  <c r="H44" i="28" s="1"/>
  <c r="I44" i="28"/>
  <c r="T10" i="26"/>
  <c r="R82" i="26"/>
  <c r="M82" i="26"/>
  <c r="J75" i="26"/>
  <c r="I53" i="27"/>
  <c r="F53" i="27"/>
  <c r="H53" i="27" s="1"/>
  <c r="F53" i="28"/>
  <c r="H53" i="28" s="1"/>
  <c r="F41" i="28"/>
  <c r="H41" i="28" s="1"/>
  <c r="I41" i="28"/>
  <c r="BQ82" i="26"/>
  <c r="BS82" i="26" s="1"/>
  <c r="F79" i="27"/>
  <c r="H79" i="27" s="1"/>
  <c r="I79" i="27"/>
  <c r="G15" i="26"/>
  <c r="I15" i="26" s="1"/>
  <c r="J15" i="26"/>
  <c r="K82" i="27"/>
  <c r="M82" i="27" s="1"/>
  <c r="N82" i="27"/>
  <c r="F11" i="28"/>
  <c r="I11" i="28"/>
  <c r="F35" i="27"/>
  <c r="H35" i="27" s="1"/>
  <c r="I35" i="27"/>
  <c r="DI28" i="26"/>
  <c r="F28" i="26"/>
  <c r="G28" i="26" s="1"/>
  <c r="J39" i="26"/>
  <c r="BP41" i="26"/>
  <c r="BS41" i="26"/>
  <c r="L42" i="26"/>
  <c r="N42" i="26" s="1"/>
  <c r="O42" i="26"/>
  <c r="EE45" i="26"/>
  <c r="F45" i="26"/>
  <c r="G45" i="26" s="1"/>
  <c r="I45" i="26" s="1"/>
  <c r="K33" i="27"/>
  <c r="M33" i="27" s="1"/>
  <c r="N33" i="27"/>
  <c r="DH69" i="28"/>
  <c r="E69" i="28"/>
  <c r="F69" i="28" s="1"/>
  <c r="T60" i="26"/>
  <c r="S60" i="26"/>
  <c r="EE26" i="26"/>
  <c r="F26" i="26"/>
  <c r="J26" i="26" s="1"/>
  <c r="BS47" i="26"/>
  <c r="S53" i="26"/>
  <c r="O56" i="26"/>
  <c r="N56" i="26"/>
  <c r="O63" i="26"/>
  <c r="DI67" i="26"/>
  <c r="F67" i="26"/>
  <c r="BS68" i="26"/>
  <c r="T69" i="26"/>
  <c r="Q69" i="26"/>
  <c r="S69" i="26" s="1"/>
  <c r="DH51" i="28"/>
  <c r="E51" i="28"/>
  <c r="M82" i="28"/>
  <c r="F51" i="27"/>
  <c r="H51" i="27" s="1"/>
  <c r="F58" i="28"/>
  <c r="H58" i="28" s="1"/>
  <c r="BS16" i="26"/>
  <c r="G81" i="26"/>
  <c r="I81" i="26" s="1"/>
  <c r="F72" i="27"/>
  <c r="H72" i="27" s="1"/>
  <c r="F49" i="28"/>
  <c r="H49" i="28" s="1"/>
  <c r="S55" i="28"/>
  <c r="F24" i="28"/>
  <c r="H24" i="28" s="1"/>
  <c r="O59" i="26"/>
  <c r="Q45" i="26"/>
  <c r="S45" i="26" s="1"/>
  <c r="DI54" i="26"/>
  <c r="F49" i="26"/>
  <c r="G49" i="26" s="1"/>
  <c r="I49" i="26" s="1"/>
  <c r="N79" i="26"/>
  <c r="F56" i="26"/>
  <c r="T14" i="26"/>
  <c r="L52" i="26"/>
  <c r="N52" i="26" s="1"/>
  <c r="N17" i="26"/>
  <c r="I78" i="27"/>
  <c r="I55" i="28"/>
  <c r="I77" i="27"/>
  <c r="F61" i="26"/>
  <c r="F51" i="26"/>
  <c r="BP37" i="26"/>
  <c r="BR37" i="26" s="1"/>
  <c r="F22" i="26"/>
  <c r="G22" i="26" s="1"/>
  <c r="BS33" i="26"/>
  <c r="BS17" i="26"/>
  <c r="BP17" i="26"/>
  <c r="BR17" i="26" s="1"/>
  <c r="T23" i="26"/>
  <c r="N38" i="26"/>
  <c r="DI41" i="26"/>
  <c r="F41" i="26"/>
  <c r="J41" i="26" s="1"/>
  <c r="S44" i="26"/>
  <c r="BS74" i="26"/>
  <c r="Q75" i="26"/>
  <c r="S75" i="26" s="1"/>
  <c r="T75" i="26"/>
  <c r="P26" i="27"/>
  <c r="R26" i="27" s="1"/>
  <c r="S26" i="27"/>
  <c r="Z82" i="27"/>
  <c r="AB82" i="27" s="1"/>
  <c r="AC82" i="27"/>
  <c r="G82" i="28"/>
  <c r="DI30" i="26"/>
  <c r="F30" i="26"/>
  <c r="G30" i="26" s="1"/>
  <c r="S55" i="26"/>
  <c r="T55" i="26"/>
  <c r="EA82" i="27"/>
  <c r="F40" i="27"/>
  <c r="H40" i="27" s="1"/>
  <c r="N36" i="26"/>
  <c r="J65" i="26"/>
  <c r="I21" i="27"/>
  <c r="BR64" i="26"/>
  <c r="O54" i="26"/>
  <c r="I32" i="28"/>
  <c r="BP29" i="26"/>
  <c r="BR29" i="26" s="1"/>
  <c r="T64" i="26"/>
  <c r="EE29" i="26"/>
  <c r="F29" i="26"/>
  <c r="DI33" i="26"/>
  <c r="F33" i="26"/>
  <c r="EE73" i="26"/>
  <c r="F73" i="26"/>
  <c r="BR29" i="27"/>
  <c r="BQ29" i="27"/>
  <c r="BO68" i="27"/>
  <c r="BQ68" i="27" s="1"/>
  <c r="BR68" i="27"/>
  <c r="EF23" i="28"/>
  <c r="E23" i="28"/>
  <c r="S28" i="28"/>
  <c r="DH29" i="28"/>
  <c r="E29" i="28"/>
  <c r="BQ31" i="28"/>
  <c r="BS35" i="26"/>
  <c r="I27" i="28"/>
  <c r="EC82" i="28"/>
  <c r="ED82" i="28" s="1"/>
  <c r="E80" i="28"/>
  <c r="E70" i="28"/>
  <c r="F70" i="28" s="1"/>
  <c r="H70" i="28" s="1"/>
  <c r="BR52" i="26"/>
  <c r="I63" i="27"/>
  <c r="ED80" i="28"/>
  <c r="R70" i="28"/>
  <c r="F72" i="26"/>
  <c r="F58" i="26"/>
  <c r="G58" i="26" s="1"/>
  <c r="I58" i="26" s="1"/>
  <c r="N77" i="26"/>
  <c r="S41" i="26"/>
  <c r="F46" i="26"/>
  <c r="L18" i="26"/>
  <c r="N18" i="26" s="1"/>
  <c r="O18" i="26"/>
  <c r="I69" i="26"/>
  <c r="I45" i="28"/>
  <c r="F57" i="27"/>
  <c r="H57" i="27" s="1"/>
  <c r="I57" i="27"/>
  <c r="N63" i="26"/>
  <c r="EE31" i="26"/>
  <c r="F31" i="26"/>
  <c r="G31" i="26" s="1"/>
  <c r="I31" i="26" s="1"/>
  <c r="J35" i="26"/>
  <c r="S69" i="28"/>
  <c r="N69" i="26"/>
  <c r="G37" i="26"/>
  <c r="I37" i="26" s="1"/>
  <c r="N10" i="26"/>
  <c r="I76" i="28"/>
  <c r="I40" i="28"/>
  <c r="AH82" i="28"/>
  <c r="O28" i="26"/>
  <c r="I46" i="28"/>
  <c r="BP82" i="28"/>
  <c r="BQ82" i="28" s="1"/>
  <c r="F42" i="28"/>
  <c r="H42" i="28" s="1"/>
  <c r="ED55" i="28"/>
  <c r="BQ81" i="28"/>
  <c r="BQ71" i="28"/>
  <c r="I15" i="28"/>
  <c r="F15" i="28"/>
  <c r="H15" i="28" s="1"/>
  <c r="I27" i="27"/>
  <c r="BP78" i="26"/>
  <c r="BR78" i="26" s="1"/>
  <c r="BR70" i="26"/>
  <c r="F63" i="26"/>
  <c r="N35" i="26"/>
  <c r="BS73" i="26"/>
  <c r="O22" i="26"/>
  <c r="BS30" i="26"/>
  <c r="L32" i="26"/>
  <c r="O32" i="26"/>
  <c r="BS34" i="26"/>
  <c r="EE71" i="26"/>
  <c r="F71" i="26"/>
  <c r="BR19" i="27"/>
  <c r="BQ19" i="27"/>
  <c r="BP82" i="27"/>
  <c r="Q82" i="27"/>
  <c r="S82" i="27" s="1"/>
  <c r="AR82" i="26"/>
  <c r="BS42" i="26"/>
  <c r="T58" i="26"/>
  <c r="O72" i="26"/>
  <c r="S23" i="28"/>
  <c r="O57" i="26"/>
  <c r="O60" i="26"/>
  <c r="S47" i="28"/>
  <c r="BQ77" i="27"/>
  <c r="F75" i="27"/>
  <c r="H75" i="27" s="1"/>
  <c r="BQ32" i="27"/>
  <c r="I79" i="26"/>
  <c r="BR76" i="26"/>
  <c r="F11" i="26"/>
  <c r="G11" i="26" s="1"/>
  <c r="I11" i="26" s="1"/>
  <c r="S33" i="26"/>
  <c r="O12" i="26"/>
  <c r="T15" i="26"/>
  <c r="BP61" i="26"/>
  <c r="BR61" i="26" s="1"/>
  <c r="BS61" i="26"/>
  <c r="M39" i="27"/>
  <c r="R21" i="27"/>
  <c r="BR31" i="26"/>
  <c r="N21" i="26"/>
  <c r="BR11" i="26"/>
  <c r="T25" i="26"/>
  <c r="S66" i="26"/>
  <c r="BS76" i="26"/>
  <c r="E23" i="27"/>
  <c r="S74" i="28"/>
  <c r="W82" i="28"/>
  <c r="R53" i="27"/>
  <c r="N81" i="27"/>
  <c r="BQ11" i="28"/>
  <c r="EF11" i="28"/>
  <c r="BR20" i="28"/>
  <c r="S25" i="28"/>
  <c r="BR30" i="28"/>
  <c r="BR34" i="28"/>
  <c r="BR37" i="28"/>
  <c r="N38" i="28"/>
  <c r="BR47" i="28"/>
  <c r="N48" i="28"/>
  <c r="N54" i="28"/>
  <c r="BR55" i="28"/>
  <c r="N67" i="28"/>
  <c r="N45" i="28"/>
  <c r="N66" i="28"/>
  <c r="N71" i="28"/>
  <c r="S72" i="28"/>
  <c r="BR73" i="28"/>
  <c r="BR42" i="27"/>
  <c r="N43" i="27"/>
  <c r="S38" i="28"/>
  <c r="BR51" i="28"/>
  <c r="S64" i="28"/>
  <c r="BR68" i="28"/>
  <c r="T11" i="26"/>
  <c r="S21" i="26"/>
  <c r="BR24" i="26"/>
  <c r="F36" i="26"/>
  <c r="G36" i="26" s="1"/>
  <c r="I36" i="26" s="1"/>
  <c r="T47" i="26"/>
  <c r="S38" i="27"/>
  <c r="E45" i="27"/>
  <c r="BQ14" i="28"/>
  <c r="S26" i="28"/>
  <c r="N28" i="28"/>
  <c r="R32" i="28"/>
  <c r="BR33" i="28"/>
  <c r="BQ38" i="28"/>
  <c r="M39" i="28"/>
  <c r="S45" i="28"/>
  <c r="S56" i="28"/>
  <c r="S66" i="28"/>
  <c r="N74" i="28"/>
  <c r="BI21" i="22"/>
  <c r="R81" i="23"/>
  <c r="F13" i="28"/>
  <c r="H13" i="28" s="1"/>
  <c r="F74" i="28"/>
  <c r="H74" i="28" s="1"/>
  <c r="J16" i="26"/>
  <c r="DH82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G44" i="26"/>
  <c r="I44" i="26" s="1"/>
  <c r="J49" i="26"/>
  <c r="F48" i="28"/>
  <c r="H48" i="28" s="1"/>
  <c r="F21" i="28"/>
  <c r="H21" i="28" s="1"/>
  <c r="BR82" i="28"/>
  <c r="BR82" i="26"/>
  <c r="I25" i="28"/>
  <c r="F76" i="27"/>
  <c r="H76" i="27" s="1"/>
  <c r="I57" i="28"/>
  <c r="I19" i="28"/>
  <c r="I71" i="27"/>
  <c r="I60" i="27"/>
  <c r="G26" i="26"/>
  <c r="I26" i="26" s="1"/>
  <c r="T19" i="26"/>
  <c r="Q19" i="26"/>
  <c r="S19" i="26" s="1"/>
  <c r="EE38" i="26"/>
  <c r="F38" i="26"/>
  <c r="Q43" i="26"/>
  <c r="S43" i="26" s="1"/>
  <c r="T43" i="26"/>
  <c r="L49" i="26"/>
  <c r="N49" i="26" s="1"/>
  <c r="O49" i="26"/>
  <c r="F50" i="26"/>
  <c r="N82" i="28"/>
  <c r="G18" i="26"/>
  <c r="I18" i="26" s="1"/>
  <c r="J48" i="26"/>
  <c r="F68" i="28"/>
  <c r="H68" i="28" s="1"/>
  <c r="I28" i="27"/>
  <c r="I18" i="27"/>
  <c r="I29" i="27"/>
  <c r="J55" i="26"/>
  <c r="BR12" i="26"/>
  <c r="F66" i="28"/>
  <c r="H66" i="28" s="1"/>
  <c r="BP44" i="26"/>
  <c r="BR44" i="26" s="1"/>
  <c r="BS44" i="26"/>
  <c r="M14" i="27"/>
  <c r="S20" i="26"/>
  <c r="BN82" i="27"/>
  <c r="DG82" i="27"/>
  <c r="E82" i="27" s="1"/>
  <c r="S27" i="27"/>
  <c r="S11" i="26"/>
  <c r="K82" i="26"/>
  <c r="L82" i="26" s="1"/>
  <c r="N82" i="26" s="1"/>
  <c r="S13" i="26"/>
  <c r="O17" i="26"/>
  <c r="BR22" i="26"/>
  <c r="O23" i="26"/>
  <c r="N30" i="26"/>
  <c r="N32" i="26"/>
  <c r="O33" i="26"/>
  <c r="O39" i="26"/>
  <c r="BS40" i="26"/>
  <c r="BS46" i="26"/>
  <c r="S56" i="26"/>
  <c r="T62" i="26"/>
  <c r="N73" i="26"/>
  <c r="E13" i="27"/>
  <c r="N20" i="27"/>
  <c r="R23" i="27"/>
  <c r="S48" i="28"/>
  <c r="N64" i="28"/>
  <c r="S51" i="26"/>
  <c r="O15" i="26"/>
  <c r="N16" i="26"/>
  <c r="N22" i="26"/>
  <c r="BS25" i="26"/>
  <c r="BR28" i="26"/>
  <c r="S52" i="26"/>
  <c r="S78" i="26"/>
  <c r="M17" i="27"/>
  <c r="BR31" i="27"/>
  <c r="S50" i="27"/>
  <c r="S58" i="27"/>
  <c r="R65" i="27"/>
  <c r="N12" i="28"/>
  <c r="R17" i="28"/>
  <c r="N18" i="28"/>
  <c r="N21" i="28"/>
  <c r="BR24" i="28"/>
  <c r="N25" i="28"/>
  <c r="R27" i="28"/>
  <c r="M28" i="28"/>
  <c r="M30" i="28"/>
  <c r="BQ35" i="28"/>
  <c r="S42" i="28"/>
  <c r="S58" i="28"/>
  <c r="ED62" i="28"/>
  <c r="BR63" i="28"/>
  <c r="N68" i="28"/>
  <c r="N69" i="28"/>
  <c r="M74" i="28"/>
  <c r="BQ74" i="28"/>
  <c r="N79" i="28"/>
  <c r="AC82" i="28"/>
  <c r="AM82" i="28"/>
  <c r="N60" i="27"/>
  <c r="M70" i="27"/>
  <c r="R73" i="28"/>
  <c r="AR82" i="28"/>
  <c r="S46" i="27"/>
  <c r="R74" i="27"/>
  <c r="S13" i="28"/>
  <c r="S15" i="28"/>
  <c r="S22" i="28"/>
  <c r="BQ28" i="28"/>
  <c r="S43" i="28"/>
  <c r="S62" i="28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I21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DM19" i="22"/>
  <c r="K19" i="22"/>
  <c r="DM15" i="22"/>
  <c r="K15" i="22"/>
  <c r="DM11" i="22"/>
  <c r="K11" i="22"/>
  <c r="DM18" i="22"/>
  <c r="F18" i="22" s="1"/>
  <c r="K18" i="22"/>
  <c r="DM14" i="22"/>
  <c r="F14" i="22" s="1"/>
  <c r="K14" i="22"/>
  <c r="N47" i="28"/>
  <c r="BR49" i="28"/>
  <c r="S52" i="28"/>
  <c r="BR53" i="28"/>
  <c r="BR54" i="28"/>
  <c r="BR61" i="28"/>
  <c r="M68" i="28"/>
  <c r="H69" i="28"/>
  <c r="S76" i="28"/>
  <c r="N77" i="28"/>
  <c r="BR77" i="28"/>
  <c r="DM10" i="22"/>
  <c r="K17" i="22"/>
  <c r="DM17" i="22"/>
  <c r="K13" i="22"/>
  <c r="DM13" i="22"/>
  <c r="BQ64" i="28"/>
  <c r="DM20" i="22"/>
  <c r="F20" i="22" s="1"/>
  <c r="K20" i="22"/>
  <c r="K16" i="22"/>
  <c r="DM16" i="22"/>
  <c r="F16" i="22" s="1"/>
  <c r="DM12" i="22"/>
  <c r="F12" i="22" s="1"/>
  <c r="K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I10" i="22"/>
  <c r="EI19" i="22"/>
  <c r="EI17" i="22"/>
  <c r="EI15" i="22"/>
  <c r="EI13" i="22"/>
  <c r="EI11" i="22"/>
  <c r="BT10" i="22"/>
  <c r="BV10" i="22" s="1"/>
  <c r="BT11" i="22"/>
  <c r="BV11" i="22" s="1"/>
  <c r="BT16" i="22"/>
  <c r="BV16" i="22" s="1"/>
  <c r="BT14" i="22"/>
  <c r="BV14" i="22" s="1"/>
  <c r="BT12" i="22"/>
  <c r="BV12" i="22" s="1"/>
  <c r="W20" i="22"/>
  <c r="D18" i="23"/>
  <c r="W18" i="22"/>
  <c r="R18" i="22"/>
  <c r="W12" i="22"/>
  <c r="R12" i="22"/>
  <c r="R16" i="22"/>
  <c r="W13" i="22"/>
  <c r="EK16" i="22"/>
  <c r="L16" i="23"/>
  <c r="EK14" i="22"/>
  <c r="EK15" i="22"/>
  <c r="EK18" i="22"/>
  <c r="EK20" i="22"/>
  <c r="C11" i="23"/>
  <c r="E8" i="23"/>
  <c r="E80" i="23" s="1"/>
  <c r="Q21" i="22"/>
  <c r="EK19" i="22"/>
  <c r="BW12" i="22"/>
  <c r="BW14" i="22"/>
  <c r="C16" i="23"/>
  <c r="AC21" i="22"/>
  <c r="N80" i="23" s="1"/>
  <c r="EK13" i="22"/>
  <c r="L8" i="23"/>
  <c r="AQ20" i="22"/>
  <c r="AQ18" i="22"/>
  <c r="AQ16" i="22"/>
  <c r="AQ14" i="22"/>
  <c r="AQ12" i="22"/>
  <c r="AL20" i="22"/>
  <c r="AL18" i="22"/>
  <c r="AL16" i="22"/>
  <c r="AL14" i="22"/>
  <c r="AL12" i="22"/>
  <c r="W19" i="22"/>
  <c r="W15" i="22"/>
  <c r="D12" i="23"/>
  <c r="W11" i="22"/>
  <c r="DF21" i="22"/>
  <c r="DY21" i="22"/>
  <c r="CE21" i="22"/>
  <c r="CQ21" i="22"/>
  <c r="BY21" i="22"/>
  <c r="DI21" i="22"/>
  <c r="DS21" i="22"/>
  <c r="EE21" i="22"/>
  <c r="DC21" i="22"/>
  <c r="CZ21" i="22"/>
  <c r="CW21" i="22"/>
  <c r="CT21" i="22"/>
  <c r="DN21" i="22"/>
  <c r="EJ21" i="22"/>
  <c r="BU21" i="22"/>
  <c r="BE21" i="22"/>
  <c r="BK21" i="22"/>
  <c r="CB21" i="22"/>
  <c r="CH21" i="22"/>
  <c r="CN21" i="22"/>
  <c r="DP21" i="22"/>
  <c r="DV21" i="22"/>
  <c r="EB21" i="22"/>
  <c r="DL21" i="22"/>
  <c r="U21" i="22"/>
  <c r="W21" i="22" s="1"/>
  <c r="G20" i="22"/>
  <c r="Z21" i="22"/>
  <c r="AB21" i="22" s="1"/>
  <c r="AJ21" i="22"/>
  <c r="AL21" i="22" s="1"/>
  <c r="AO21" i="22"/>
  <c r="AQ21" i="22" s="1"/>
  <c r="AT21" i="22"/>
  <c r="AV21" i="22" s="1"/>
  <c r="EH21" i="22"/>
  <c r="BW13" i="22"/>
  <c r="BW15" i="22"/>
  <c r="BW19" i="22"/>
  <c r="BV19" i="22"/>
  <c r="BW18" i="22"/>
  <c r="C9" i="23"/>
  <c r="AM21" i="22"/>
  <c r="BW17" i="22"/>
  <c r="L10" i="23"/>
  <c r="C13" i="23"/>
  <c r="BV18" i="22"/>
  <c r="BV20" i="22"/>
  <c r="BV17" i="22"/>
  <c r="E19" i="22"/>
  <c r="E20" i="22"/>
  <c r="E18" i="22"/>
  <c r="AW21" i="22"/>
  <c r="C17" i="23"/>
  <c r="AB19" i="22"/>
  <c r="L11" i="23"/>
  <c r="BV15" i="22"/>
  <c r="BV13" i="22"/>
  <c r="E13" i="22"/>
  <c r="E12" i="22"/>
  <c r="D8" i="23"/>
  <c r="R10" i="22"/>
  <c r="C8" i="23"/>
  <c r="BW16" i="22"/>
  <c r="C12" i="23"/>
  <c r="E15" i="22"/>
  <c r="E14" i="22"/>
  <c r="BS21" i="22"/>
  <c r="BW10" i="22"/>
  <c r="BW11" i="22"/>
  <c r="EK11" i="22"/>
  <c r="EK12" i="22"/>
  <c r="E17" i="22"/>
  <c r="EK17" i="22"/>
  <c r="G19" i="22"/>
  <c r="G18" i="22"/>
  <c r="G17" i="22"/>
  <c r="G16" i="22"/>
  <c r="G15" i="22"/>
  <c r="G14" i="22"/>
  <c r="G13" i="22"/>
  <c r="G12" i="22"/>
  <c r="G11" i="22"/>
  <c r="E10" i="22"/>
  <c r="I10" i="22" s="1"/>
  <c r="E16" i="22"/>
  <c r="BW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R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BQ8" i="22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I37" i="27" l="1"/>
  <c r="E82" i="28"/>
  <c r="I82" i="28" s="1"/>
  <c r="J58" i="26"/>
  <c r="J42" i="26"/>
  <c r="G42" i="26"/>
  <c r="I42" i="26" s="1"/>
  <c r="F16" i="27"/>
  <c r="H16" i="27" s="1"/>
  <c r="I16" i="27"/>
  <c r="J27" i="26"/>
  <c r="G12" i="26"/>
  <c r="I12" i="26" s="1"/>
  <c r="J12" i="26"/>
  <c r="F42" i="27"/>
  <c r="H42" i="27" s="1"/>
  <c r="I42" i="27"/>
  <c r="J66" i="26"/>
  <c r="G66" i="26"/>
  <c r="I66" i="26" s="1"/>
  <c r="G71" i="26"/>
  <c r="I71" i="26" s="1"/>
  <c r="J71" i="26"/>
  <c r="I80" i="28"/>
  <c r="F80" i="28"/>
  <c r="H80" i="28" s="1"/>
  <c r="J29" i="26"/>
  <c r="G29" i="26"/>
  <c r="I29" i="26" s="1"/>
  <c r="G56" i="26"/>
  <c r="I56" i="26" s="1"/>
  <c r="J56" i="26"/>
  <c r="J46" i="26"/>
  <c r="G46" i="26"/>
  <c r="I46" i="26" s="1"/>
  <c r="F82" i="28"/>
  <c r="H82" i="28" s="1"/>
  <c r="J11" i="26"/>
  <c r="I23" i="28"/>
  <c r="F23" i="28"/>
  <c r="H23" i="28" s="1"/>
  <c r="J73" i="26"/>
  <c r="G73" i="26"/>
  <c r="I73" i="26" s="1"/>
  <c r="G67" i="26"/>
  <c r="I67" i="26" s="1"/>
  <c r="J67" i="26"/>
  <c r="EE82" i="26"/>
  <c r="F82" i="26"/>
  <c r="G82" i="26" s="1"/>
  <c r="I82" i="26" s="1"/>
  <c r="I69" i="28"/>
  <c r="R82" i="27"/>
  <c r="J36" i="26"/>
  <c r="F51" i="28"/>
  <c r="H51" i="28" s="1"/>
  <c r="I51" i="28"/>
  <c r="J45" i="26"/>
  <c r="F45" i="27"/>
  <c r="H45" i="27" s="1"/>
  <c r="I45" i="27"/>
  <c r="F23" i="27"/>
  <c r="H23" i="27" s="1"/>
  <c r="I23" i="27"/>
  <c r="J31" i="26"/>
  <c r="G33" i="26"/>
  <c r="I33" i="26" s="1"/>
  <c r="J33" i="26"/>
  <c r="G51" i="26"/>
  <c r="I51" i="26" s="1"/>
  <c r="J51" i="26"/>
  <c r="J20" i="26"/>
  <c r="G41" i="26"/>
  <c r="I41" i="26" s="1"/>
  <c r="J63" i="26"/>
  <c r="G63" i="26"/>
  <c r="I63" i="26" s="1"/>
  <c r="J72" i="26"/>
  <c r="G72" i="26"/>
  <c r="I72" i="26" s="1"/>
  <c r="I29" i="28"/>
  <c r="F29" i="28"/>
  <c r="H29" i="28" s="1"/>
  <c r="G61" i="26"/>
  <c r="I61" i="26" s="1"/>
  <c r="J61" i="26"/>
  <c r="T82" i="26"/>
  <c r="J14" i="26"/>
  <c r="F82" i="27"/>
  <c r="H82" i="27" s="1"/>
  <c r="I82" i="27"/>
  <c r="O82" i="26"/>
  <c r="G50" i="26"/>
  <c r="I50" i="26" s="1"/>
  <c r="J50" i="26"/>
  <c r="BO82" i="27"/>
  <c r="BQ82" i="27" s="1"/>
  <c r="BR82" i="27"/>
  <c r="G38" i="26"/>
  <c r="I38" i="26" s="1"/>
  <c r="J38" i="26"/>
  <c r="I13" i="27"/>
  <c r="F13" i="27"/>
  <c r="H13" i="27" s="1"/>
  <c r="F10" i="22"/>
  <c r="F11" i="22"/>
  <c r="H11" i="22" s="1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F17" i="22"/>
  <c r="H17" i="22" s="1"/>
  <c r="R20" i="22"/>
  <c r="BT21" i="22"/>
  <c r="BV21" i="22" s="1"/>
  <c r="D16" i="23"/>
  <c r="P21" i="22"/>
  <c r="R21" i="22" s="1"/>
  <c r="D10" i="23"/>
  <c r="I15" i="22"/>
  <c r="I14" i="22"/>
  <c r="S21" i="22"/>
  <c r="F80" i="23" s="1"/>
  <c r="I18" i="22"/>
  <c r="EI21" i="22"/>
  <c r="M10" i="22"/>
  <c r="M12" i="22"/>
  <c r="M15" i="22"/>
  <c r="M18" i="22"/>
  <c r="M19" i="22"/>
  <c r="M16" i="22"/>
  <c r="M17" i="22"/>
  <c r="M20" i="22"/>
  <c r="M13" i="22"/>
  <c r="M14" i="22"/>
  <c r="M11" i="22"/>
  <c r="I12" i="22"/>
  <c r="I19" i="22"/>
  <c r="G21" i="22"/>
  <c r="I16" i="22"/>
  <c r="E21" i="22"/>
  <c r="H18" i="22"/>
  <c r="H20" i="22"/>
  <c r="K21" i="22"/>
  <c r="DM21" i="22"/>
  <c r="H12" i="22"/>
  <c r="I20" i="22"/>
  <c r="I13" i="22"/>
  <c r="EK21" i="22"/>
  <c r="L80" i="23"/>
  <c r="R13" i="22"/>
  <c r="D11" i="23"/>
  <c r="BV8" i="22"/>
  <c r="BW21" i="22"/>
  <c r="I17" i="22"/>
  <c r="H16" i="22"/>
  <c r="H14" i="22"/>
  <c r="C80" i="23"/>
  <c r="I11" i="22"/>
  <c r="N21" i="22"/>
  <c r="I21" i="22" l="1"/>
  <c r="D80" i="23"/>
  <c r="M21" i="22"/>
  <c r="H10" i="22"/>
  <c r="F21" i="22"/>
  <c r="H21" i="22" s="1"/>
  <c r="J22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<sst xmlns="http://schemas.openxmlformats.org/spreadsheetml/2006/main" count="1238" uniqueCount="278">
  <si>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</si>
  <si>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</si>
  <si>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</si>
  <si>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</si>
  <si>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</si>
  <si>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</si>
  <si>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</si>
  <si>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</si>
  <si>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</si>
  <si>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</si>
  <si>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</si>
  <si>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</si>
  <si>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</si>
  <si>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</si>
  <si>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</si>
  <si>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</si>
  <si>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</si>
  <si>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</si>
  <si>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</si>
  <si>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</si>
  <si>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</si>
  <si>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</si>
  <si>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</si>
  <si>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</si>
  <si>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</si>
  <si>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</si>
  <si>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</si>
  <si>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</si>
  <si>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</si>
  <si>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</si>
  <si>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</si>
  <si>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</si>
  <si>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</si>
  <si>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</si>
  <si>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</si>
  <si>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</si>
  <si>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</si>
  <si>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</si>
  <si>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</si>
  <si>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</si>
  <si>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</si>
  <si>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</si>
  <si>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</si>
  <si>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</si>
  <si>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</si>
  <si>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</si>
  <si>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</si>
  <si>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</si>
  <si>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</si>
  <si>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</si>
  <si>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</si>
  <si>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</si>
  <si>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</si>
  <si>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</si>
  <si>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</si>
  <si>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</si>
  <si>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</si>
  <si>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</si>
  <si>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</si>
  <si>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</si>
  <si>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</si>
  <si>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</si>
  <si>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</si>
  <si>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</si>
  <si>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</si>
  <si>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</si>
  <si>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</si>
  <si>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</si>
  <si>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</si>
  <si>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</si>
  <si>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</si>
  <si>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</si>
  <si>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</si>
  <si>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</si>
  <si>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</si>
  <si>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</si>
  <si>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</si>
  <si>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</si>
  <si>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</si>
  <si>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</si>
  <si>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</si>
  <si>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</si>
  <si>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</si>
  <si>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</si>
  <si>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</si>
  <si>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</si>
  <si>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</si>
  <si>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</si>
  <si>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</si>
  <si>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</si>
  <si>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</si>
  <si>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</si>
  <si>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</si>
  <si>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</si>
  <si>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</si>
  <si>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</si>
  <si>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</si>
  <si>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</si>
  <si>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</si>
  <si>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</si>
  <si>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</si>
  <si>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</si>
  <si>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</si>
  <si>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</si>
  <si>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</si>
  <si>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</si>
  <si>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</si>
  <si>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</si>
  <si>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</si>
  <si>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</si>
  <si>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</si>
  <si>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</si>
  <si>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</si>
  <si>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</si>
  <si>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</si>
  <si>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</si>
  <si>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</si>
  <si>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</si>
  <si>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</si>
  <si>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</si>
  <si>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</si>
  <si>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</si>
  <si>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</si>
  <si>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</si>
  <si>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</si>
  <si>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</si>
  <si>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</si>
  <si>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</si>
  <si>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</si>
  <si>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</si>
  <si>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</si>
  <si>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</si>
  <si>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</si>
  <si>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</si>
  <si>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</si>
  <si>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</si>
  <si>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</si>
  <si>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</si>
  <si>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</si>
  <si>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</si>
  <si>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</si>
  <si>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</si>
  <si>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</si>
  <si>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</si>
  <si>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</si>
  <si>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</si>
  <si>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</si>
  <si>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</si>
  <si>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</si>
  <si>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</si>
  <si>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</si>
  <si>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</si>
  <si>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</si>
  <si>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</si>
  <si>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</si>
  <si>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</si>
  <si>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</si>
  <si>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</si>
  <si>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</si>
  <si>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</si>
  <si>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</si>
  <si>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</si>
  <si>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</si>
  <si>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</si>
  <si>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</si>
  <si>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</si>
  <si>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</si>
  <si>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</si>
  <si>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</si>
  <si>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</si>
  <si>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</si>
  <si>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</si>
  <si>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</si>
  <si>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</si>
  <si>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</si>
  <si>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</si>
  <si>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</si>
  <si>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</si>
  <si>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</si>
  <si>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</si>
  <si>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</si>
  <si>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</si>
  <si>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</si>
  <si>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</si>
  <si>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</si>
  <si>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</si>
  <si>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</si>
  <si>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</si>
  <si>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</si>
  <si>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</si>
  <si>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</si>
  <si>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</si>
  <si>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</si>
  <si>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</si>
  <si>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</si>
  <si>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</si>
  <si>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</si>
  <si>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</si>
  <si>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</si>
  <si>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</si>
  <si>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</si>
  <si>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</si>
  <si>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</si>
  <si>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</si>
  <si>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</si>
  <si>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</si>
  <si>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</si>
  <si>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</si>
  <si>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</si>
  <si>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</si>
  <si>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</si>
  <si>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</si>
  <si>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</si>
  <si>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</si>
  <si>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</si>
  <si>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</si>
  <si>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</si>
  <si>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</si>
  <si>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</si>
  <si>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</si>
  <si>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</si>
  <si>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</si>
  <si>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</si>
  <si>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</si>
  <si>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</si>
  <si>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</si>
  <si>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</si>
  <si>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</si>
  <si>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</si>
  <si>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</si>
  <si>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</si>
  <si>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</si>
  <si>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</si>
  <si>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</si>
  <si>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</si>
  <si>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</si>
  <si>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</si>
  <si>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</si>
  <si>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</si>
  <si>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</si>
  <si>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</si>
  <si>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Գառնի</t>
  </si>
  <si>
    <t>Ջրվեժ</t>
  </si>
  <si>
    <t>Նաիրի</t>
  </si>
  <si>
    <t>Ծաղկաձոր</t>
  </si>
  <si>
    <t>Չարենցավան</t>
  </si>
  <si>
    <t xml:space="preserve">Արզնի </t>
  </si>
  <si>
    <t>ծրագիր առաջին եռամսյակ</t>
  </si>
  <si>
    <t>1, ՀԱՐԿԵՐ ԵՎ ՏՈՒՐՔԵՐ</t>
  </si>
  <si>
    <t>2, ՊԱՇՏՈՆԱԿԱՆ ԴՐԱՄԱՇՆՈՐՀՆԵՐ</t>
  </si>
  <si>
    <t>3,3 գույքի վարձակալությունից եկամուտներ(տող 1331 + տող 1332 + տող 1333 + 1334)</t>
  </si>
  <si>
    <t xml:space="preserve">3,4 Համայնքի բյուջեի եկամուտներ ապրանքների մատակարարումից և ծառայությունների մատուցումից </t>
  </si>
  <si>
    <t>3,5 Վարչական գանձումներ (տող 1351 + տող 1352)</t>
  </si>
  <si>
    <t xml:space="preserve"> տող 1370  3,7 Ընթացիկ ոչ պաշտոնական դրամաշնորհներ</t>
  </si>
  <si>
    <t xml:space="preserve"> տող 1390   3,9 Այլ եկամուտներ</t>
  </si>
  <si>
    <t xml:space="preserve"> տող 1310  3,1 Տոկոսներ</t>
  </si>
  <si>
    <t>տող 1120                                                                                             1,2 Գույքային հարկեր այլ գույքիցայդ թվում`Գույքահարկ փոխադրամիջոցների համար</t>
  </si>
  <si>
    <t>տող1160  1,5 Այլ հարկային եկամուտներ</t>
  </si>
  <si>
    <t>տող1210+1230  2,1  Ընթացիկ արտաքին պաշտոնական դրամաշնորհներ` ստացված այլ պետություններից 2,3 Ընթացիկ արտաքին պաշտոնական դրամաշնորհներ` ստացված միջազգային կազմակերպություններից</t>
  </si>
  <si>
    <t>տող 1330  3,3  ընդամենը գույքի վարձակալությունից եկամուտներ(տող 1331 + տող 1332 + տող 1333 + 1334)</t>
  </si>
  <si>
    <t>տող 1343,Օրենքով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</si>
  <si>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1220+1240     2,2 Կապիտալ արտաքին պաշտոնական դրամաշնորհներ` ստացված այլ պետություններից2,4 Կապիտալ արտաքին պաշտոնական դրամաշնորհներ`  ստացված միջազգային կազմակերպություններից</t>
  </si>
  <si>
    <t xml:space="preserve"> տող 1260   2,6 Կապիտալ ներքին պաշտոնական դրամաշնորհներ` ստացված կառավարման այլ մակարդակներից</t>
  </si>
  <si>
    <t xml:space="preserve"> տող 1381+տող 1382 տող 1381,Նվիրատվության, ժառանգության իրավունքով  ֆիզիկական անձանցից և կազ-ներից համայնքին, վերջինիս ենթ, բյուջետ, հիմ, տնօրինմանն անցած գույքի (հիմնական միջոց կամ ոչ նյութական ակտիվ չհանդիսացող) իրացումից…
տող 1382,  Նվիրատվություն, ժառանգության իրավունքով ֆիզ, անձ, և կազմակերպություններից համայնքին ,,տնօրինման անցած գույքի իրացումից և դրամական միջ-ից ,,,</t>
  </si>
  <si>
    <t>տող 1391+1393   1391,Համայնքի գույքին պատճառած վնասների փոխհատուցումից մուտքեր 1393,Օրենքով և իրավական այլ ակտերով սահմանված` համայնքի բյուջե մուտքագրման ենթակա այլ եկամուտներ</t>
  </si>
  <si>
    <t xml:space="preserve">փաստ,                                                                            </t>
  </si>
  <si>
    <t>կատ, %-ը տարեկան  նկատմամբ</t>
  </si>
  <si>
    <t>կատ, %-ը տարեկան ծրագրի նկատմամբ</t>
  </si>
  <si>
    <t>ք,Հրազդան</t>
  </si>
  <si>
    <t>ք,Աբովյան</t>
  </si>
  <si>
    <t>ք,Բյուրեղավան</t>
  </si>
  <si>
    <t>ք,Նոր Հաճըն</t>
  </si>
  <si>
    <t xml:space="preserve"> ՀՀ  ԿՈՏԱՅՔԻ _  ՄԱՐԶԻ  ՀԱՄԱՅՆՔՆԵՐԻ   ԲՅՈՒՋԵՏԱՅԻՆ   ԵԿԱՄՈՒՏՆԵՐԻ   ՎԵՐԱԲԵՐՅԱԼ  (աճողական)  2025թ,  «03  ամսվա»  դրությամբ                                            </t>
  </si>
  <si>
    <t xml:space="preserve">տող 1341Համայնքի սեփականություն հանդիսացող, այդ թվում` տիրազուրկ, համայնքին որպես սեփականություն անցած ապրանքների վաճառքից մուտքեր
</t>
  </si>
  <si>
    <t xml:space="preserve"> տող 1352Համայնքի վարչական տարածքում ինքնակամ կառուցված շենքերի, շինությունների օրինականացման համար վճարներ </t>
  </si>
  <si>
    <t>փաստացի  (3 ամիս)</t>
  </si>
  <si>
    <t>փաստացի           (3 ամիս)</t>
  </si>
  <si>
    <t>տող 1110                                                                                       անշարժ գույքից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</si>
</sst>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5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  <family val="2"/>
    </font>
    <font>
      <sz val="10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52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/>
    <xf numFmtId="0" fontId="4" fillId="2" borderId="0" xfId="0" applyFont="1" applyFill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>
      <alignment horizontal="center" vertical="center" wrapText="1"/>
    </xf>
    <xf numFmtId="165" fontId="4" fillId="9" borderId="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Protection="1">
      <protection locked="0"/>
    </xf>
    <xf numFmtId="4" fontId="7" fillId="0" borderId="2" xfId="0" applyNumberFormat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Border="1" applyAlignment="1">
      <alignment horizontal="left" vertical="center"/>
    </xf>
    <xf numFmtId="164" fontId="19" fillId="0" borderId="5" xfId="0" applyNumberFormat="1" applyFont="1" applyBorder="1" applyAlignment="1">
      <alignment horizontal="left" vertical="center"/>
    </xf>
    <xf numFmtId="165" fontId="7" fillId="0" borderId="2" xfId="0" applyNumberFormat="1" applyFont="1" applyBorder="1" applyAlignment="1">
      <alignment vertical="center" wrapText="1"/>
    </xf>
    <xf numFmtId="164" fontId="7" fillId="0" borderId="5" xfId="0" applyNumberFormat="1" applyFont="1" applyBorder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left" vertical="center"/>
    </xf>
    <xf numFmtId="165" fontId="9" fillId="2" borderId="2" xfId="0" applyNumberFormat="1" applyFont="1" applyFill="1" applyBorder="1" applyAlignment="1">
      <alignment horizontal="right" vertical="center" wrapText="1"/>
    </xf>
    <xf numFmtId="165" fontId="7" fillId="0" borderId="6" xfId="0" applyNumberFormat="1" applyFont="1" applyBorder="1" applyAlignment="1">
      <alignment vertical="center" wrapText="1"/>
    </xf>
    <xf numFmtId="165" fontId="7" fillId="0" borderId="7" xfId="0" applyNumberFormat="1" applyFont="1" applyBorder="1" applyAlignment="1">
      <alignment vertical="center" wrapText="1"/>
    </xf>
    <xf numFmtId="165" fontId="9" fillId="8" borderId="2" xfId="0" applyNumberFormat="1" applyFont="1" applyFill="1" applyBorder="1" applyAlignment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64" fontId="19" fillId="0" borderId="2" xfId="0" applyNumberFormat="1" applyFont="1" applyBorder="1" applyAlignment="1">
      <alignment horizontal="left" vertical="center" wrapText="1"/>
    </xf>
    <xf numFmtId="164" fontId="7" fillId="0" borderId="9" xfId="0" applyNumberFormat="1" applyFont="1" applyBorder="1" applyAlignment="1">
      <alignment horizontal="left" vertical="center"/>
    </xf>
    <xf numFmtId="165" fontId="16" fillId="2" borderId="2" xfId="0" applyNumberFormat="1" applyFont="1" applyFill="1" applyBorder="1" applyAlignment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14" fillId="0" borderId="2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/>
    </xf>
    <xf numFmtId="0" fontId="15" fillId="0" borderId="0" xfId="0" applyFont="1" applyProtection="1">
      <protection locked="0"/>
    </xf>
    <xf numFmtId="0" fontId="0" fillId="10" borderId="0" xfId="0" applyFill="1"/>
    <xf numFmtId="0" fontId="9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>
      <alignment horizontal="right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165" fontId="4" fillId="2" borderId="2" xfId="0" applyNumberFormat="1" applyFont="1" applyFill="1" applyBorder="1" applyAlignment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Border="1" applyAlignment="1">
      <alignment vertical="center" wrapText="1"/>
    </xf>
    <xf numFmtId="165" fontId="4" fillId="0" borderId="2" xfId="0" applyNumberFormat="1" applyFont="1" applyBorder="1" applyAlignment="1">
      <alignment vertical="center" wrapText="1"/>
    </xf>
    <xf numFmtId="165" fontId="4" fillId="2" borderId="2" xfId="0" applyNumberFormat="1" applyFont="1" applyFill="1" applyBorder="1" applyAlignment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165" fontId="4" fillId="2" borderId="0" xfId="0" applyNumberFormat="1" applyFont="1" applyFill="1" applyAlignment="1" applyProtection="1">
      <alignment horizontal="center" vertical="center" wrapText="1"/>
      <protection locked="0"/>
    </xf>
    <xf numFmtId="0" fontId="5" fillId="5" borderId="5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4" fontId="5" fillId="5" borderId="9" xfId="0" applyNumberFormat="1" applyFont="1" applyFill="1" applyBorder="1" applyAlignment="1">
      <alignment horizontal="center" vertical="center" wrapText="1"/>
    </xf>
    <xf numFmtId="4" fontId="5" fillId="5" borderId="13" xfId="0" applyNumberFormat="1" applyFont="1" applyFill="1" applyBorder="1" applyAlignment="1">
      <alignment horizontal="center" vertical="center" wrapText="1"/>
    </xf>
    <xf numFmtId="4" fontId="5" fillId="5" borderId="12" xfId="0" applyNumberFormat="1" applyFont="1" applyFill="1" applyBorder="1" applyAlignment="1">
      <alignment horizontal="center" vertical="center" wrapText="1"/>
    </xf>
    <xf numFmtId="4" fontId="5" fillId="5" borderId="14" xfId="0" applyNumberFormat="1" applyFont="1" applyFill="1" applyBorder="1" applyAlignment="1">
      <alignment horizontal="center" vertical="center" wrapText="1"/>
    </xf>
    <xf numFmtId="4" fontId="5" fillId="5" borderId="0" xfId="0" applyNumberFormat="1" applyFont="1" applyFill="1" applyAlignment="1">
      <alignment horizontal="center" vertical="center" wrapText="1"/>
    </xf>
    <xf numFmtId="4" fontId="5" fillId="5" borderId="15" xfId="0" applyNumberFormat="1" applyFont="1" applyFill="1" applyBorder="1" applyAlignment="1">
      <alignment horizontal="center" vertical="center" wrapText="1"/>
    </xf>
    <xf numFmtId="4" fontId="5" fillId="5" borderId="16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17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6" borderId="11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11" borderId="9" xfId="0" applyNumberFormat="1" applyFont="1" applyFill="1" applyBorder="1" applyAlignment="1">
      <alignment horizontal="center" vertical="center" wrapText="1"/>
    </xf>
    <xf numFmtId="4" fontId="4" fillId="11" borderId="13" xfId="0" applyNumberFormat="1" applyFont="1" applyFill="1" applyBorder="1" applyAlignment="1">
      <alignment horizontal="center" vertical="center" wrapText="1"/>
    </xf>
    <xf numFmtId="4" fontId="4" fillId="6" borderId="1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5" borderId="9" xfId="0" applyNumberFormat="1" applyFont="1" applyFill="1" applyBorder="1" applyAlignment="1">
      <alignment horizontal="center" vertical="center" wrapText="1"/>
    </xf>
    <xf numFmtId="4" fontId="4" fillId="5" borderId="13" xfId="0" applyNumberFormat="1" applyFont="1" applyFill="1" applyBorder="1" applyAlignment="1">
      <alignment horizontal="center" vertical="center" wrapText="1"/>
    </xf>
    <xf numFmtId="4" fontId="4" fillId="5" borderId="12" xfId="0" applyNumberFormat="1" applyFont="1" applyFill="1" applyBorder="1" applyAlignment="1">
      <alignment horizontal="center" vertical="center" wrapText="1"/>
    </xf>
    <xf numFmtId="4" fontId="4" fillId="5" borderId="14" xfId="0" applyNumberFormat="1" applyFont="1" applyFill="1" applyBorder="1" applyAlignment="1">
      <alignment horizontal="center" vertical="center" wrapText="1"/>
    </xf>
    <xf numFmtId="4" fontId="4" fillId="5" borderId="0" xfId="0" applyNumberFormat="1" applyFont="1" applyFill="1" applyAlignment="1">
      <alignment horizontal="center" vertical="center" wrapText="1"/>
    </xf>
    <xf numFmtId="4" fontId="4" fillId="5" borderId="15" xfId="0" applyNumberFormat="1" applyFont="1" applyFill="1" applyBorder="1" applyAlignment="1">
      <alignment horizontal="center" vertical="center" wrapText="1"/>
    </xf>
    <xf numFmtId="4" fontId="4" fillId="5" borderId="16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5" borderId="17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4" fillId="2" borderId="16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4" fontId="9" fillId="3" borderId="10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</cellXfs>
  <cellStyles count="3">
    <cellStyle name="Normal 2 2" xfId="1" xr:uid="{00000000-0005-0000-0000-000000000000}"/>
    <cellStyle name="Normal_Sheet1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ushik\Desktop\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J21" sqref="J21:L21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6" style="1" customWidth="1"/>
    <col min="11" max="11" width="14" style="1" customWidth="1"/>
    <col min="12" max="12" width="14.875" style="1" customWidth="1"/>
    <col min="13" max="13" width="12.875" style="1" customWidth="1"/>
    <col min="14" max="14" width="9.5" style="1" customWidth="1"/>
    <col min="15" max="15" width="16.75" style="1" customWidth="1"/>
    <col min="16" max="16" width="13.375" style="1" customWidth="1"/>
    <col min="17" max="18" width="13" style="1" customWidth="1"/>
    <col min="19" max="19" width="8.875" style="1" customWidth="1"/>
    <col min="20" max="20" width="16.125" style="1" customWidth="1"/>
    <col min="21" max="21" width="12.5" style="1" customWidth="1"/>
    <col min="22" max="22" width="14.125" style="1" customWidth="1"/>
    <col min="23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34" width="11.5" style="1" customWidth="1"/>
    <col min="35" max="35" width="15" style="1" customWidth="1"/>
    <col min="36" max="36" width="14" style="1" customWidth="1"/>
    <col min="37" max="37" width="12.625" style="1" customWidth="1"/>
    <col min="38" max="39" width="10.875" style="1" customWidth="1"/>
    <col min="40" max="41" width="11.625" style="1" customWidth="1"/>
    <col min="42" max="42" width="12.375" style="1" customWidth="1"/>
    <col min="43" max="43" width="11.375" style="1" customWidth="1"/>
    <col min="44" max="44" width="10.75" style="1" customWidth="1"/>
    <col min="45" max="45" width="12.75" style="1" customWidth="1"/>
    <col min="46" max="46" width="11.25" style="1" customWidth="1"/>
    <col min="47" max="47" width="12.8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5.75" style="1" customWidth="1"/>
    <col min="57" max="57" width="13" style="1" customWidth="1"/>
    <col min="58" max="58" width="12.625" style="1" customWidth="1"/>
    <col min="59" max="61" width="8.25" style="1" customWidth="1"/>
    <col min="62" max="62" width="15" style="1" customWidth="1"/>
    <col min="63" max="64" width="11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3.25" style="1" customWidth="1"/>
    <col min="72" max="72" width="13.625" style="1" customWidth="1"/>
    <col min="73" max="73" width="13.375" style="1" customWidth="1"/>
    <col min="74" max="77" width="10.75" style="1" customWidth="1"/>
    <col min="78" max="78" width="13.25" style="1" customWidth="1"/>
    <col min="79" max="79" width="14" style="1" customWidth="1"/>
    <col min="80" max="80" width="9.25" style="1" customWidth="1"/>
    <col min="81" max="81" width="10.375" style="1" customWidth="1"/>
    <col min="82" max="82" width="13.625" style="1" customWidth="1"/>
    <col min="83" max="83" width="10.125" style="1" customWidth="1"/>
    <col min="84" max="84" width="8.875" style="1" customWidth="1"/>
    <col min="85" max="86" width="11.375" style="1" customWidth="1"/>
    <col min="87" max="87" width="12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9.875" style="1" customWidth="1"/>
    <col min="93" max="93" width="10.625" style="1" customWidth="1"/>
    <col min="94" max="94" width="15.125" style="1" customWidth="1"/>
    <col min="95" max="95" width="12" style="1" customWidth="1"/>
    <col min="96" max="96" width="14.125" style="1" customWidth="1"/>
    <col min="97" max="97" width="15" style="1" customWidth="1"/>
    <col min="98" max="98" width="13.5" style="1" customWidth="1"/>
    <col min="99" max="99" width="13.375" style="1" customWidth="1"/>
    <col min="100" max="100" width="13.625" style="1" customWidth="1"/>
    <col min="101" max="101" width="12.625" style="1" customWidth="1"/>
    <col min="102" max="102" width="13.125" style="1" customWidth="1"/>
    <col min="103" max="103" width="14.125" style="1" customWidth="1"/>
    <col min="104" max="104" width="12.75" style="1" customWidth="1"/>
    <col min="105" max="105" width="10.875" style="1" customWidth="1"/>
    <col min="106" max="106" width="12" style="1" customWidth="1"/>
    <col min="107" max="107" width="11.75" style="1" customWidth="1"/>
    <col min="108" max="108" width="10.5" style="1" customWidth="1"/>
    <col min="109" max="111" width="9.75" style="1" customWidth="1"/>
    <col min="112" max="112" width="16" style="1" customWidth="1"/>
    <col min="113" max="113" width="14" style="1" customWidth="1"/>
    <col min="114" max="114" width="15" style="1" customWidth="1"/>
    <col min="115" max="115" width="9.875" style="1" customWidth="1"/>
    <col min="116" max="116" width="18.125" style="1" customWidth="1"/>
    <col min="117" max="117" width="15.5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5.125" style="1" customWidth="1"/>
    <col min="123" max="123" width="14.375" style="1" customWidth="1"/>
    <col min="124" max="124" width="12.8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375" style="1" customWidth="1"/>
    <col min="132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125" style="1" customWidth="1"/>
    <col min="138" max="138" width="16.125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x14ac:dyDescent="0.3"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x14ac:dyDescent="0.3">
      <c r="C2" s="159" t="s">
        <v>272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Q2" s="5"/>
      <c r="R2" s="5"/>
      <c r="T2" s="160"/>
      <c r="U2" s="160"/>
      <c r="V2" s="160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x14ac:dyDescent="0.3">
      <c r="C3" s="8"/>
      <c r="D3" s="8"/>
      <c r="E3" s="8"/>
      <c r="F3" s="32"/>
      <c r="G3" s="8"/>
      <c r="H3" s="8"/>
      <c r="I3" s="8"/>
      <c r="J3" s="8"/>
      <c r="K3" s="8"/>
      <c r="L3" s="159" t="s">
        <v>12</v>
      </c>
      <c r="M3" s="159"/>
      <c r="N3" s="159"/>
      <c r="O3" s="159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125" t="s">
        <v>6</v>
      </c>
      <c r="B4" s="128" t="s">
        <v>10</v>
      </c>
      <c r="C4" s="131" t="s">
        <v>4</v>
      </c>
      <c r="D4" s="131" t="s">
        <v>5</v>
      </c>
      <c r="E4" s="134" t="s">
        <v>240</v>
      </c>
      <c r="F4" s="135"/>
      <c r="G4" s="135"/>
      <c r="H4" s="135"/>
      <c r="I4" s="136"/>
      <c r="J4" s="161" t="s">
        <v>239</v>
      </c>
      <c r="K4" s="162"/>
      <c r="L4" s="162"/>
      <c r="M4" s="162"/>
      <c r="N4" s="163"/>
      <c r="O4" s="188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189"/>
      <c r="BU4" s="189"/>
      <c r="BV4" s="189"/>
      <c r="BW4" s="189"/>
      <c r="BX4" s="189"/>
      <c r="BY4" s="189"/>
      <c r="BZ4" s="189"/>
      <c r="CA4" s="189"/>
      <c r="CB4" s="189"/>
      <c r="CC4" s="189"/>
      <c r="CD4" s="189"/>
      <c r="CE4" s="189"/>
      <c r="CF4" s="189"/>
      <c r="CG4" s="189"/>
      <c r="CH4" s="189"/>
      <c r="CI4" s="189"/>
      <c r="CJ4" s="189"/>
      <c r="CK4" s="189"/>
      <c r="CL4" s="189"/>
      <c r="CM4" s="189"/>
      <c r="CN4" s="189"/>
      <c r="CO4" s="189"/>
      <c r="CP4" s="189"/>
      <c r="CQ4" s="189"/>
      <c r="CR4" s="189"/>
      <c r="CS4" s="189"/>
      <c r="CT4" s="189"/>
      <c r="CU4" s="189"/>
      <c r="CV4" s="189"/>
      <c r="CW4" s="189"/>
      <c r="CX4" s="189"/>
      <c r="CY4" s="189"/>
      <c r="CZ4" s="189"/>
      <c r="DA4" s="189"/>
      <c r="DB4" s="189"/>
      <c r="DC4" s="189"/>
      <c r="DD4" s="189"/>
      <c r="DE4" s="189"/>
      <c r="DF4" s="189"/>
      <c r="DG4" s="189"/>
      <c r="DH4" s="189"/>
      <c r="DI4" s="189"/>
      <c r="DJ4" s="190"/>
      <c r="DK4" s="124" t="s">
        <v>14</v>
      </c>
      <c r="DL4" s="192" t="s">
        <v>15</v>
      </c>
      <c r="DM4" s="193"/>
      <c r="DN4" s="194"/>
      <c r="DO4" s="147" t="s">
        <v>3</v>
      </c>
      <c r="DP4" s="147"/>
      <c r="DQ4" s="147"/>
      <c r="DR4" s="147"/>
      <c r="DS4" s="147"/>
      <c r="DT4" s="147"/>
      <c r="DU4" s="147"/>
      <c r="DV4" s="147"/>
      <c r="DW4" s="147"/>
      <c r="DX4" s="147"/>
      <c r="DY4" s="147"/>
      <c r="DZ4" s="147"/>
      <c r="EA4" s="147"/>
      <c r="EB4" s="147"/>
      <c r="EC4" s="147"/>
      <c r="ED4" s="147"/>
      <c r="EE4" s="147"/>
      <c r="EF4" s="147"/>
      <c r="EG4" s="124" t="s">
        <v>16</v>
      </c>
      <c r="EH4" s="175" t="s">
        <v>17</v>
      </c>
      <c r="EI4" s="176"/>
      <c r="EJ4" s="177"/>
    </row>
    <row r="5" spans="1:141" s="9" customFormat="1" ht="15" customHeight="1" x14ac:dyDescent="0.3">
      <c r="A5" s="126"/>
      <c r="B5" s="129"/>
      <c r="C5" s="132"/>
      <c r="D5" s="132"/>
      <c r="E5" s="137"/>
      <c r="F5" s="138"/>
      <c r="G5" s="138"/>
      <c r="H5" s="138"/>
      <c r="I5" s="139"/>
      <c r="J5" s="164"/>
      <c r="K5" s="165"/>
      <c r="L5" s="165"/>
      <c r="M5" s="165"/>
      <c r="N5" s="166"/>
      <c r="O5" s="184" t="s">
        <v>248</v>
      </c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5"/>
      <c r="AW5" s="185"/>
      <c r="AX5" s="185"/>
      <c r="AY5" s="185"/>
      <c r="AZ5" s="186"/>
      <c r="BA5" s="187" t="s">
        <v>249</v>
      </c>
      <c r="BB5" s="187"/>
      <c r="BC5" s="187"/>
      <c r="BD5" s="187"/>
      <c r="BE5" s="187"/>
      <c r="BF5" s="187"/>
      <c r="BG5" s="187"/>
      <c r="BH5" s="187"/>
      <c r="BI5" s="187"/>
      <c r="BJ5" s="187"/>
      <c r="BK5" s="187"/>
      <c r="BL5" s="187"/>
      <c r="BM5" s="187"/>
      <c r="BN5" s="187"/>
      <c r="BO5" s="187"/>
      <c r="BP5" s="148" t="s">
        <v>8</v>
      </c>
      <c r="BQ5" s="149"/>
      <c r="BR5" s="149"/>
      <c r="BS5" s="121" t="s">
        <v>250</v>
      </c>
      <c r="BT5" s="123"/>
      <c r="BU5" s="123"/>
      <c r="BV5" s="123"/>
      <c r="BW5" s="123"/>
      <c r="BX5" s="123"/>
      <c r="BY5" s="123"/>
      <c r="BZ5" s="123"/>
      <c r="CA5" s="123"/>
      <c r="CB5" s="123"/>
      <c r="CC5" s="123"/>
      <c r="CD5" s="123"/>
      <c r="CE5" s="123"/>
      <c r="CF5" s="123"/>
      <c r="CG5" s="123"/>
      <c r="CH5" s="123"/>
      <c r="CI5" s="122"/>
      <c r="CJ5" s="154" t="s">
        <v>251</v>
      </c>
      <c r="CK5" s="155"/>
      <c r="CL5" s="155"/>
      <c r="CM5" s="155"/>
      <c r="CN5" s="155"/>
      <c r="CO5" s="155"/>
      <c r="CP5" s="155"/>
      <c r="CQ5" s="155"/>
      <c r="CR5" s="191"/>
      <c r="CS5" s="121" t="s">
        <v>252</v>
      </c>
      <c r="CT5" s="123"/>
      <c r="CU5" s="123"/>
      <c r="CV5" s="123"/>
      <c r="CW5" s="123"/>
      <c r="CX5" s="123"/>
      <c r="CY5" s="123"/>
      <c r="CZ5" s="123"/>
      <c r="DA5" s="123"/>
      <c r="DB5" s="187" t="s">
        <v>19</v>
      </c>
      <c r="DC5" s="187"/>
      <c r="DD5" s="187"/>
      <c r="DE5" s="148" t="s">
        <v>253</v>
      </c>
      <c r="DF5" s="149"/>
      <c r="DG5" s="150"/>
      <c r="DH5" s="148" t="s">
        <v>254</v>
      </c>
      <c r="DI5" s="149"/>
      <c r="DJ5" s="150"/>
      <c r="DK5" s="124"/>
      <c r="DL5" s="195"/>
      <c r="DM5" s="196"/>
      <c r="DN5" s="197"/>
      <c r="DO5" s="205"/>
      <c r="DP5" s="205"/>
      <c r="DQ5" s="206"/>
      <c r="DR5" s="206"/>
      <c r="DS5" s="206"/>
      <c r="DT5" s="206"/>
      <c r="DU5" s="148" t="s">
        <v>255</v>
      </c>
      <c r="DV5" s="149"/>
      <c r="DW5" s="150"/>
      <c r="DX5" s="209"/>
      <c r="DY5" s="210"/>
      <c r="DZ5" s="210"/>
      <c r="EA5" s="210"/>
      <c r="EB5" s="210"/>
      <c r="EC5" s="210"/>
      <c r="ED5" s="210"/>
      <c r="EE5" s="210"/>
      <c r="EF5" s="210"/>
      <c r="EG5" s="124"/>
      <c r="EH5" s="178"/>
      <c r="EI5" s="179"/>
      <c r="EJ5" s="180"/>
    </row>
    <row r="6" spans="1:141" s="9" customFormat="1" ht="119.25" customHeight="1" x14ac:dyDescent="0.3">
      <c r="A6" s="126"/>
      <c r="B6" s="129"/>
      <c r="C6" s="132"/>
      <c r="D6" s="132"/>
      <c r="E6" s="140"/>
      <c r="F6" s="141"/>
      <c r="G6" s="141"/>
      <c r="H6" s="141"/>
      <c r="I6" s="142"/>
      <c r="J6" s="167"/>
      <c r="K6" s="168"/>
      <c r="L6" s="168"/>
      <c r="M6" s="168"/>
      <c r="N6" s="169"/>
      <c r="O6" s="113" t="s">
        <v>238</v>
      </c>
      <c r="P6" s="114"/>
      <c r="Q6" s="114"/>
      <c r="R6" s="114"/>
      <c r="S6" s="115"/>
      <c r="T6" s="143" t="s">
        <v>235</v>
      </c>
      <c r="U6" s="144"/>
      <c r="V6" s="144"/>
      <c r="W6" s="144"/>
      <c r="X6" s="145"/>
      <c r="Y6" s="143" t="s">
        <v>234</v>
      </c>
      <c r="Z6" s="144"/>
      <c r="AA6" s="144"/>
      <c r="AB6" s="144"/>
      <c r="AC6" s="145"/>
      <c r="AD6" s="113" t="s">
        <v>277</v>
      </c>
      <c r="AE6" s="114"/>
      <c r="AF6" s="114"/>
      <c r="AG6" s="114"/>
      <c r="AH6" s="115"/>
      <c r="AI6" s="143" t="s">
        <v>256</v>
      </c>
      <c r="AJ6" s="144"/>
      <c r="AK6" s="144"/>
      <c r="AL6" s="144"/>
      <c r="AM6" s="145"/>
      <c r="AN6" s="143" t="s">
        <v>236</v>
      </c>
      <c r="AO6" s="144"/>
      <c r="AP6" s="144"/>
      <c r="AQ6" s="144"/>
      <c r="AR6" s="145"/>
      <c r="AS6" s="143" t="s">
        <v>237</v>
      </c>
      <c r="AT6" s="144"/>
      <c r="AU6" s="144"/>
      <c r="AV6" s="144"/>
      <c r="AW6" s="145"/>
      <c r="AX6" s="201" t="s">
        <v>257</v>
      </c>
      <c r="AY6" s="201"/>
      <c r="AZ6" s="201"/>
      <c r="BA6" s="170" t="s">
        <v>258</v>
      </c>
      <c r="BB6" s="171"/>
      <c r="BC6" s="171"/>
      <c r="BD6" s="170" t="s">
        <v>31</v>
      </c>
      <c r="BE6" s="171"/>
      <c r="BF6" s="204"/>
      <c r="BG6" s="118" t="s">
        <v>32</v>
      </c>
      <c r="BH6" s="119"/>
      <c r="BI6" s="120"/>
      <c r="BJ6" s="118" t="s">
        <v>33</v>
      </c>
      <c r="BK6" s="119"/>
      <c r="BL6" s="119"/>
      <c r="BM6" s="156" t="s">
        <v>34</v>
      </c>
      <c r="BN6" s="157"/>
      <c r="BO6" s="157"/>
      <c r="BP6" s="151"/>
      <c r="BQ6" s="152"/>
      <c r="BR6" s="152"/>
      <c r="BS6" s="172" t="s">
        <v>259</v>
      </c>
      <c r="BT6" s="173"/>
      <c r="BU6" s="173"/>
      <c r="BV6" s="173"/>
      <c r="BW6" s="174"/>
      <c r="BX6" s="146" t="s">
        <v>36</v>
      </c>
      <c r="BY6" s="146"/>
      <c r="BZ6" s="146"/>
      <c r="CA6" s="146" t="s">
        <v>37</v>
      </c>
      <c r="CB6" s="146"/>
      <c r="CC6" s="146"/>
      <c r="CD6" s="146" t="s">
        <v>38</v>
      </c>
      <c r="CE6" s="146"/>
      <c r="CF6" s="146"/>
      <c r="CG6" s="146" t="s">
        <v>39</v>
      </c>
      <c r="CH6" s="146"/>
      <c r="CI6" s="146"/>
      <c r="CJ6" s="146" t="s">
        <v>273</v>
      </c>
      <c r="CK6" s="146"/>
      <c r="CL6" s="146"/>
      <c r="CM6" s="154" t="s">
        <v>47</v>
      </c>
      <c r="CN6" s="155"/>
      <c r="CO6" s="155"/>
      <c r="CP6" s="146" t="s">
        <v>260</v>
      </c>
      <c r="CQ6" s="146"/>
      <c r="CR6" s="146"/>
      <c r="CS6" s="202" t="s">
        <v>41</v>
      </c>
      <c r="CT6" s="203"/>
      <c r="CU6" s="155"/>
      <c r="CV6" s="146" t="s">
        <v>42</v>
      </c>
      <c r="CW6" s="146"/>
      <c r="CX6" s="146"/>
      <c r="CY6" s="154" t="s">
        <v>274</v>
      </c>
      <c r="CZ6" s="155"/>
      <c r="DA6" s="155"/>
      <c r="DB6" s="187"/>
      <c r="DC6" s="187"/>
      <c r="DD6" s="187"/>
      <c r="DE6" s="151"/>
      <c r="DF6" s="152"/>
      <c r="DG6" s="153"/>
      <c r="DH6" s="151"/>
      <c r="DI6" s="152"/>
      <c r="DJ6" s="153"/>
      <c r="DK6" s="124"/>
      <c r="DL6" s="198"/>
      <c r="DM6" s="199"/>
      <c r="DN6" s="200"/>
      <c r="DO6" s="148" t="s">
        <v>261</v>
      </c>
      <c r="DP6" s="149"/>
      <c r="DQ6" s="150"/>
      <c r="DR6" s="148" t="s">
        <v>262</v>
      </c>
      <c r="DS6" s="149"/>
      <c r="DT6" s="150"/>
      <c r="DU6" s="151"/>
      <c r="DV6" s="152"/>
      <c r="DW6" s="153"/>
      <c r="DX6" s="148" t="s">
        <v>263</v>
      </c>
      <c r="DY6" s="149"/>
      <c r="DZ6" s="150"/>
      <c r="EA6" s="148" t="s">
        <v>264</v>
      </c>
      <c r="EB6" s="149"/>
      <c r="EC6" s="150"/>
      <c r="ED6" s="207" t="s">
        <v>53</v>
      </c>
      <c r="EE6" s="208"/>
      <c r="EF6" s="208"/>
      <c r="EG6" s="124"/>
      <c r="EH6" s="181"/>
      <c r="EI6" s="182"/>
      <c r="EJ6" s="183"/>
    </row>
    <row r="7" spans="1:141" s="10" customFormat="1" ht="36" customHeight="1" x14ac:dyDescent="0.3">
      <c r="A7" s="126"/>
      <c r="B7" s="129"/>
      <c r="C7" s="132"/>
      <c r="D7" s="132"/>
      <c r="E7" s="116" t="s">
        <v>43</v>
      </c>
      <c r="F7" s="118" t="s">
        <v>55</v>
      </c>
      <c r="G7" s="119"/>
      <c r="H7" s="119"/>
      <c r="I7" s="120"/>
      <c r="J7" s="116" t="s">
        <v>43</v>
      </c>
      <c r="K7" s="118" t="s">
        <v>55</v>
      </c>
      <c r="L7" s="119"/>
      <c r="M7" s="119"/>
      <c r="N7" s="120"/>
      <c r="O7" s="116" t="s">
        <v>43</v>
      </c>
      <c r="P7" s="118" t="s">
        <v>55</v>
      </c>
      <c r="Q7" s="119"/>
      <c r="R7" s="119"/>
      <c r="S7" s="120"/>
      <c r="T7" s="116" t="s">
        <v>43</v>
      </c>
      <c r="U7" s="118" t="s">
        <v>55</v>
      </c>
      <c r="V7" s="119"/>
      <c r="W7" s="119"/>
      <c r="X7" s="120"/>
      <c r="Y7" s="116" t="s">
        <v>43</v>
      </c>
      <c r="Z7" s="118" t="s">
        <v>55</v>
      </c>
      <c r="AA7" s="119"/>
      <c r="AB7" s="119"/>
      <c r="AC7" s="120"/>
      <c r="AD7" s="116" t="s">
        <v>43</v>
      </c>
      <c r="AE7" s="118" t="s">
        <v>55</v>
      </c>
      <c r="AF7" s="119"/>
      <c r="AG7" s="119"/>
      <c r="AH7" s="120"/>
      <c r="AI7" s="116" t="s">
        <v>43</v>
      </c>
      <c r="AJ7" s="118" t="s">
        <v>55</v>
      </c>
      <c r="AK7" s="119"/>
      <c r="AL7" s="119"/>
      <c r="AM7" s="120"/>
      <c r="AN7" s="116" t="s">
        <v>43</v>
      </c>
      <c r="AO7" s="118" t="s">
        <v>55</v>
      </c>
      <c r="AP7" s="119"/>
      <c r="AQ7" s="119"/>
      <c r="AR7" s="120"/>
      <c r="AS7" s="116" t="s">
        <v>43</v>
      </c>
      <c r="AT7" s="118" t="s">
        <v>55</v>
      </c>
      <c r="AU7" s="119"/>
      <c r="AV7" s="119"/>
      <c r="AW7" s="120"/>
      <c r="AX7" s="116" t="s">
        <v>43</v>
      </c>
      <c r="AY7" s="121" t="s">
        <v>55</v>
      </c>
      <c r="AZ7" s="122"/>
      <c r="BA7" s="116" t="s">
        <v>43</v>
      </c>
      <c r="BB7" s="121" t="s">
        <v>55</v>
      </c>
      <c r="BC7" s="122"/>
      <c r="BD7" s="116" t="s">
        <v>43</v>
      </c>
      <c r="BE7" s="121" t="s">
        <v>55</v>
      </c>
      <c r="BF7" s="122"/>
      <c r="BG7" s="116" t="s">
        <v>43</v>
      </c>
      <c r="BH7" s="121" t="s">
        <v>55</v>
      </c>
      <c r="BI7" s="122"/>
      <c r="BJ7" s="116" t="s">
        <v>43</v>
      </c>
      <c r="BK7" s="121" t="s">
        <v>55</v>
      </c>
      <c r="BL7" s="122"/>
      <c r="BM7" s="116" t="s">
        <v>43</v>
      </c>
      <c r="BN7" s="121" t="s">
        <v>55</v>
      </c>
      <c r="BO7" s="122"/>
      <c r="BP7" s="116" t="s">
        <v>43</v>
      </c>
      <c r="BQ7" s="121" t="s">
        <v>55</v>
      </c>
      <c r="BR7" s="122"/>
      <c r="BS7" s="116" t="s">
        <v>43</v>
      </c>
      <c r="BT7" s="121" t="s">
        <v>55</v>
      </c>
      <c r="BU7" s="123"/>
      <c r="BV7" s="123"/>
      <c r="BW7" s="122"/>
      <c r="BX7" s="116" t="s">
        <v>43</v>
      </c>
      <c r="BY7" s="121" t="s">
        <v>55</v>
      </c>
      <c r="BZ7" s="122"/>
      <c r="CA7" s="116" t="s">
        <v>43</v>
      </c>
      <c r="CB7" s="121" t="s">
        <v>55</v>
      </c>
      <c r="CC7" s="122"/>
      <c r="CD7" s="116" t="s">
        <v>43</v>
      </c>
      <c r="CE7" s="121" t="s">
        <v>55</v>
      </c>
      <c r="CF7" s="122"/>
      <c r="CG7" s="116" t="s">
        <v>43</v>
      </c>
      <c r="CH7" s="121" t="s">
        <v>55</v>
      </c>
      <c r="CI7" s="122"/>
      <c r="CJ7" s="116" t="s">
        <v>43</v>
      </c>
      <c r="CK7" s="121" t="s">
        <v>55</v>
      </c>
      <c r="CL7" s="122"/>
      <c r="CM7" s="116" t="s">
        <v>43</v>
      </c>
      <c r="CN7" s="121" t="s">
        <v>55</v>
      </c>
      <c r="CO7" s="122"/>
      <c r="CP7" s="116" t="s">
        <v>43</v>
      </c>
      <c r="CQ7" s="121" t="s">
        <v>55</v>
      </c>
      <c r="CR7" s="122"/>
      <c r="CS7" s="116" t="s">
        <v>43</v>
      </c>
      <c r="CT7" s="121" t="s">
        <v>55</v>
      </c>
      <c r="CU7" s="122"/>
      <c r="CV7" s="116" t="s">
        <v>43</v>
      </c>
      <c r="CW7" s="121" t="s">
        <v>55</v>
      </c>
      <c r="CX7" s="122"/>
      <c r="CY7" s="116" t="s">
        <v>43</v>
      </c>
      <c r="CZ7" s="121" t="s">
        <v>55</v>
      </c>
      <c r="DA7" s="122"/>
      <c r="DB7" s="116" t="s">
        <v>43</v>
      </c>
      <c r="DC7" s="121" t="s">
        <v>55</v>
      </c>
      <c r="DD7" s="122"/>
      <c r="DE7" s="116" t="s">
        <v>43</v>
      </c>
      <c r="DF7" s="121" t="s">
        <v>55</v>
      </c>
      <c r="DG7" s="122"/>
      <c r="DH7" s="116" t="s">
        <v>43</v>
      </c>
      <c r="DI7" s="121" t="s">
        <v>55</v>
      </c>
      <c r="DJ7" s="122"/>
      <c r="DK7" s="211" t="s">
        <v>265</v>
      </c>
      <c r="DL7" s="116" t="s">
        <v>43</v>
      </c>
      <c r="DM7" s="121" t="s">
        <v>55</v>
      </c>
      <c r="DN7" s="122"/>
      <c r="DO7" s="116" t="s">
        <v>43</v>
      </c>
      <c r="DP7" s="121" t="s">
        <v>55</v>
      </c>
      <c r="DQ7" s="122"/>
      <c r="DR7" s="116" t="s">
        <v>43</v>
      </c>
      <c r="DS7" s="121" t="s">
        <v>55</v>
      </c>
      <c r="DT7" s="122"/>
      <c r="DU7" s="116" t="s">
        <v>43</v>
      </c>
      <c r="DV7" s="121" t="s">
        <v>55</v>
      </c>
      <c r="DW7" s="122"/>
      <c r="DX7" s="116" t="s">
        <v>43</v>
      </c>
      <c r="DY7" s="121" t="s">
        <v>55</v>
      </c>
      <c r="DZ7" s="122"/>
      <c r="EA7" s="116" t="s">
        <v>43</v>
      </c>
      <c r="EB7" s="121" t="s">
        <v>55</v>
      </c>
      <c r="EC7" s="122"/>
      <c r="ED7" s="116" t="s">
        <v>43</v>
      </c>
      <c r="EE7" s="121" t="s">
        <v>55</v>
      </c>
      <c r="EF7" s="122"/>
      <c r="EG7" s="124" t="s">
        <v>265</v>
      </c>
      <c r="EH7" s="116" t="s">
        <v>43</v>
      </c>
      <c r="EI7" s="121" t="s">
        <v>55</v>
      </c>
      <c r="EJ7" s="122"/>
    </row>
    <row r="8" spans="1:141" s="27" customFormat="1" ht="101.25" customHeight="1" x14ac:dyDescent="0.25">
      <c r="A8" s="127"/>
      <c r="B8" s="130"/>
      <c r="C8" s="133"/>
      <c r="D8" s="133"/>
      <c r="E8" s="117"/>
      <c r="F8" s="35" t="s">
        <v>247</v>
      </c>
      <c r="G8" s="26" t="s">
        <v>275</v>
      </c>
      <c r="H8" s="36" t="s">
        <v>266</v>
      </c>
      <c r="I8" s="26" t="s">
        <v>267</v>
      </c>
      <c r="J8" s="117"/>
      <c r="K8" s="35" t="s">
        <v>247</v>
      </c>
      <c r="L8" s="26" t="s">
        <v>276</v>
      </c>
      <c r="M8" s="26" t="s">
        <v>267</v>
      </c>
      <c r="N8" s="26" t="s">
        <v>267</v>
      </c>
      <c r="O8" s="117"/>
      <c r="P8" s="35" t="s">
        <v>247</v>
      </c>
      <c r="Q8" s="26" t="s">
        <v>276</v>
      </c>
      <c r="R8" s="36" t="s">
        <v>266</v>
      </c>
      <c r="S8" s="26" t="s">
        <v>267</v>
      </c>
      <c r="T8" s="117"/>
      <c r="U8" s="35" t="s">
        <v>247</v>
      </c>
      <c r="V8" s="26" t="s">
        <v>276</v>
      </c>
      <c r="W8" s="36" t="s">
        <v>266</v>
      </c>
      <c r="X8" s="26" t="s">
        <v>267</v>
      </c>
      <c r="Y8" s="117"/>
      <c r="Z8" s="35" t="s">
        <v>247</v>
      </c>
      <c r="AA8" s="26" t="s">
        <v>276</v>
      </c>
      <c r="AB8" s="36" t="s">
        <v>266</v>
      </c>
      <c r="AC8" s="26" t="s">
        <v>267</v>
      </c>
      <c r="AD8" s="117"/>
      <c r="AE8" s="35" t="s">
        <v>247</v>
      </c>
      <c r="AF8" s="26" t="s">
        <v>276</v>
      </c>
      <c r="AG8" s="36" t="s">
        <v>266</v>
      </c>
      <c r="AH8" s="26" t="s">
        <v>267</v>
      </c>
      <c r="AI8" s="117"/>
      <c r="AJ8" s="35" t="s">
        <v>247</v>
      </c>
      <c r="AK8" s="26" t="s">
        <v>276</v>
      </c>
      <c r="AL8" s="36" t="s">
        <v>266</v>
      </c>
      <c r="AM8" s="26" t="s">
        <v>267</v>
      </c>
      <c r="AN8" s="117"/>
      <c r="AO8" s="35" t="s">
        <v>247</v>
      </c>
      <c r="AP8" s="26" t="s">
        <v>276</v>
      </c>
      <c r="AQ8" s="36" t="s">
        <v>266</v>
      </c>
      <c r="AR8" s="26" t="s">
        <v>267</v>
      </c>
      <c r="AS8" s="117"/>
      <c r="AT8" s="35" t="s">
        <v>247</v>
      </c>
      <c r="AU8" s="26" t="s">
        <v>276</v>
      </c>
      <c r="AV8" s="36" t="s">
        <v>266</v>
      </c>
      <c r="AW8" s="26" t="s">
        <v>267</v>
      </c>
      <c r="AX8" s="117"/>
      <c r="AY8" s="35" t="s">
        <v>247</v>
      </c>
      <c r="AZ8" s="26" t="s">
        <v>276</v>
      </c>
      <c r="BA8" s="117"/>
      <c r="BB8" s="35" t="s">
        <v>247</v>
      </c>
      <c r="BC8" s="26" t="s">
        <v>276</v>
      </c>
      <c r="BD8" s="117"/>
      <c r="BE8" s="35" t="s">
        <v>247</v>
      </c>
      <c r="BF8" s="26" t="s">
        <v>276</v>
      </c>
      <c r="BG8" s="117"/>
      <c r="BH8" s="35" t="s">
        <v>247</v>
      </c>
      <c r="BI8" s="26" t="s">
        <v>276</v>
      </c>
      <c r="BJ8" s="117"/>
      <c r="BK8" s="35" t="s">
        <v>247</v>
      </c>
      <c r="BL8" s="26" t="s">
        <v>276</v>
      </c>
      <c r="BM8" s="117"/>
      <c r="BN8" s="35" t="s">
        <v>247</v>
      </c>
      <c r="BO8" s="26" t="s">
        <v>276</v>
      </c>
      <c r="BP8" s="117"/>
      <c r="BQ8" s="35" t="str">
        <f>BN8</f>
        <v>ծրագիր առաջին եռամսյակ</v>
      </c>
      <c r="BR8" s="26" t="str">
        <f>BL8</f>
        <v>փաստացի           (3 ամիս)</v>
      </c>
      <c r="BS8" s="117"/>
      <c r="BT8" s="35" t="str">
        <f>BQ8</f>
        <v>ծրագիր առաջին եռամսյակ</v>
      </c>
      <c r="BU8" s="26" t="str">
        <f>BR8</f>
        <v>փաստացի           (3 ամիս)</v>
      </c>
      <c r="BV8" s="36" t="str">
        <f>AQ8</f>
        <v>կատ, %-ը տարեկան  նկատմամբ</v>
      </c>
      <c r="BW8" s="26" t="s">
        <v>267</v>
      </c>
      <c r="BX8" s="117"/>
      <c r="BY8" s="35" t="str">
        <f>BT8</f>
        <v>ծրագիր առաջին եռամսյակ</v>
      </c>
      <c r="BZ8" s="26" t="str">
        <f>BU8</f>
        <v>փաստացի           (3 ամիս)</v>
      </c>
      <c r="CA8" s="117"/>
      <c r="CB8" s="35" t="str">
        <f>BY8</f>
        <v>ծրագիր առաջին եռամսյակ</v>
      </c>
      <c r="CC8" s="26" t="str">
        <f>BZ8</f>
        <v>փաստացի           (3 ամիս)</v>
      </c>
      <c r="CD8" s="117"/>
      <c r="CE8" s="35" t="str">
        <f>CB8</f>
        <v>ծրագիր առաջին եռամսյակ</v>
      </c>
      <c r="CF8" s="26" t="str">
        <f>CC8</f>
        <v>փաստացի           (3 ամիս)</v>
      </c>
      <c r="CG8" s="117"/>
      <c r="CH8" s="35" t="str">
        <f>CE8</f>
        <v>ծրագիր առաջին եռամսյակ</v>
      </c>
      <c r="CI8" s="26" t="str">
        <f>CF8</f>
        <v>փաստացի           (3 ամիս)</v>
      </c>
      <c r="CJ8" s="117"/>
      <c r="CK8" s="35" t="str">
        <f>CH8</f>
        <v>ծրագիր առաջին եռամսյակ</v>
      </c>
      <c r="CL8" s="26" t="str">
        <f>CI8</f>
        <v>փաստացի           (3 ամիս)</v>
      </c>
      <c r="CM8" s="117"/>
      <c r="CN8" s="35" t="str">
        <f>CK8</f>
        <v>ծրագիր առաջին եռամսյակ</v>
      </c>
      <c r="CO8" s="26" t="str">
        <f>CL8</f>
        <v>փաստացի           (3 ամիս)</v>
      </c>
      <c r="CP8" s="117"/>
      <c r="CQ8" s="35" t="str">
        <f>CN8</f>
        <v>ծրագիր առաջին եռամսյակ</v>
      </c>
      <c r="CR8" s="26" t="str">
        <f>CO8</f>
        <v>փաստացի           (3 ամիս)</v>
      </c>
      <c r="CS8" s="117"/>
      <c r="CT8" s="35" t="str">
        <f>CQ8</f>
        <v>ծրագիր առաջին եռամսյակ</v>
      </c>
      <c r="CU8" s="26" t="str">
        <f>CR8</f>
        <v>փաստացի           (3 ամիս)</v>
      </c>
      <c r="CV8" s="117"/>
      <c r="CW8" s="35" t="str">
        <f>CT8</f>
        <v>ծրագիր առաջին եռամսյակ</v>
      </c>
      <c r="CX8" s="26" t="str">
        <f>CU8</f>
        <v>փաստացի           (3 ամիս)</v>
      </c>
      <c r="CY8" s="117"/>
      <c r="CZ8" s="35" t="str">
        <f>CW8</f>
        <v>ծրագիր առաջին եռամսյակ</v>
      </c>
      <c r="DA8" s="26" t="str">
        <f>CX8</f>
        <v>փաստացի           (3 ամիս)</v>
      </c>
      <c r="DB8" s="117"/>
      <c r="DC8" s="35" t="str">
        <f>CZ8</f>
        <v>ծրագիր առաջին եռամսյակ</v>
      </c>
      <c r="DD8" s="26" t="str">
        <f>DA8</f>
        <v>փաստացի           (3 ամիս)</v>
      </c>
      <c r="DE8" s="117"/>
      <c r="DF8" s="35" t="str">
        <f>DC8</f>
        <v>ծրագիր առաջին եռամսյակ</v>
      </c>
      <c r="DG8" s="26" t="str">
        <f>DD8</f>
        <v>փաստացի           (3 ամիս)</v>
      </c>
      <c r="DH8" s="117"/>
      <c r="DI8" s="35" t="str">
        <f>DF8</f>
        <v>ծրագիր առաջին եռամսյակ</v>
      </c>
      <c r="DJ8" s="26" t="str">
        <f>DG8</f>
        <v>փաստացի           (3 ամիս)</v>
      </c>
      <c r="DK8" s="211"/>
      <c r="DL8" s="117"/>
      <c r="DM8" s="35" t="str">
        <f>DI8</f>
        <v>ծրագիր առաջին եռամսյակ</v>
      </c>
      <c r="DN8" s="26" t="str">
        <f>DJ8</f>
        <v>փաստացի           (3 ամիս)</v>
      </c>
      <c r="DO8" s="117"/>
      <c r="DP8" s="35" t="str">
        <f>DM8</f>
        <v>ծրագիր առաջին եռամսյակ</v>
      </c>
      <c r="DQ8" s="26" t="str">
        <f>DN8</f>
        <v>փաստացի           (3 ամիս)</v>
      </c>
      <c r="DR8" s="117"/>
      <c r="DS8" s="35" t="str">
        <f>DP8</f>
        <v>ծրագիր առաջին եռամսյակ</v>
      </c>
      <c r="DT8" s="26" t="str">
        <f>DQ8</f>
        <v>փաստացի           (3 ամիս)</v>
      </c>
      <c r="DU8" s="117"/>
      <c r="DV8" s="35" t="str">
        <f>DS8</f>
        <v>ծրագիր առաջին եռամսյակ</v>
      </c>
      <c r="DW8" s="26" t="str">
        <f>DT8</f>
        <v>փաստացի           (3 ամիս)</v>
      </c>
      <c r="DX8" s="117"/>
      <c r="DY8" s="35" t="str">
        <f>DV8</f>
        <v>ծրագիր առաջին եռամսյակ</v>
      </c>
      <c r="DZ8" s="26" t="str">
        <f>DW8</f>
        <v>փաստացի           (3 ամիս)</v>
      </c>
      <c r="EA8" s="117"/>
      <c r="EB8" s="35" t="str">
        <f>DY8</f>
        <v>ծրագիր առաջին եռամսյակ</v>
      </c>
      <c r="EC8" s="26" t="str">
        <f>DZ8</f>
        <v>փաստացի           (3 ամիս)</v>
      </c>
      <c r="ED8" s="117"/>
      <c r="EE8" s="35" t="str">
        <f>EB8</f>
        <v>ծրագիր առաջին եռամսյակ</v>
      </c>
      <c r="EF8" s="26" t="str">
        <f>EC8</f>
        <v>փաստացի           (3 ամիս)</v>
      </c>
      <c r="EG8" s="124"/>
      <c r="EH8" s="117"/>
      <c r="EI8" s="35" t="s">
        <v>43</v>
      </c>
      <c r="EJ8" s="26" t="str">
        <f>EF8</f>
        <v>փաստացի           (3 ամիս)</v>
      </c>
    </row>
    <row r="9" spans="1:141" s="31" customFormat="1" ht="15.6" customHeight="1" x14ac:dyDescent="0.2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/>
      <c r="AE9" s="30"/>
      <c r="AF9" s="30"/>
      <c r="AG9" s="30"/>
      <c r="AH9" s="30"/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02" t="s">
        <v>268</v>
      </c>
      <c r="C10" s="110">
        <v>17529.575000000001</v>
      </c>
      <c r="D10" s="110">
        <v>223508.86619999999</v>
      </c>
      <c r="E10" s="25">
        <f t="shared" ref="E10:E20" si="0">DL10+EH10-ED10</f>
        <v>3395095.4980000001</v>
      </c>
      <c r="F10" s="20">
        <f t="shared" ref="F10:F20" si="1">DM10+EI10-EE10</f>
        <v>685620.42874999985</v>
      </c>
      <c r="G10" s="12">
        <f t="shared" ref="G10:G20" si="2">DN10+EJ10-EF10</f>
        <v>727073.19079999987</v>
      </c>
      <c r="H10" s="12">
        <f>G10/F10*100</f>
        <v>106.04602201331359</v>
      </c>
      <c r="I10" s="12">
        <f>G10/E10*100</f>
        <v>21.415397335017758</v>
      </c>
      <c r="J10" s="12">
        <f t="shared" ref="J10:J20" si="3">T10+Y10+AI10+AN10+AS10+AX10+BP10+BX10+CA10+CD10+CG10+CJ10+CP10+CS10+CY10+DB10+DH10</f>
        <v>952001.79799999995</v>
      </c>
      <c r="K10" s="12">
        <f t="shared" ref="K10:K20" si="4">U10+Z10+AJ10+AO10+AT10+AY10+BQ10+BY10+CB10+CE10+CH10+CK10+CQ10+CT10+CZ10+DC10+DI10</f>
        <v>231254.72875000001</v>
      </c>
      <c r="L10" s="12">
        <f t="shared" ref="L10:L20" si="5">V10+AA10+AK10+AP10+AU10+AZ10+BR10+BZ10+CC10+CF10+CI10+CL10+CR10+CU10+DA10+DD10+DJ10</f>
        <v>272707.49079999997</v>
      </c>
      <c r="M10" s="12">
        <f t="shared" ref="M10:M21" si="6">L10/K10*100</f>
        <v>117.92515217918542</v>
      </c>
      <c r="N10" s="12">
        <f t="shared" ref="N10:N21" si="7">L10/J10*100</f>
        <v>28.645690730092504</v>
      </c>
      <c r="O10" s="12">
        <f>T10+Y10+AD10</f>
        <v>205722.62799999994</v>
      </c>
      <c r="P10" s="12">
        <f t="shared" ref="P10:Q10" si="8">U10+Z10+AE10</f>
        <v>35316.337999999989</v>
      </c>
      <c r="Q10" s="12">
        <f t="shared" si="8"/>
        <v>24709.733000000044</v>
      </c>
      <c r="R10" s="12">
        <f t="shared" ref="R10:R21" si="9">Q10/P10*100</f>
        <v>69.966860663752996</v>
      </c>
      <c r="S10" s="11">
        <f t="shared" ref="S10:S21" si="10">Q10/O10*100</f>
        <v>12.011188676823656</v>
      </c>
      <c r="T10" s="111">
        <v>10701</v>
      </c>
      <c r="U10" s="105">
        <f>T10/12*2.5</f>
        <v>2229.375</v>
      </c>
      <c r="V10" s="111">
        <v>1615.127</v>
      </c>
      <c r="W10" s="12">
        <f t="shared" ref="W10:W21" si="11">V10/U10*100</f>
        <v>72.447524530417724</v>
      </c>
      <c r="X10" s="11">
        <f t="shared" ref="X10:X21" si="12">V10/T10*100</f>
        <v>15.093234277170358</v>
      </c>
      <c r="Y10" s="111">
        <v>14000.6</v>
      </c>
      <c r="Z10" s="105">
        <f>Y10/12*2.5</f>
        <v>2916.791666666667</v>
      </c>
      <c r="AA10" s="111">
        <v>2293.7570000000001</v>
      </c>
      <c r="AB10" s="12">
        <f>AA10/Z10*100</f>
        <v>78.63972686884847</v>
      </c>
      <c r="AC10" s="11">
        <f>AA10/Y10*100</f>
        <v>16.383276431010099</v>
      </c>
      <c r="AD10" s="112">
        <v>181021.02799999993</v>
      </c>
      <c r="AE10" s="112">
        <v>30170.171333333321</v>
      </c>
      <c r="AF10" s="112">
        <v>20800.849000000046</v>
      </c>
      <c r="AG10" s="112">
        <f>AF10/AE10*100</f>
        <v>68.945080789177894</v>
      </c>
      <c r="AH10" s="112">
        <f>AF10/AD10*100</f>
        <v>11.490846798196314</v>
      </c>
      <c r="AI10" s="111">
        <v>362904</v>
      </c>
      <c r="AJ10" s="105">
        <f>AI10/12*3</f>
        <v>90726</v>
      </c>
      <c r="AK10" s="111">
        <v>102584.56</v>
      </c>
      <c r="AL10" s="12">
        <f t="shared" ref="AL10:AL21" si="13">AK10/AJ10*100</f>
        <v>113.07074047130921</v>
      </c>
      <c r="AM10" s="11">
        <f t="shared" ref="AM10:AM21" si="14">AK10/AI10*100</f>
        <v>28.267685117827302</v>
      </c>
      <c r="AN10" s="111">
        <v>60261</v>
      </c>
      <c r="AO10" s="105">
        <v>20200</v>
      </c>
      <c r="AP10" s="111">
        <v>22756.953000000001</v>
      </c>
      <c r="AQ10" s="12">
        <f t="shared" ref="AQ10:AQ20" si="15">AP10/AO10*100</f>
        <v>112.65818316831684</v>
      </c>
      <c r="AR10" s="11">
        <f t="shared" ref="AR10:AR21" si="16">AP10/AN10*100</f>
        <v>37.763981679693337</v>
      </c>
      <c r="AS10" s="111">
        <v>27000</v>
      </c>
      <c r="AT10" s="105">
        <f>AS10/12*2.5</f>
        <v>5625</v>
      </c>
      <c r="AU10" s="111">
        <v>5075.3</v>
      </c>
      <c r="AV10" s="12">
        <f t="shared" ref="AV10:AV21" si="17">AU10/AT10*100</f>
        <v>90.227555555555554</v>
      </c>
      <c r="AW10" s="11">
        <f t="shared" ref="AW10:AW21" si="18">AU10/AS10*100</f>
        <v>18.797407407407405</v>
      </c>
      <c r="AX10" s="38"/>
      <c r="AY10" s="33">
        <f t="shared" ref="AY10:AY21" si="19">AX10/12*1.4*3</f>
        <v>0</v>
      </c>
      <c r="AZ10" s="47"/>
      <c r="BA10" s="38"/>
      <c r="BB10" s="33">
        <f t="shared" ref="BB10:BB21" si="20">BA10/12*1.4*3</f>
        <v>0</v>
      </c>
      <c r="BC10" s="47"/>
      <c r="BD10" s="107">
        <f>BE10/3*12</f>
        <v>1814264.4</v>
      </c>
      <c r="BE10" s="105">
        <v>453566.1</v>
      </c>
      <c r="BF10" s="105">
        <v>453566.1</v>
      </c>
      <c r="BG10" s="38">
        <v>6754.4</v>
      </c>
      <c r="BH10" s="33">
        <v>0</v>
      </c>
      <c r="BI10" s="13">
        <v>0</v>
      </c>
      <c r="BJ10" s="105"/>
      <c r="BK10" s="105"/>
      <c r="BL10" s="105"/>
      <c r="BM10" s="38">
        <v>0</v>
      </c>
      <c r="BN10" s="33">
        <v>0</v>
      </c>
      <c r="BO10" s="47">
        <v>0</v>
      </c>
      <c r="BP10" s="38">
        <v>0</v>
      </c>
      <c r="BQ10" s="33">
        <v>0</v>
      </c>
      <c r="BR10" s="47">
        <v>0</v>
      </c>
      <c r="BS10" s="12">
        <f t="shared" ref="BS10:BT20" si="21">BX10+CA10+CD10+CG10</f>
        <v>40789.698000000004</v>
      </c>
      <c r="BT10" s="12">
        <f t="shared" si="21"/>
        <v>8071.1870833333332</v>
      </c>
      <c r="BU10" s="12">
        <f>BZ10+CC10+CF10+CI10</f>
        <v>4069.4480000000003</v>
      </c>
      <c r="BV10" s="12">
        <f t="shared" ref="BV10:BV21" si="22">BU10/BT10*100</f>
        <v>50.419448316385107</v>
      </c>
      <c r="BW10" s="11">
        <f t="shared" ref="BW10:BW21" si="23">BU10/BS10*100</f>
        <v>9.9766563606330205</v>
      </c>
      <c r="BX10" s="111">
        <v>22422.95</v>
      </c>
      <c r="BY10" s="111">
        <f>BX10/12*2.5</f>
        <v>4671.447916666667</v>
      </c>
      <c r="BZ10" s="111">
        <v>2314.538</v>
      </c>
      <c r="CA10" s="111">
        <v>1500</v>
      </c>
      <c r="CB10" s="111">
        <f>CA10/12*2.5</f>
        <v>312.5</v>
      </c>
      <c r="CC10" s="111">
        <v>185.9</v>
      </c>
      <c r="CD10" s="111">
        <v>3416</v>
      </c>
      <c r="CE10" s="111">
        <v>285</v>
      </c>
      <c r="CF10" s="111">
        <v>285</v>
      </c>
      <c r="CG10" s="111">
        <v>13450.748</v>
      </c>
      <c r="CH10" s="106">
        <f>CG10/12*2.5</f>
        <v>2802.2391666666663</v>
      </c>
      <c r="CI10" s="111">
        <v>1284.01</v>
      </c>
      <c r="CJ10" s="111">
        <v>0</v>
      </c>
      <c r="CK10" s="47">
        <v>0</v>
      </c>
      <c r="CL10" s="111">
        <v>0</v>
      </c>
      <c r="CM10" s="111">
        <v>3998</v>
      </c>
      <c r="CN10" s="111">
        <v>799.6</v>
      </c>
      <c r="CO10" s="111">
        <v>799.6</v>
      </c>
      <c r="CP10" s="111">
        <v>0</v>
      </c>
      <c r="CQ10" s="111">
        <v>0</v>
      </c>
      <c r="CR10" s="111">
        <v>0</v>
      </c>
      <c r="CS10" s="111">
        <v>334345.5</v>
      </c>
      <c r="CT10" s="105">
        <f>CS10/12*3</f>
        <v>83586.375</v>
      </c>
      <c r="CU10" s="111">
        <v>115097.4448</v>
      </c>
      <c r="CV10" s="111">
        <v>97000</v>
      </c>
      <c r="CW10" s="105">
        <f>CV10/12*3</f>
        <v>24250</v>
      </c>
      <c r="CX10" s="105">
        <v>21274.394799999998</v>
      </c>
      <c r="CY10" s="109">
        <v>0</v>
      </c>
      <c r="CZ10" s="109">
        <f>CY10/12*1.8</f>
        <v>0</v>
      </c>
      <c r="DA10" s="105">
        <v>0</v>
      </c>
      <c r="DB10" s="108">
        <v>2000</v>
      </c>
      <c r="DC10" s="105">
        <v>400</v>
      </c>
      <c r="DD10" s="105">
        <v>400</v>
      </c>
      <c r="DE10" s="42">
        <v>0</v>
      </c>
      <c r="DF10" s="111">
        <v>0</v>
      </c>
      <c r="DG10" s="111">
        <v>0</v>
      </c>
      <c r="DH10" s="105">
        <v>100000</v>
      </c>
      <c r="DI10" s="105">
        <f>DH10/12*2.1</f>
        <v>17500.000000000004</v>
      </c>
      <c r="DJ10" s="105">
        <v>18814.901000000002</v>
      </c>
      <c r="DK10" s="105">
        <v>0</v>
      </c>
      <c r="DL10" s="12">
        <f t="shared" ref="DL10:DL20" si="24">T10+Y10+AI10+AN10+AS10+AX10+BA10+BD10+BG10+BJ10+BM10+BP10+BX10+CA10+CD10+CG10+CJ10+CM10+CP10+CS10+CY10+DB10+DE10+DH10</f>
        <v>2777018.5980000002</v>
      </c>
      <c r="DM10" s="12">
        <f t="shared" ref="DM10:DM20" si="25">U10+Z10+AJ10+AO10+AT10+AY10+BB10+BE10+BH10+BK10+BN10+BQ10+BY10+CB10+CE10+CH10+CK10+CN10+CQ10+CT10+CZ10+DC10+DF10+DI10</f>
        <v>685620.42874999985</v>
      </c>
      <c r="DN10" s="12">
        <f t="shared" ref="DN10:DN20" si="26">V10+AA10+AK10+AP10+AU10+AZ10+BC10+BF10+BI10+BL10+BO10+BR10+BZ10+CC10+CF10+CI10+CL10+CO10+CR10+CU10+DA10+DD10+DG10+DJ10</f>
        <v>727073.19079999987</v>
      </c>
      <c r="DO10" s="42">
        <v>0</v>
      </c>
      <c r="DP10" s="33">
        <v>0</v>
      </c>
      <c r="DQ10" s="47">
        <v>0</v>
      </c>
      <c r="DR10" s="105">
        <v>618076.9</v>
      </c>
      <c r="DS10" s="110">
        <v>0</v>
      </c>
      <c r="DT10" s="110">
        <v>0</v>
      </c>
      <c r="DU10" s="42">
        <v>0</v>
      </c>
      <c r="DV10" s="33">
        <v>0</v>
      </c>
      <c r="DW10" s="47">
        <v>0</v>
      </c>
      <c r="DX10" s="47">
        <v>0</v>
      </c>
      <c r="DY10" s="47">
        <v>0</v>
      </c>
      <c r="DZ10" s="47">
        <v>0</v>
      </c>
      <c r="EA10" s="42">
        <v>0</v>
      </c>
      <c r="EB10" s="33">
        <v>0</v>
      </c>
      <c r="EC10" s="111">
        <v>0</v>
      </c>
      <c r="ED10" s="111">
        <v>0</v>
      </c>
      <c r="EE10" s="110">
        <v>0</v>
      </c>
      <c r="EF10" s="111">
        <v>0</v>
      </c>
      <c r="EG10" s="47">
        <v>0</v>
      </c>
      <c r="EH10" s="12">
        <f t="shared" ref="EH10:EI20" si="27">DO10+DR10+DU10+DX10+EA10+ED10</f>
        <v>618076.9</v>
      </c>
      <c r="EI10" s="12">
        <f t="shared" si="27"/>
        <v>0</v>
      </c>
      <c r="EJ10" s="105">
        <f t="shared" ref="EJ10:EJ19" si="28">DQ10+DT10+DW10+DZ10+EC10+EF10+EG10</f>
        <v>0</v>
      </c>
    </row>
    <row r="11" spans="1:141" s="14" customFormat="1" ht="20.25" customHeight="1" x14ac:dyDescent="0.2">
      <c r="A11" s="21">
        <v>2</v>
      </c>
      <c r="B11" s="103" t="s">
        <v>269</v>
      </c>
      <c r="C11" s="110">
        <v>2055404.5656000001</v>
      </c>
      <c r="D11" s="110">
        <v>59848.183299999997</v>
      </c>
      <c r="E11" s="25">
        <f t="shared" si="0"/>
        <v>6033664.8000000007</v>
      </c>
      <c r="F11" s="20">
        <f t="shared" si="1"/>
        <v>1167207.9872333335</v>
      </c>
      <c r="G11" s="12">
        <f t="shared" si="2"/>
        <v>1131887.6154000002</v>
      </c>
      <c r="H11" s="12">
        <f t="shared" ref="H11:H21" si="29">G11/F11*100</f>
        <v>96.973943614192166</v>
      </c>
      <c r="I11" s="12">
        <f t="shared" ref="I11:I20" si="30">G11/E11*100</f>
        <v>18.759537576565407</v>
      </c>
      <c r="J11" s="12">
        <f t="shared" si="3"/>
        <v>2428058.4</v>
      </c>
      <c r="K11" s="12">
        <f t="shared" si="4"/>
        <v>554306.28723333334</v>
      </c>
      <c r="L11" s="12">
        <f t="shared" si="5"/>
        <v>518985.91540000006</v>
      </c>
      <c r="M11" s="12">
        <f t="shared" si="6"/>
        <v>93.628004472107804</v>
      </c>
      <c r="N11" s="12">
        <f t="shared" si="7"/>
        <v>21.374523586417858</v>
      </c>
      <c r="O11" s="12">
        <f t="shared" ref="O11:O20" si="31">T11+Y11+AD11</f>
        <v>709102.4</v>
      </c>
      <c r="P11" s="12">
        <f t="shared" ref="P11:P20" si="32">U11+Z11+AE11</f>
        <v>119822.79166666667</v>
      </c>
      <c r="Q11" s="12">
        <f t="shared" ref="Q11:Q20" si="33">V11+AA11+AF11</f>
        <v>122104.83569999997</v>
      </c>
      <c r="R11" s="12">
        <f t="shared" si="9"/>
        <v>101.90451582840907</v>
      </c>
      <c r="S11" s="11">
        <f t="shared" si="10"/>
        <v>17.219633680551631</v>
      </c>
      <c r="T11" s="111">
        <v>20936.400000000001</v>
      </c>
      <c r="U11" s="105">
        <f t="shared" ref="U11:U20" si="34">T11/12*2.5</f>
        <v>4361.75</v>
      </c>
      <c r="V11" s="111">
        <v>5298.7610000000004</v>
      </c>
      <c r="W11" s="12">
        <f t="shared" si="11"/>
        <v>121.48245543646475</v>
      </c>
      <c r="X11" s="11">
        <f t="shared" si="12"/>
        <v>25.308844882596816</v>
      </c>
      <c r="Y11" s="111">
        <v>18401</v>
      </c>
      <c r="Z11" s="105">
        <f t="shared" ref="Z11:Z20" si="35">Y11/12*2.5</f>
        <v>3833.541666666667</v>
      </c>
      <c r="AA11" s="111">
        <v>2294.6819999999998</v>
      </c>
      <c r="AB11" s="12">
        <f t="shared" ref="AB11:AB24" si="36">AA11/Z11*100</f>
        <v>59.858016412151507</v>
      </c>
      <c r="AC11" s="11">
        <f t="shared" ref="AC11:AC21" si="37">AA11/Y11*100</f>
        <v>12.470420085864898</v>
      </c>
      <c r="AD11" s="112">
        <v>669765</v>
      </c>
      <c r="AE11" s="112">
        <v>111627.5</v>
      </c>
      <c r="AF11" s="112">
        <v>114511.39269999997</v>
      </c>
      <c r="AG11" s="112">
        <f t="shared" ref="AG11:AG21" si="38">AF11/AE11*100</f>
        <v>102.58349662941477</v>
      </c>
      <c r="AH11" s="112">
        <f t="shared" ref="AH11:AH24" si="39">AF11/AD11*100</f>
        <v>17.097249438235796</v>
      </c>
      <c r="AI11" s="111">
        <v>674603</v>
      </c>
      <c r="AJ11" s="105">
        <f t="shared" ref="AJ11:AJ20" si="40">AI11/12*3</f>
        <v>168650.75</v>
      </c>
      <c r="AK11" s="111">
        <v>184396.451</v>
      </c>
      <c r="AL11" s="12">
        <f t="shared" si="13"/>
        <v>109.33627689174226</v>
      </c>
      <c r="AM11" s="11">
        <f t="shared" si="14"/>
        <v>27.334069222935565</v>
      </c>
      <c r="AN11" s="111">
        <v>510704</v>
      </c>
      <c r="AO11" s="105">
        <v>130400</v>
      </c>
      <c r="AP11" s="111">
        <v>132884.41500000001</v>
      </c>
      <c r="AQ11" s="12">
        <f t="shared" si="15"/>
        <v>101.90522622699388</v>
      </c>
      <c r="AR11" s="11">
        <f t="shared" si="16"/>
        <v>26.019850050126887</v>
      </c>
      <c r="AS11" s="111">
        <v>70000</v>
      </c>
      <c r="AT11" s="105">
        <f>AS11/12*2.5</f>
        <v>14583.333333333332</v>
      </c>
      <c r="AU11" s="111">
        <v>13882.7</v>
      </c>
      <c r="AV11" s="12">
        <f t="shared" si="17"/>
        <v>95.195657142857158</v>
      </c>
      <c r="AW11" s="11">
        <f t="shared" si="18"/>
        <v>19.832428571428572</v>
      </c>
      <c r="AX11" s="38"/>
      <c r="AY11" s="33">
        <f t="shared" si="19"/>
        <v>0</v>
      </c>
      <c r="AZ11" s="47"/>
      <c r="BA11" s="38"/>
      <c r="BB11" s="33">
        <f t="shared" si="20"/>
        <v>0</v>
      </c>
      <c r="BC11" s="47"/>
      <c r="BD11" s="107">
        <f t="shared" ref="BD11:BD20" si="41">BE11/3*12</f>
        <v>2446809.2000000002</v>
      </c>
      <c r="BE11" s="105">
        <v>611702.30000000005</v>
      </c>
      <c r="BF11" s="105">
        <v>611702.30000000005</v>
      </c>
      <c r="BG11" s="38">
        <v>2798.2</v>
      </c>
      <c r="BH11" s="33">
        <v>0</v>
      </c>
      <c r="BI11" s="13">
        <v>0</v>
      </c>
      <c r="BJ11" s="105"/>
      <c r="BK11" s="105"/>
      <c r="BL11" s="105"/>
      <c r="BM11" s="38">
        <v>0</v>
      </c>
      <c r="BN11" s="33">
        <v>0</v>
      </c>
      <c r="BO11" s="47">
        <v>0</v>
      </c>
      <c r="BP11" s="38">
        <v>0</v>
      </c>
      <c r="BQ11" s="33">
        <v>0</v>
      </c>
      <c r="BR11" s="47">
        <v>0</v>
      </c>
      <c r="BS11" s="12">
        <f t="shared" si="21"/>
        <v>70914</v>
      </c>
      <c r="BT11" s="12">
        <f t="shared" si="21"/>
        <v>14773.75</v>
      </c>
      <c r="BU11" s="12">
        <f t="shared" ref="BU11:BU20" si="42">BZ11+CC11+CF11+CI11</f>
        <v>15780.302</v>
      </c>
      <c r="BV11" s="12">
        <f t="shared" si="22"/>
        <v>106.813111092309</v>
      </c>
      <c r="BW11" s="11">
        <f t="shared" si="23"/>
        <v>22.252731477564371</v>
      </c>
      <c r="BX11" s="111">
        <v>46914</v>
      </c>
      <c r="BY11" s="111">
        <f t="shared" ref="BY11:BY20" si="43">BX11/12*2.5</f>
        <v>9773.75</v>
      </c>
      <c r="BZ11" s="111">
        <v>10709.86</v>
      </c>
      <c r="CA11" s="111">
        <v>2000</v>
      </c>
      <c r="CB11" s="111">
        <f t="shared" ref="CB11:CB20" si="44">CA11/12*2.5</f>
        <v>416.66666666666663</v>
      </c>
      <c r="CC11" s="111">
        <v>320.85000000000002</v>
      </c>
      <c r="CD11" s="111">
        <v>0</v>
      </c>
      <c r="CE11" s="111">
        <v>0</v>
      </c>
      <c r="CF11" s="111">
        <v>0</v>
      </c>
      <c r="CG11" s="111">
        <v>22000</v>
      </c>
      <c r="CH11" s="106">
        <f t="shared" ref="CH11:CH20" si="45">CG11/12*2.5</f>
        <v>4583.333333333333</v>
      </c>
      <c r="CI11" s="111">
        <v>4749.5919999999996</v>
      </c>
      <c r="CJ11" s="111">
        <v>0</v>
      </c>
      <c r="CK11" s="47">
        <v>0</v>
      </c>
      <c r="CL11" s="111">
        <v>0</v>
      </c>
      <c r="CM11" s="111">
        <v>5999</v>
      </c>
      <c r="CN11" s="111">
        <v>1199.4000000000001</v>
      </c>
      <c r="CO11" s="111">
        <v>1199.4000000000001</v>
      </c>
      <c r="CP11" s="111">
        <v>0</v>
      </c>
      <c r="CQ11" s="111">
        <v>0</v>
      </c>
      <c r="CR11" s="111">
        <v>0</v>
      </c>
      <c r="CS11" s="111">
        <v>447500</v>
      </c>
      <c r="CT11" s="105">
        <f t="shared" ref="CT11:CT20" si="46">CS11/12*3</f>
        <v>111875</v>
      </c>
      <c r="CU11" s="111">
        <v>111662.3438</v>
      </c>
      <c r="CV11" s="111">
        <v>230000</v>
      </c>
      <c r="CW11" s="105">
        <f>CV11/12*3</f>
        <v>57500</v>
      </c>
      <c r="CX11" s="105">
        <v>65372.336799999997</v>
      </c>
      <c r="CY11" s="109">
        <v>200000</v>
      </c>
      <c r="CZ11" s="109">
        <f>CY11/12*2</f>
        <v>33333.333333333336</v>
      </c>
      <c r="DA11" s="105">
        <v>9794.1170000000002</v>
      </c>
      <c r="DB11" s="108">
        <v>15000</v>
      </c>
      <c r="DC11" s="105">
        <v>2494.8289</v>
      </c>
      <c r="DD11" s="105">
        <v>2494.8289</v>
      </c>
      <c r="DE11" s="42">
        <v>0</v>
      </c>
      <c r="DF11" s="111">
        <v>0</v>
      </c>
      <c r="DG11" s="111">
        <v>0</v>
      </c>
      <c r="DH11" s="105">
        <v>400000</v>
      </c>
      <c r="DI11" s="105">
        <f t="shared" ref="DI11:DI19" si="47">DH11/12*2.1</f>
        <v>70000.000000000015</v>
      </c>
      <c r="DJ11" s="105">
        <v>40497.314700000003</v>
      </c>
      <c r="DK11" s="105">
        <v>0</v>
      </c>
      <c r="DL11" s="12">
        <f t="shared" si="24"/>
        <v>4883664.8000000007</v>
      </c>
      <c r="DM11" s="12">
        <f t="shared" si="25"/>
        <v>1167207.9872333335</v>
      </c>
      <c r="DN11" s="12">
        <f t="shared" si="26"/>
        <v>1131887.6154000002</v>
      </c>
      <c r="DO11" s="42">
        <v>0</v>
      </c>
      <c r="DP11" s="42">
        <v>0</v>
      </c>
      <c r="DQ11" s="42">
        <v>0</v>
      </c>
      <c r="DR11" s="105">
        <v>1150000</v>
      </c>
      <c r="DS11" s="110">
        <v>0</v>
      </c>
      <c r="DT11" s="110">
        <v>0</v>
      </c>
      <c r="DU11" s="42">
        <v>0</v>
      </c>
      <c r="DV11" s="33">
        <v>0</v>
      </c>
      <c r="DW11" s="47">
        <v>0</v>
      </c>
      <c r="DX11" s="47">
        <v>0</v>
      </c>
      <c r="DY11" s="47">
        <v>0</v>
      </c>
      <c r="DZ11" s="47">
        <v>0</v>
      </c>
      <c r="EA11" s="42">
        <v>0</v>
      </c>
      <c r="EB11" s="33">
        <v>0</v>
      </c>
      <c r="EC11" s="111">
        <v>0</v>
      </c>
      <c r="ED11" s="111">
        <v>0</v>
      </c>
      <c r="EE11" s="110">
        <v>0</v>
      </c>
      <c r="EF11" s="111">
        <v>0</v>
      </c>
      <c r="EG11" s="47">
        <v>0</v>
      </c>
      <c r="EH11" s="12">
        <f t="shared" si="27"/>
        <v>1150000</v>
      </c>
      <c r="EI11" s="12">
        <f t="shared" si="27"/>
        <v>0</v>
      </c>
      <c r="EJ11" s="105">
        <f t="shared" si="28"/>
        <v>0</v>
      </c>
      <c r="EK11" s="14">
        <f>ED11-EH11</f>
        <v>-1150000</v>
      </c>
    </row>
    <row r="12" spans="1:141" s="14" customFormat="1" ht="20.25" customHeight="1" x14ac:dyDescent="0.2">
      <c r="A12" s="21">
        <v>3</v>
      </c>
      <c r="B12" s="103" t="s">
        <v>270</v>
      </c>
      <c r="C12" s="110">
        <v>147384.37549999999</v>
      </c>
      <c r="D12" s="110">
        <v>75696.847599999994</v>
      </c>
      <c r="E12" s="25">
        <f t="shared" si="0"/>
        <v>940780.90000000014</v>
      </c>
      <c r="F12" s="20">
        <f t="shared" si="1"/>
        <v>149685.11166666666</v>
      </c>
      <c r="G12" s="12">
        <f t="shared" si="2"/>
        <v>148270.17300000001</v>
      </c>
      <c r="H12" s="12">
        <f t="shared" si="29"/>
        <v>99.054723177935315</v>
      </c>
      <c r="I12" s="12">
        <f t="shared" si="30"/>
        <v>15.760329849383634</v>
      </c>
      <c r="J12" s="12">
        <f t="shared" si="3"/>
        <v>139312.9</v>
      </c>
      <c r="K12" s="12">
        <f t="shared" si="4"/>
        <v>33398.71166666667</v>
      </c>
      <c r="L12" s="12">
        <f t="shared" si="5"/>
        <v>31983.773000000005</v>
      </c>
      <c r="M12" s="12">
        <f t="shared" si="6"/>
        <v>95.763493272470043</v>
      </c>
      <c r="N12" s="12">
        <f t="shared" si="7"/>
        <v>22.958227845375415</v>
      </c>
      <c r="O12" s="12">
        <f t="shared" si="31"/>
        <v>41412.600000000006</v>
      </c>
      <c r="P12" s="12">
        <f t="shared" si="32"/>
        <v>6902.1000000000013</v>
      </c>
      <c r="Q12" s="12">
        <f t="shared" si="33"/>
        <v>6091.3579999999938</v>
      </c>
      <c r="R12" s="12">
        <f t="shared" si="9"/>
        <v>88.253690905666275</v>
      </c>
      <c r="S12" s="11">
        <f t="shared" si="10"/>
        <v>14.708948484277714</v>
      </c>
      <c r="T12" s="111">
        <v>0</v>
      </c>
      <c r="U12" s="105">
        <f t="shared" si="34"/>
        <v>0</v>
      </c>
      <c r="V12" s="111">
        <v>56.35</v>
      </c>
      <c r="W12" s="12" t="e">
        <f t="shared" si="11"/>
        <v>#DIV/0!</v>
      </c>
      <c r="X12" s="11" t="e">
        <f t="shared" si="12"/>
        <v>#DIV/0!</v>
      </c>
      <c r="Y12" s="111">
        <v>0</v>
      </c>
      <c r="Z12" s="105">
        <f t="shared" si="35"/>
        <v>0</v>
      </c>
      <c r="AA12" s="111">
        <v>256.39499999999998</v>
      </c>
      <c r="AB12" s="12" t="e">
        <f t="shared" si="36"/>
        <v>#DIV/0!</v>
      </c>
      <c r="AC12" s="11" t="e">
        <f t="shared" si="37"/>
        <v>#DIV/0!</v>
      </c>
      <c r="AD12" s="112">
        <v>41412.600000000006</v>
      </c>
      <c r="AE12" s="112">
        <v>6902.1000000000013</v>
      </c>
      <c r="AF12" s="112">
        <v>5778.6129999999939</v>
      </c>
      <c r="AG12" s="112">
        <f t="shared" si="38"/>
        <v>83.722533721620849</v>
      </c>
      <c r="AH12" s="112">
        <f t="shared" si="39"/>
        <v>13.953755620270142</v>
      </c>
      <c r="AI12" s="111">
        <v>62127.9</v>
      </c>
      <c r="AJ12" s="105">
        <f t="shared" si="40"/>
        <v>15531.974999999999</v>
      </c>
      <c r="AK12" s="111">
        <v>13193.223</v>
      </c>
      <c r="AL12" s="12">
        <f t="shared" si="13"/>
        <v>84.942339914917468</v>
      </c>
      <c r="AM12" s="11">
        <f t="shared" si="14"/>
        <v>21.235584978729364</v>
      </c>
      <c r="AN12" s="111">
        <v>4183</v>
      </c>
      <c r="AO12" s="105">
        <v>1200</v>
      </c>
      <c r="AP12" s="111">
        <v>1657.604</v>
      </c>
      <c r="AQ12" s="12">
        <f t="shared" si="15"/>
        <v>138.13366666666667</v>
      </c>
      <c r="AR12" s="11">
        <f t="shared" si="16"/>
        <v>39.627157542433658</v>
      </c>
      <c r="AS12" s="111">
        <v>0</v>
      </c>
      <c r="AT12" s="105">
        <f t="shared" ref="AT12:AT20" si="48">AS12/12*2.5</f>
        <v>0</v>
      </c>
      <c r="AU12" s="111">
        <v>0</v>
      </c>
      <c r="AV12" s="12" t="e">
        <f t="shared" si="17"/>
        <v>#DIV/0!</v>
      </c>
      <c r="AW12" s="11" t="e">
        <f t="shared" si="18"/>
        <v>#DIV/0!</v>
      </c>
      <c r="AX12" s="38"/>
      <c r="AY12" s="33">
        <f t="shared" si="19"/>
        <v>0</v>
      </c>
      <c r="AZ12" s="47"/>
      <c r="BA12" s="38"/>
      <c r="BB12" s="33">
        <f t="shared" si="20"/>
        <v>0</v>
      </c>
      <c r="BC12" s="47"/>
      <c r="BD12" s="107">
        <f t="shared" si="41"/>
        <v>465145.59999999998</v>
      </c>
      <c r="BE12" s="105">
        <v>116286.39999999999</v>
      </c>
      <c r="BF12" s="105">
        <v>116286.39999999999</v>
      </c>
      <c r="BG12" s="38">
        <v>1089.4000000000001</v>
      </c>
      <c r="BH12" s="33">
        <v>0</v>
      </c>
      <c r="BI12" s="13">
        <v>0</v>
      </c>
      <c r="BJ12" s="105"/>
      <c r="BK12" s="105"/>
      <c r="BL12" s="105"/>
      <c r="BM12" s="38">
        <v>0</v>
      </c>
      <c r="BN12" s="33">
        <v>0</v>
      </c>
      <c r="BO12" s="47">
        <v>0</v>
      </c>
      <c r="BP12" s="38">
        <v>0</v>
      </c>
      <c r="BQ12" s="33">
        <v>0</v>
      </c>
      <c r="BR12" s="47">
        <v>0</v>
      </c>
      <c r="BS12" s="12">
        <f t="shared" si="21"/>
        <v>9773.6</v>
      </c>
      <c r="BT12" s="12">
        <f t="shared" si="21"/>
        <v>2036.1666666666667</v>
      </c>
      <c r="BU12" s="12">
        <f t="shared" si="42"/>
        <v>2125.4</v>
      </c>
      <c r="BV12" s="12">
        <f t="shared" si="22"/>
        <v>104.38241794221167</v>
      </c>
      <c r="BW12" s="11">
        <f t="shared" si="23"/>
        <v>21.746337071294096</v>
      </c>
      <c r="BX12" s="111">
        <v>8273.6</v>
      </c>
      <c r="BY12" s="111">
        <f t="shared" si="43"/>
        <v>1723.6666666666667</v>
      </c>
      <c r="BZ12" s="111">
        <v>1619.4</v>
      </c>
      <c r="CA12" s="111">
        <v>0</v>
      </c>
      <c r="CB12" s="111">
        <f t="shared" si="44"/>
        <v>0</v>
      </c>
      <c r="CC12" s="111">
        <v>0</v>
      </c>
      <c r="CD12" s="111">
        <v>0</v>
      </c>
      <c r="CE12" s="111">
        <v>0</v>
      </c>
      <c r="CF12" s="111">
        <v>0</v>
      </c>
      <c r="CG12" s="111">
        <v>1500</v>
      </c>
      <c r="CH12" s="106">
        <f t="shared" si="45"/>
        <v>312.5</v>
      </c>
      <c r="CI12" s="111">
        <v>506</v>
      </c>
      <c r="CJ12" s="111">
        <v>0</v>
      </c>
      <c r="CK12" s="47">
        <v>0</v>
      </c>
      <c r="CL12" s="111">
        <v>0</v>
      </c>
      <c r="CM12" s="111">
        <v>0</v>
      </c>
      <c r="CN12" s="111">
        <v>0</v>
      </c>
      <c r="CO12" s="111">
        <v>0</v>
      </c>
      <c r="CP12" s="111">
        <v>270</v>
      </c>
      <c r="CQ12" s="111">
        <v>128</v>
      </c>
      <c r="CR12" s="111">
        <v>128</v>
      </c>
      <c r="CS12" s="111">
        <v>47498</v>
      </c>
      <c r="CT12" s="105">
        <f t="shared" si="46"/>
        <v>11874.5</v>
      </c>
      <c r="CU12" s="111">
        <v>12496.313</v>
      </c>
      <c r="CV12" s="111">
        <v>26130</v>
      </c>
      <c r="CW12" s="105">
        <f>CV12/12*3</f>
        <v>6532.5</v>
      </c>
      <c r="CX12" s="105">
        <v>7051.5709999999999</v>
      </c>
      <c r="CY12" s="109">
        <v>3000</v>
      </c>
      <c r="CZ12" s="109">
        <f t="shared" ref="CZ12:CZ19" si="49">CY12/12*2</f>
        <v>500</v>
      </c>
      <c r="DA12" s="105">
        <v>503.488</v>
      </c>
      <c r="DB12" s="108">
        <v>300</v>
      </c>
      <c r="DC12" s="105">
        <v>0</v>
      </c>
      <c r="DD12" s="105">
        <v>0</v>
      </c>
      <c r="DE12" s="42">
        <v>0</v>
      </c>
      <c r="DF12" s="111">
        <v>0</v>
      </c>
      <c r="DG12" s="111">
        <v>0</v>
      </c>
      <c r="DH12" s="105">
        <v>12160.4</v>
      </c>
      <c r="DI12" s="105">
        <f t="shared" si="47"/>
        <v>2128.0700000000002</v>
      </c>
      <c r="DJ12" s="105">
        <v>1567</v>
      </c>
      <c r="DK12" s="105">
        <v>0</v>
      </c>
      <c r="DL12" s="12">
        <f t="shared" si="24"/>
        <v>605547.9</v>
      </c>
      <c r="DM12" s="12">
        <f t="shared" si="25"/>
        <v>149685.11166666666</v>
      </c>
      <c r="DN12" s="12">
        <f t="shared" si="26"/>
        <v>148270.17300000001</v>
      </c>
      <c r="DO12" s="42">
        <v>0</v>
      </c>
      <c r="DP12" s="42">
        <v>0</v>
      </c>
      <c r="DQ12" s="42">
        <v>0</v>
      </c>
      <c r="DR12" s="105">
        <v>335233</v>
      </c>
      <c r="DS12" s="110">
        <v>0</v>
      </c>
      <c r="DT12" s="110">
        <v>0</v>
      </c>
      <c r="DU12" s="42">
        <v>0</v>
      </c>
      <c r="DV12" s="33">
        <v>0</v>
      </c>
      <c r="DW12" s="47">
        <v>0</v>
      </c>
      <c r="DX12" s="47">
        <v>0</v>
      </c>
      <c r="DY12" s="47">
        <v>0</v>
      </c>
      <c r="DZ12" s="47">
        <v>0</v>
      </c>
      <c r="EA12" s="42">
        <v>0</v>
      </c>
      <c r="EB12" s="33">
        <v>0</v>
      </c>
      <c r="EC12" s="111">
        <v>0</v>
      </c>
      <c r="ED12" s="111">
        <v>76175.7</v>
      </c>
      <c r="EE12" s="110">
        <v>0</v>
      </c>
      <c r="EF12" s="111">
        <v>0</v>
      </c>
      <c r="EG12" s="47">
        <v>0</v>
      </c>
      <c r="EH12" s="12">
        <f t="shared" si="27"/>
        <v>411408.7</v>
      </c>
      <c r="EI12" s="12">
        <f t="shared" si="27"/>
        <v>0</v>
      </c>
      <c r="EJ12" s="105">
        <f t="shared" si="28"/>
        <v>0</v>
      </c>
      <c r="EK12" s="14">
        <f t="shared" ref="EK12:EK20" si="50">ED12-EH12</f>
        <v>-335233</v>
      </c>
    </row>
    <row r="13" spans="1:141" s="14" customFormat="1" ht="20.25" customHeight="1" x14ac:dyDescent="0.2">
      <c r="A13" s="21">
        <v>4</v>
      </c>
      <c r="B13" s="103" t="s">
        <v>243</v>
      </c>
      <c r="C13" s="110">
        <v>811451.38890000002</v>
      </c>
      <c r="D13" s="110">
        <v>71361.142699999997</v>
      </c>
      <c r="E13" s="25">
        <f t="shared" si="0"/>
        <v>4442337.9550000001</v>
      </c>
      <c r="F13" s="20">
        <f t="shared" si="1"/>
        <v>703929.44166666653</v>
      </c>
      <c r="G13" s="12">
        <f t="shared" si="2"/>
        <v>724141.62189999991</v>
      </c>
      <c r="H13" s="12">
        <f t="shared" si="29"/>
        <v>102.871336107988</v>
      </c>
      <c r="I13" s="12">
        <f t="shared" si="30"/>
        <v>16.300912475264386</v>
      </c>
      <c r="J13" s="12">
        <f t="shared" si="3"/>
        <v>923514.6</v>
      </c>
      <c r="K13" s="12">
        <f t="shared" si="4"/>
        <v>271714.54166666669</v>
      </c>
      <c r="L13" s="12">
        <f t="shared" si="5"/>
        <v>291926.7219</v>
      </c>
      <c r="M13" s="12">
        <f t="shared" si="6"/>
        <v>107.43875543405004</v>
      </c>
      <c r="N13" s="12">
        <f t="shared" si="7"/>
        <v>31.610406798116674</v>
      </c>
      <c r="O13" s="12">
        <f t="shared" si="31"/>
        <v>478833.00000000012</v>
      </c>
      <c r="P13" s="12">
        <f t="shared" si="32"/>
        <v>81390.083333333358</v>
      </c>
      <c r="Q13" s="12">
        <f t="shared" si="33"/>
        <v>77664.038000000015</v>
      </c>
      <c r="R13" s="12">
        <f t="shared" si="9"/>
        <v>95.421991008323076</v>
      </c>
      <c r="S13" s="11">
        <f t="shared" si="10"/>
        <v>16.219441433652232</v>
      </c>
      <c r="T13" s="111">
        <v>11000</v>
      </c>
      <c r="U13" s="105">
        <f t="shared" si="34"/>
        <v>2291.6666666666665</v>
      </c>
      <c r="V13" s="111">
        <v>5837.0630000000001</v>
      </c>
      <c r="W13" s="12">
        <f t="shared" si="11"/>
        <v>254.70820363636366</v>
      </c>
      <c r="X13" s="11">
        <f t="shared" si="12"/>
        <v>53.064209090909088</v>
      </c>
      <c r="Y13" s="111">
        <v>27030</v>
      </c>
      <c r="Z13" s="105">
        <f t="shared" si="35"/>
        <v>5631.25</v>
      </c>
      <c r="AA13" s="111">
        <v>5355.357</v>
      </c>
      <c r="AB13" s="12">
        <f t="shared" si="36"/>
        <v>95.100679245283018</v>
      </c>
      <c r="AC13" s="11">
        <f t="shared" si="37"/>
        <v>19.812641509433963</v>
      </c>
      <c r="AD13" s="112">
        <v>440803.00000000012</v>
      </c>
      <c r="AE13" s="112">
        <v>73467.166666666686</v>
      </c>
      <c r="AF13" s="112">
        <v>66471.618000000017</v>
      </c>
      <c r="AG13" s="112">
        <f t="shared" si="38"/>
        <v>90.477993117106735</v>
      </c>
      <c r="AH13" s="112">
        <f t="shared" si="39"/>
        <v>15.079665519517791</v>
      </c>
      <c r="AI13" s="111">
        <v>298926</v>
      </c>
      <c r="AJ13" s="105">
        <f t="shared" si="40"/>
        <v>74731.5</v>
      </c>
      <c r="AK13" s="111">
        <v>77030.251999999993</v>
      </c>
      <c r="AL13" s="12">
        <f t="shared" si="13"/>
        <v>103.07601479964941</v>
      </c>
      <c r="AM13" s="11">
        <f t="shared" si="14"/>
        <v>25.769003699912354</v>
      </c>
      <c r="AN13" s="111">
        <v>118770</v>
      </c>
      <c r="AO13" s="105">
        <v>94000</v>
      </c>
      <c r="AP13" s="111">
        <v>120955.97500000001</v>
      </c>
      <c r="AQ13" s="12">
        <f t="shared" si="15"/>
        <v>128.67656914893618</v>
      </c>
      <c r="AR13" s="11">
        <f t="shared" si="16"/>
        <v>101.84051107181948</v>
      </c>
      <c r="AS13" s="111">
        <v>14000</v>
      </c>
      <c r="AT13" s="105">
        <f t="shared" si="48"/>
        <v>2916.666666666667</v>
      </c>
      <c r="AU13" s="111">
        <v>3062.9</v>
      </c>
      <c r="AV13" s="12">
        <f t="shared" si="17"/>
        <v>105.01371428571429</v>
      </c>
      <c r="AW13" s="11">
        <f t="shared" si="18"/>
        <v>21.877857142857142</v>
      </c>
      <c r="AX13" s="38"/>
      <c r="AY13" s="33">
        <f t="shared" si="19"/>
        <v>0</v>
      </c>
      <c r="AZ13" s="47"/>
      <c r="BA13" s="38"/>
      <c r="BB13" s="33">
        <f t="shared" si="20"/>
        <v>0</v>
      </c>
      <c r="BC13" s="47"/>
      <c r="BD13" s="107">
        <f t="shared" si="41"/>
        <v>1198416.8</v>
      </c>
      <c r="BE13" s="105">
        <v>299604.2</v>
      </c>
      <c r="BF13" s="105">
        <v>299604.2</v>
      </c>
      <c r="BG13" s="38">
        <v>3486.1</v>
      </c>
      <c r="BH13" s="33">
        <v>0</v>
      </c>
      <c r="BI13" s="13">
        <v>0</v>
      </c>
      <c r="BJ13" s="105"/>
      <c r="BK13" s="105"/>
      <c r="BL13" s="105"/>
      <c r="BM13" s="38">
        <v>0</v>
      </c>
      <c r="BN13" s="33">
        <v>0</v>
      </c>
      <c r="BO13" s="47">
        <v>0</v>
      </c>
      <c r="BP13" s="38">
        <v>0</v>
      </c>
      <c r="BQ13" s="33">
        <v>0</v>
      </c>
      <c r="BR13" s="47">
        <v>0</v>
      </c>
      <c r="BS13" s="12">
        <f t="shared" si="21"/>
        <v>39252.5</v>
      </c>
      <c r="BT13" s="33">
        <f>BS13/12*1.4*6</f>
        <v>27476.75</v>
      </c>
      <c r="BU13" s="12">
        <f t="shared" si="42"/>
        <v>16198.118</v>
      </c>
      <c r="BV13" s="12">
        <f t="shared" si="22"/>
        <v>58.95208858398464</v>
      </c>
      <c r="BW13" s="11">
        <f t="shared" si="23"/>
        <v>41.266462008789247</v>
      </c>
      <c r="BX13" s="111">
        <v>22000</v>
      </c>
      <c r="BY13" s="111">
        <f t="shared" si="43"/>
        <v>4583.333333333333</v>
      </c>
      <c r="BZ13" s="111">
        <v>9614.4230000000007</v>
      </c>
      <c r="CA13" s="111">
        <v>0</v>
      </c>
      <c r="CB13" s="111">
        <f t="shared" si="44"/>
        <v>0</v>
      </c>
      <c r="CC13" s="111">
        <v>0</v>
      </c>
      <c r="CD13" s="111">
        <v>0</v>
      </c>
      <c r="CE13" s="111">
        <v>0</v>
      </c>
      <c r="CF13" s="111">
        <v>0</v>
      </c>
      <c r="CG13" s="111">
        <v>17252.5</v>
      </c>
      <c r="CH13" s="106">
        <f t="shared" si="45"/>
        <v>3594.270833333333</v>
      </c>
      <c r="CI13" s="111">
        <v>6583.6949999999997</v>
      </c>
      <c r="CJ13" s="111">
        <v>0</v>
      </c>
      <c r="CK13" s="47">
        <v>0</v>
      </c>
      <c r="CL13" s="111">
        <v>0</v>
      </c>
      <c r="CM13" s="111">
        <v>3998</v>
      </c>
      <c r="CN13" s="111">
        <v>799.6</v>
      </c>
      <c r="CO13" s="111">
        <v>799.6</v>
      </c>
      <c r="CP13" s="111">
        <v>0</v>
      </c>
      <c r="CQ13" s="111">
        <v>0</v>
      </c>
      <c r="CR13" s="111">
        <v>0</v>
      </c>
      <c r="CS13" s="111">
        <v>247036.1</v>
      </c>
      <c r="CT13" s="105">
        <f>CS13/12*2.5</f>
        <v>51465.854166666672</v>
      </c>
      <c r="CU13" s="111">
        <v>44616.650900000001</v>
      </c>
      <c r="CV13" s="111">
        <v>67795</v>
      </c>
      <c r="CW13" s="105">
        <f>CV13/12*1.8</f>
        <v>10169.25</v>
      </c>
      <c r="CX13" s="105">
        <v>13909.409900000001</v>
      </c>
      <c r="CY13" s="109">
        <v>112500</v>
      </c>
      <c r="CZ13" s="109">
        <f t="shared" si="49"/>
        <v>18750</v>
      </c>
      <c r="DA13" s="105">
        <v>2944.4160000000002</v>
      </c>
      <c r="DB13" s="108">
        <v>0</v>
      </c>
      <c r="DC13" s="105">
        <v>0</v>
      </c>
      <c r="DD13" s="105">
        <v>0</v>
      </c>
      <c r="DE13" s="42">
        <v>0</v>
      </c>
      <c r="DF13" s="111">
        <v>0</v>
      </c>
      <c r="DG13" s="111">
        <v>0</v>
      </c>
      <c r="DH13" s="105">
        <v>55000</v>
      </c>
      <c r="DI13" s="105">
        <f>DH13/12*3</f>
        <v>13750</v>
      </c>
      <c r="DJ13" s="105">
        <v>15925.99</v>
      </c>
      <c r="DK13" s="105">
        <v>718.1</v>
      </c>
      <c r="DL13" s="12">
        <f t="shared" si="24"/>
        <v>2129415.5</v>
      </c>
      <c r="DM13" s="12">
        <f t="shared" si="25"/>
        <v>572118.34166666656</v>
      </c>
      <c r="DN13" s="12">
        <f t="shared" si="26"/>
        <v>592330.52189999993</v>
      </c>
      <c r="DO13" s="42">
        <v>0</v>
      </c>
      <c r="DP13" s="42">
        <v>0</v>
      </c>
      <c r="DQ13" s="42">
        <v>0</v>
      </c>
      <c r="DR13" s="105">
        <v>2312922.4550000001</v>
      </c>
      <c r="DS13" s="110">
        <v>131811.1</v>
      </c>
      <c r="DT13" s="110">
        <v>131811.1</v>
      </c>
      <c r="DU13" s="42">
        <v>0</v>
      </c>
      <c r="DV13" s="33">
        <v>0</v>
      </c>
      <c r="DW13" s="47">
        <v>0</v>
      </c>
      <c r="DX13" s="47">
        <v>0</v>
      </c>
      <c r="DY13" s="47">
        <v>0</v>
      </c>
      <c r="DZ13" s="47">
        <v>0</v>
      </c>
      <c r="EA13" s="42">
        <v>0</v>
      </c>
      <c r="EB13" s="33">
        <v>0</v>
      </c>
      <c r="EC13" s="111">
        <v>0</v>
      </c>
      <c r="ED13" s="111">
        <v>0</v>
      </c>
      <c r="EE13" s="110">
        <v>0</v>
      </c>
      <c r="EF13" s="111">
        <v>0</v>
      </c>
      <c r="EG13" s="47">
        <v>0</v>
      </c>
      <c r="EH13" s="12">
        <f t="shared" si="27"/>
        <v>2312922.4550000001</v>
      </c>
      <c r="EI13" s="12">
        <f t="shared" si="27"/>
        <v>131811.1</v>
      </c>
      <c r="EJ13" s="105">
        <f t="shared" si="28"/>
        <v>131811.1</v>
      </c>
      <c r="EK13" s="14">
        <f t="shared" si="50"/>
        <v>-2312922.4550000001</v>
      </c>
    </row>
    <row r="14" spans="1:141" s="14" customFormat="1" ht="20.25" customHeight="1" x14ac:dyDescent="0.2">
      <c r="A14" s="21">
        <v>5</v>
      </c>
      <c r="B14" s="103" t="s">
        <v>244</v>
      </c>
      <c r="C14" s="110">
        <v>1992415.0183999999</v>
      </c>
      <c r="D14" s="110">
        <v>129268.32</v>
      </c>
      <c r="E14" s="25">
        <f t="shared" si="0"/>
        <v>546963.6</v>
      </c>
      <c r="F14" s="20">
        <f t="shared" si="1"/>
        <v>220035.41666666669</v>
      </c>
      <c r="G14" s="12">
        <f t="shared" si="2"/>
        <v>247832.39799999999</v>
      </c>
      <c r="H14" s="12">
        <f t="shared" si="29"/>
        <v>112.63295780035409</v>
      </c>
      <c r="I14" s="12">
        <f t="shared" si="30"/>
        <v>45.310583373372559</v>
      </c>
      <c r="J14" s="12">
        <f t="shared" si="3"/>
        <v>362087.80000000005</v>
      </c>
      <c r="K14" s="12">
        <f t="shared" si="4"/>
        <v>119935.51666666665</v>
      </c>
      <c r="L14" s="12">
        <f t="shared" si="5"/>
        <v>147732.49800000002</v>
      </c>
      <c r="M14" s="12">
        <f t="shared" si="6"/>
        <v>123.17660531749635</v>
      </c>
      <c r="N14" s="12">
        <f t="shared" si="7"/>
        <v>40.800186584579762</v>
      </c>
      <c r="O14" s="12">
        <f t="shared" si="31"/>
        <v>623600</v>
      </c>
      <c r="P14" s="12">
        <f t="shared" si="32"/>
        <v>105000</v>
      </c>
      <c r="Q14" s="12">
        <f t="shared" si="33"/>
        <v>218857.71299999999</v>
      </c>
      <c r="R14" s="12">
        <f t="shared" si="9"/>
        <v>208.43591714285714</v>
      </c>
      <c r="S14" s="11">
        <f t="shared" si="10"/>
        <v>35.095848781270043</v>
      </c>
      <c r="T14" s="111">
        <v>6100</v>
      </c>
      <c r="U14" s="105">
        <f t="shared" si="34"/>
        <v>1270.8333333333333</v>
      </c>
      <c r="V14" s="111">
        <v>3068.3339999999998</v>
      </c>
      <c r="W14" s="12">
        <f t="shared" si="11"/>
        <v>241.44267540983608</v>
      </c>
      <c r="X14" s="11">
        <f t="shared" si="12"/>
        <v>50.300557377049181</v>
      </c>
      <c r="Y14" s="111">
        <v>19500</v>
      </c>
      <c r="Z14" s="105">
        <f t="shared" si="35"/>
        <v>4062.5</v>
      </c>
      <c r="AA14" s="111">
        <v>13314.344999999999</v>
      </c>
      <c r="AB14" s="12">
        <f t="shared" si="36"/>
        <v>327.73772307692309</v>
      </c>
      <c r="AC14" s="11">
        <f t="shared" si="37"/>
        <v>68.278692307692296</v>
      </c>
      <c r="AD14" s="112">
        <v>598000</v>
      </c>
      <c r="AE14" s="112">
        <v>99666.666666666672</v>
      </c>
      <c r="AF14" s="112">
        <v>202475.03399999999</v>
      </c>
      <c r="AG14" s="112">
        <f t="shared" si="38"/>
        <v>203.15220802675583</v>
      </c>
      <c r="AH14" s="112">
        <f t="shared" si="39"/>
        <v>33.858701337792638</v>
      </c>
      <c r="AI14" s="111">
        <v>58000</v>
      </c>
      <c r="AJ14" s="105">
        <f t="shared" si="40"/>
        <v>14500</v>
      </c>
      <c r="AK14" s="111">
        <v>15102.234</v>
      </c>
      <c r="AL14" s="12">
        <f t="shared" si="13"/>
        <v>104.1533379310345</v>
      </c>
      <c r="AM14" s="11">
        <f t="shared" si="14"/>
        <v>26.038334482758625</v>
      </c>
      <c r="AN14" s="111">
        <v>87887</v>
      </c>
      <c r="AO14" s="105">
        <v>54000</v>
      </c>
      <c r="AP14" s="111">
        <v>62621.277999999998</v>
      </c>
      <c r="AQ14" s="12">
        <f t="shared" si="15"/>
        <v>115.96532962962962</v>
      </c>
      <c r="AR14" s="11">
        <f t="shared" si="16"/>
        <v>71.252037275137397</v>
      </c>
      <c r="AS14" s="111">
        <v>0</v>
      </c>
      <c r="AT14" s="105">
        <f t="shared" si="48"/>
        <v>0</v>
      </c>
      <c r="AU14" s="111">
        <v>0</v>
      </c>
      <c r="AV14" s="12" t="e">
        <f t="shared" si="17"/>
        <v>#DIV/0!</v>
      </c>
      <c r="AW14" s="11" t="e">
        <f t="shared" si="18"/>
        <v>#DIV/0!</v>
      </c>
      <c r="AX14" s="38"/>
      <c r="AY14" s="33">
        <f t="shared" si="19"/>
        <v>0</v>
      </c>
      <c r="AZ14" s="47"/>
      <c r="BA14" s="38"/>
      <c r="BB14" s="33">
        <f t="shared" si="20"/>
        <v>0</v>
      </c>
      <c r="BC14" s="47"/>
      <c r="BD14" s="107">
        <f t="shared" si="41"/>
        <v>64458.8</v>
      </c>
      <c r="BE14" s="105">
        <v>16114.7</v>
      </c>
      <c r="BF14" s="105">
        <v>16114.7</v>
      </c>
      <c r="BG14" s="38">
        <v>653.6</v>
      </c>
      <c r="BH14" s="33">
        <v>0</v>
      </c>
      <c r="BI14" s="13">
        <v>0</v>
      </c>
      <c r="BJ14" s="105"/>
      <c r="BK14" s="105"/>
      <c r="BL14" s="105"/>
      <c r="BM14" s="38">
        <v>0</v>
      </c>
      <c r="BN14" s="33">
        <v>0</v>
      </c>
      <c r="BO14" s="47">
        <v>0</v>
      </c>
      <c r="BP14" s="38">
        <v>0</v>
      </c>
      <c r="BQ14" s="33">
        <v>0</v>
      </c>
      <c r="BR14" s="47">
        <v>0</v>
      </c>
      <c r="BS14" s="12">
        <f t="shared" si="21"/>
        <v>42152.4</v>
      </c>
      <c r="BT14" s="12">
        <f t="shared" si="21"/>
        <v>8781.75</v>
      </c>
      <c r="BU14" s="12">
        <f t="shared" si="42"/>
        <v>14984.847</v>
      </c>
      <c r="BV14" s="12">
        <f t="shared" si="22"/>
        <v>170.63622854214705</v>
      </c>
      <c r="BW14" s="11">
        <f t="shared" si="23"/>
        <v>35.54921427961397</v>
      </c>
      <c r="BX14" s="111">
        <v>13270.2</v>
      </c>
      <c r="BY14" s="111">
        <f t="shared" si="43"/>
        <v>2764.6250000000005</v>
      </c>
      <c r="BZ14" s="111">
        <v>3136.7330000000002</v>
      </c>
      <c r="CA14" s="111">
        <v>27311.200000000001</v>
      </c>
      <c r="CB14" s="111">
        <f t="shared" si="44"/>
        <v>5689.8333333333339</v>
      </c>
      <c r="CC14" s="111">
        <v>11748.114</v>
      </c>
      <c r="CD14" s="111">
        <v>0</v>
      </c>
      <c r="CE14" s="111">
        <v>0</v>
      </c>
      <c r="CF14" s="111">
        <v>0</v>
      </c>
      <c r="CG14" s="111">
        <v>1571</v>
      </c>
      <c r="CH14" s="106">
        <f t="shared" si="45"/>
        <v>327.29166666666663</v>
      </c>
      <c r="CI14" s="111">
        <v>100</v>
      </c>
      <c r="CJ14" s="111">
        <v>0</v>
      </c>
      <c r="CK14" s="47">
        <v>0</v>
      </c>
      <c r="CL14" s="111">
        <v>0</v>
      </c>
      <c r="CM14" s="111">
        <v>0</v>
      </c>
      <c r="CN14" s="111">
        <v>0</v>
      </c>
      <c r="CO14" s="111">
        <v>0</v>
      </c>
      <c r="CP14" s="111">
        <v>0</v>
      </c>
      <c r="CQ14" s="111">
        <v>0</v>
      </c>
      <c r="CR14" s="111">
        <v>0</v>
      </c>
      <c r="CS14" s="111">
        <v>125674.4</v>
      </c>
      <c r="CT14" s="105">
        <f t="shared" si="46"/>
        <v>31418.6</v>
      </c>
      <c r="CU14" s="111">
        <v>34405.233</v>
      </c>
      <c r="CV14" s="111">
        <v>45604.4</v>
      </c>
      <c r="CW14" s="105">
        <f>CV14/12*3</f>
        <v>11401.1</v>
      </c>
      <c r="CX14" s="105">
        <v>12063.117</v>
      </c>
      <c r="CY14" s="109">
        <v>15500</v>
      </c>
      <c r="CZ14" s="109">
        <f t="shared" si="49"/>
        <v>2583.3333333333335</v>
      </c>
      <c r="DA14" s="105">
        <v>0</v>
      </c>
      <c r="DB14" s="108">
        <v>2000</v>
      </c>
      <c r="DC14" s="105">
        <v>2000</v>
      </c>
      <c r="DD14" s="105">
        <v>2000</v>
      </c>
      <c r="DE14" s="42">
        <v>6800</v>
      </c>
      <c r="DF14" s="111">
        <v>1350</v>
      </c>
      <c r="DG14" s="111">
        <v>1350</v>
      </c>
      <c r="DH14" s="105">
        <v>5274</v>
      </c>
      <c r="DI14" s="105">
        <f>DH14/12*3</f>
        <v>1318.5</v>
      </c>
      <c r="DJ14" s="105">
        <v>2236.2269999999999</v>
      </c>
      <c r="DK14" s="105">
        <v>0</v>
      </c>
      <c r="DL14" s="12">
        <f t="shared" si="24"/>
        <v>434000.19999999995</v>
      </c>
      <c r="DM14" s="12">
        <f t="shared" si="25"/>
        <v>137400.21666666667</v>
      </c>
      <c r="DN14" s="12">
        <f t="shared" si="26"/>
        <v>165197.198</v>
      </c>
      <c r="DO14" s="42">
        <v>0</v>
      </c>
      <c r="DP14" s="42">
        <v>0</v>
      </c>
      <c r="DQ14" s="42">
        <v>0</v>
      </c>
      <c r="DR14" s="105">
        <v>112963.4</v>
      </c>
      <c r="DS14" s="110">
        <v>82635.199999999997</v>
      </c>
      <c r="DT14" s="110">
        <v>82635.199999999997</v>
      </c>
      <c r="DU14" s="42">
        <v>0</v>
      </c>
      <c r="DV14" s="33">
        <v>0</v>
      </c>
      <c r="DW14" s="47">
        <v>0</v>
      </c>
      <c r="DX14" s="47">
        <v>0</v>
      </c>
      <c r="DY14" s="47">
        <v>0</v>
      </c>
      <c r="DZ14" s="47">
        <v>0</v>
      </c>
      <c r="EA14" s="42">
        <v>0</v>
      </c>
      <c r="EB14" s="33">
        <v>0</v>
      </c>
      <c r="EC14" s="111">
        <v>0</v>
      </c>
      <c r="ED14" s="111">
        <v>0</v>
      </c>
      <c r="EE14" s="110">
        <v>0</v>
      </c>
      <c r="EF14" s="111">
        <v>0</v>
      </c>
      <c r="EG14" s="47">
        <v>0</v>
      </c>
      <c r="EH14" s="12">
        <f t="shared" si="27"/>
        <v>112963.4</v>
      </c>
      <c r="EI14" s="12">
        <f t="shared" si="27"/>
        <v>82635.199999999997</v>
      </c>
      <c r="EJ14" s="105">
        <f t="shared" si="28"/>
        <v>82635.199999999997</v>
      </c>
      <c r="EK14" s="14">
        <f t="shared" si="50"/>
        <v>-112963.4</v>
      </c>
    </row>
    <row r="15" spans="1:141" s="14" customFormat="1" ht="20.25" customHeight="1" x14ac:dyDescent="0.2">
      <c r="A15" s="21">
        <v>6</v>
      </c>
      <c r="B15" s="104" t="s">
        <v>271</v>
      </c>
      <c r="C15" s="110">
        <v>11944.711600000001</v>
      </c>
      <c r="D15" s="110">
        <v>43080.4496</v>
      </c>
      <c r="E15" s="25">
        <f t="shared" si="0"/>
        <v>2092341.6</v>
      </c>
      <c r="F15" s="20">
        <f t="shared" si="1"/>
        <v>366619.97916666663</v>
      </c>
      <c r="G15" s="12">
        <f t="shared" si="2"/>
        <v>375136.99099999998</v>
      </c>
      <c r="H15" s="12">
        <f t="shared" si="29"/>
        <v>102.32311721054937</v>
      </c>
      <c r="I15" s="12">
        <f t="shared" si="30"/>
        <v>17.929050925527644</v>
      </c>
      <c r="J15" s="12">
        <f t="shared" si="3"/>
        <v>460025.1</v>
      </c>
      <c r="K15" s="12">
        <f t="shared" si="4"/>
        <v>108981.47916666666</v>
      </c>
      <c r="L15" s="12">
        <f t="shared" si="5"/>
        <v>117498.49100000002</v>
      </c>
      <c r="M15" s="12">
        <f t="shared" si="6"/>
        <v>107.81510023396564</v>
      </c>
      <c r="N15" s="12">
        <f t="shared" si="7"/>
        <v>25.541756525893923</v>
      </c>
      <c r="O15" s="12">
        <f t="shared" si="31"/>
        <v>199334.70000000007</v>
      </c>
      <c r="P15" s="12">
        <f t="shared" si="32"/>
        <v>33429.033333333347</v>
      </c>
      <c r="Q15" s="12">
        <f t="shared" si="33"/>
        <v>26912.457999999988</v>
      </c>
      <c r="R15" s="12">
        <f t="shared" si="9"/>
        <v>80.506240583285319</v>
      </c>
      <c r="S15" s="11">
        <f t="shared" si="10"/>
        <v>13.501140544019671</v>
      </c>
      <c r="T15" s="111">
        <v>1829</v>
      </c>
      <c r="U15" s="105">
        <f t="shared" si="34"/>
        <v>381.04166666666663</v>
      </c>
      <c r="V15" s="111">
        <v>3425.288</v>
      </c>
      <c r="W15" s="12">
        <f t="shared" si="11"/>
        <v>898.92741388737022</v>
      </c>
      <c r="X15" s="11">
        <f t="shared" si="12"/>
        <v>187.27654455986877</v>
      </c>
      <c r="Y15" s="111">
        <v>3129</v>
      </c>
      <c r="Z15" s="105">
        <f t="shared" si="35"/>
        <v>651.875</v>
      </c>
      <c r="AA15" s="111">
        <v>1384.48</v>
      </c>
      <c r="AB15" s="12">
        <f t="shared" si="36"/>
        <v>212.38427612655801</v>
      </c>
      <c r="AC15" s="11">
        <f t="shared" si="37"/>
        <v>44.246724193032918</v>
      </c>
      <c r="AD15" s="112">
        <v>194376.70000000007</v>
      </c>
      <c r="AE15" s="112">
        <v>32396.11666666668</v>
      </c>
      <c r="AF15" s="112">
        <v>22102.689999999988</v>
      </c>
      <c r="AG15" s="112">
        <f t="shared" si="38"/>
        <v>68.226356348265966</v>
      </c>
      <c r="AH15" s="112">
        <f t="shared" si="39"/>
        <v>11.37105939137766</v>
      </c>
      <c r="AI15" s="111">
        <v>216800</v>
      </c>
      <c r="AJ15" s="105">
        <f t="shared" si="40"/>
        <v>54200</v>
      </c>
      <c r="AK15" s="111">
        <v>53849.195</v>
      </c>
      <c r="AL15" s="12">
        <f t="shared" si="13"/>
        <v>99.352758302583027</v>
      </c>
      <c r="AM15" s="11">
        <f t="shared" si="14"/>
        <v>24.838189575645757</v>
      </c>
      <c r="AN15" s="111">
        <v>48694</v>
      </c>
      <c r="AO15" s="105">
        <v>13400</v>
      </c>
      <c r="AP15" s="111">
        <v>15578.52</v>
      </c>
      <c r="AQ15" s="12">
        <f t="shared" si="15"/>
        <v>116.25761194029852</v>
      </c>
      <c r="AR15" s="11">
        <f t="shared" si="16"/>
        <v>31.99268903766378</v>
      </c>
      <c r="AS15" s="111">
        <v>4500</v>
      </c>
      <c r="AT15" s="105">
        <f t="shared" si="48"/>
        <v>937.5</v>
      </c>
      <c r="AU15" s="111">
        <v>717.1</v>
      </c>
      <c r="AV15" s="12">
        <f t="shared" si="17"/>
        <v>76.490666666666669</v>
      </c>
      <c r="AW15" s="11">
        <f t="shared" si="18"/>
        <v>15.935555555555556</v>
      </c>
      <c r="AX15" s="38"/>
      <c r="AY15" s="33">
        <f t="shared" si="19"/>
        <v>0</v>
      </c>
      <c r="AZ15" s="47"/>
      <c r="BA15" s="38"/>
      <c r="BB15" s="33">
        <f t="shared" si="20"/>
        <v>0</v>
      </c>
      <c r="BC15" s="47"/>
      <c r="BD15" s="107">
        <f t="shared" si="41"/>
        <v>1030554</v>
      </c>
      <c r="BE15" s="105">
        <v>257638.5</v>
      </c>
      <c r="BF15" s="105">
        <v>257638.5</v>
      </c>
      <c r="BG15" s="38">
        <v>5231.7</v>
      </c>
      <c r="BH15" s="33">
        <v>0</v>
      </c>
      <c r="BI15" s="13">
        <v>0</v>
      </c>
      <c r="BJ15" s="105"/>
      <c r="BK15" s="105"/>
      <c r="BL15" s="105"/>
      <c r="BM15" s="38">
        <v>0</v>
      </c>
      <c r="BN15" s="33">
        <v>0</v>
      </c>
      <c r="BO15" s="47">
        <v>0</v>
      </c>
      <c r="BP15" s="38">
        <v>0</v>
      </c>
      <c r="BQ15" s="33">
        <v>0</v>
      </c>
      <c r="BR15" s="47">
        <v>0</v>
      </c>
      <c r="BS15" s="12">
        <f t="shared" si="21"/>
        <v>26555.1</v>
      </c>
      <c r="BT15" s="33">
        <f>BS15/12*1.4*6</f>
        <v>18588.569999999996</v>
      </c>
      <c r="BU15" s="12">
        <f t="shared" si="42"/>
        <v>7094.1480000000001</v>
      </c>
      <c r="BV15" s="12">
        <f t="shared" si="22"/>
        <v>38.164033059024987</v>
      </c>
      <c r="BW15" s="11">
        <f t="shared" si="23"/>
        <v>26.714823141317488</v>
      </c>
      <c r="BX15" s="111">
        <v>25267.3</v>
      </c>
      <c r="BY15" s="111">
        <f t="shared" si="43"/>
        <v>5264.020833333333</v>
      </c>
      <c r="BZ15" s="111">
        <v>6669.5079999999998</v>
      </c>
      <c r="CA15" s="111">
        <v>0</v>
      </c>
      <c r="CB15" s="111">
        <f t="shared" si="44"/>
        <v>0</v>
      </c>
      <c r="CC15" s="111">
        <v>0</v>
      </c>
      <c r="CD15" s="111">
        <v>0</v>
      </c>
      <c r="CE15" s="111">
        <v>0</v>
      </c>
      <c r="CF15" s="111">
        <v>0</v>
      </c>
      <c r="CG15" s="111">
        <v>1287.8</v>
      </c>
      <c r="CH15" s="106">
        <f t="shared" si="45"/>
        <v>268.29166666666663</v>
      </c>
      <c r="CI15" s="111">
        <v>424.64</v>
      </c>
      <c r="CJ15" s="111">
        <v>0</v>
      </c>
      <c r="CK15" s="47">
        <v>0</v>
      </c>
      <c r="CL15" s="111">
        <v>0</v>
      </c>
      <c r="CM15" s="111">
        <v>0</v>
      </c>
      <c r="CN15" s="111">
        <v>0</v>
      </c>
      <c r="CO15" s="111">
        <v>0</v>
      </c>
      <c r="CP15" s="111">
        <v>0</v>
      </c>
      <c r="CQ15" s="111">
        <v>0</v>
      </c>
      <c r="CR15" s="111">
        <v>0</v>
      </c>
      <c r="CS15" s="111">
        <v>138018</v>
      </c>
      <c r="CT15" s="105">
        <f>CS15/12*2.5</f>
        <v>28753.75</v>
      </c>
      <c r="CU15" s="111">
        <v>29884.362000000001</v>
      </c>
      <c r="CV15" s="111">
        <v>48237</v>
      </c>
      <c r="CW15" s="105">
        <f>CV15/12*3</f>
        <v>12059.25</v>
      </c>
      <c r="CX15" s="105">
        <v>11510.793</v>
      </c>
      <c r="CY15" s="109">
        <v>0</v>
      </c>
      <c r="CZ15" s="109">
        <f t="shared" si="49"/>
        <v>0</v>
      </c>
      <c r="DA15" s="105">
        <v>0</v>
      </c>
      <c r="DB15" s="108">
        <v>0</v>
      </c>
      <c r="DC15" s="105">
        <v>0</v>
      </c>
      <c r="DD15" s="105">
        <v>0</v>
      </c>
      <c r="DE15" s="42">
        <v>0</v>
      </c>
      <c r="DF15" s="111">
        <v>0</v>
      </c>
      <c r="DG15" s="111">
        <v>0</v>
      </c>
      <c r="DH15" s="105">
        <v>20500</v>
      </c>
      <c r="DI15" s="105">
        <f t="shared" ref="DI15:DI16" si="51">DH15/12*3</f>
        <v>5125</v>
      </c>
      <c r="DJ15" s="105">
        <v>5565.3980000000001</v>
      </c>
      <c r="DK15" s="105">
        <v>0</v>
      </c>
      <c r="DL15" s="12">
        <f t="shared" si="24"/>
        <v>1495810.8</v>
      </c>
      <c r="DM15" s="12">
        <f t="shared" si="25"/>
        <v>366619.97916666663</v>
      </c>
      <c r="DN15" s="12">
        <f t="shared" si="26"/>
        <v>375136.99099999998</v>
      </c>
      <c r="DO15" s="42">
        <v>0</v>
      </c>
      <c r="DP15" s="42">
        <v>0</v>
      </c>
      <c r="DQ15" s="42">
        <v>0</v>
      </c>
      <c r="DR15" s="105">
        <v>596530.80000000005</v>
      </c>
      <c r="DS15" s="110">
        <v>0</v>
      </c>
      <c r="DT15" s="110">
        <v>0</v>
      </c>
      <c r="DU15" s="42">
        <v>0</v>
      </c>
      <c r="DV15" s="33">
        <v>0</v>
      </c>
      <c r="DW15" s="47">
        <v>0</v>
      </c>
      <c r="DX15" s="47">
        <v>0</v>
      </c>
      <c r="DY15" s="47">
        <v>0</v>
      </c>
      <c r="DZ15" s="47">
        <v>0</v>
      </c>
      <c r="EA15" s="42">
        <v>0</v>
      </c>
      <c r="EB15" s="33">
        <v>0</v>
      </c>
      <c r="EC15" s="111">
        <v>0</v>
      </c>
      <c r="ED15" s="111">
        <v>200000</v>
      </c>
      <c r="EE15" s="110">
        <v>129.30000000000001</v>
      </c>
      <c r="EF15" s="111">
        <v>0</v>
      </c>
      <c r="EG15" s="47">
        <v>0</v>
      </c>
      <c r="EH15" s="12">
        <f t="shared" si="27"/>
        <v>796530.8</v>
      </c>
      <c r="EI15" s="12">
        <f t="shared" si="27"/>
        <v>129.30000000000001</v>
      </c>
      <c r="EJ15" s="105">
        <f t="shared" si="28"/>
        <v>0</v>
      </c>
      <c r="EK15" s="14">
        <f t="shared" si="50"/>
        <v>-596530.80000000005</v>
      </c>
    </row>
    <row r="16" spans="1:141" s="14" customFormat="1" ht="20.25" customHeight="1" x14ac:dyDescent="0.2">
      <c r="A16" s="21">
        <v>7</v>
      </c>
      <c r="B16" s="103" t="s">
        <v>245</v>
      </c>
      <c r="C16" s="110">
        <v>111107.8337</v>
      </c>
      <c r="D16" s="110">
        <v>7277.0591999999997</v>
      </c>
      <c r="E16" s="25">
        <f t="shared" si="0"/>
        <v>2570587.9709999999</v>
      </c>
      <c r="F16" s="20">
        <f t="shared" si="1"/>
        <v>451621.27916666662</v>
      </c>
      <c r="G16" s="12">
        <f t="shared" si="2"/>
        <v>456143.86300000001</v>
      </c>
      <c r="H16" s="12">
        <f t="shared" si="29"/>
        <v>101.00141070449082</v>
      </c>
      <c r="I16" s="12">
        <f t="shared" si="30"/>
        <v>17.744728760344771</v>
      </c>
      <c r="J16" s="12">
        <f t="shared" si="3"/>
        <v>605810.6</v>
      </c>
      <c r="K16" s="12">
        <f t="shared" si="4"/>
        <v>141990.07916666666</v>
      </c>
      <c r="L16" s="12">
        <f t="shared" si="5"/>
        <v>146512.663</v>
      </c>
      <c r="M16" s="12">
        <f t="shared" si="6"/>
        <v>103.1851407224196</v>
      </c>
      <c r="N16" s="12">
        <f t="shared" si="7"/>
        <v>24.184565770225877</v>
      </c>
      <c r="O16" s="12">
        <f t="shared" si="31"/>
        <v>209550</v>
      </c>
      <c r="P16" s="12">
        <f t="shared" si="32"/>
        <v>35964.583333333336</v>
      </c>
      <c r="Q16" s="12">
        <f t="shared" si="33"/>
        <v>13827.126999999988</v>
      </c>
      <c r="R16" s="12">
        <f t="shared" si="9"/>
        <v>38.446509644905255</v>
      </c>
      <c r="S16" s="11">
        <f t="shared" si="10"/>
        <v>6.5984858029109947</v>
      </c>
      <c r="T16" s="111">
        <v>9650</v>
      </c>
      <c r="U16" s="105">
        <f t="shared" si="34"/>
        <v>2010.4166666666665</v>
      </c>
      <c r="V16" s="111">
        <v>262.55700000000002</v>
      </c>
      <c r="W16" s="12">
        <f t="shared" si="11"/>
        <v>13.059830051813472</v>
      </c>
      <c r="X16" s="11">
        <f t="shared" si="12"/>
        <v>2.72079792746114</v>
      </c>
      <c r="Y16" s="111">
        <v>15300</v>
      </c>
      <c r="Z16" s="105">
        <f t="shared" si="35"/>
        <v>3187.5</v>
      </c>
      <c r="AA16" s="111">
        <v>763.74</v>
      </c>
      <c r="AB16" s="12">
        <f t="shared" si="36"/>
        <v>23.960470588235296</v>
      </c>
      <c r="AC16" s="11">
        <f t="shared" si="37"/>
        <v>4.9917647058823533</v>
      </c>
      <c r="AD16" s="112">
        <v>184600</v>
      </c>
      <c r="AE16" s="112">
        <v>30766.666666666668</v>
      </c>
      <c r="AF16" s="112">
        <v>12800.829999999987</v>
      </c>
      <c r="AG16" s="112">
        <f t="shared" si="38"/>
        <v>41.606164680389988</v>
      </c>
      <c r="AH16" s="112">
        <f t="shared" si="39"/>
        <v>6.9343607800649982</v>
      </c>
      <c r="AI16" s="111">
        <v>222830</v>
      </c>
      <c r="AJ16" s="105">
        <f t="shared" si="40"/>
        <v>55707.5</v>
      </c>
      <c r="AK16" s="111">
        <v>55228.216999999997</v>
      </c>
      <c r="AL16" s="12">
        <f t="shared" si="13"/>
        <v>99.139643674550101</v>
      </c>
      <c r="AM16" s="11">
        <f t="shared" si="14"/>
        <v>24.784910918637525</v>
      </c>
      <c r="AN16" s="111">
        <v>21270</v>
      </c>
      <c r="AO16" s="105">
        <v>7250</v>
      </c>
      <c r="AP16" s="111">
        <v>8348.58</v>
      </c>
      <c r="AQ16" s="12">
        <f t="shared" si="15"/>
        <v>115.15282758620688</v>
      </c>
      <c r="AR16" s="11">
        <f t="shared" si="16"/>
        <v>39.250493653032443</v>
      </c>
      <c r="AS16" s="111">
        <v>10500</v>
      </c>
      <c r="AT16" s="105">
        <f t="shared" si="48"/>
        <v>2187.5</v>
      </c>
      <c r="AU16" s="111">
        <v>2204</v>
      </c>
      <c r="AV16" s="12">
        <f t="shared" si="17"/>
        <v>100.75428571428571</v>
      </c>
      <c r="AW16" s="11">
        <f t="shared" si="18"/>
        <v>20.990476190476191</v>
      </c>
      <c r="AX16" s="38"/>
      <c r="AY16" s="33">
        <f t="shared" si="19"/>
        <v>0</v>
      </c>
      <c r="AZ16" s="47"/>
      <c r="BA16" s="38"/>
      <c r="BB16" s="33">
        <f t="shared" si="20"/>
        <v>0</v>
      </c>
      <c r="BC16" s="47"/>
      <c r="BD16" s="107">
        <f t="shared" si="41"/>
        <v>1236925.6000000001</v>
      </c>
      <c r="BE16" s="105">
        <v>309231.40000000002</v>
      </c>
      <c r="BF16" s="105">
        <v>309231.40000000002</v>
      </c>
      <c r="BG16" s="38">
        <v>5665</v>
      </c>
      <c r="BH16" s="33">
        <v>0</v>
      </c>
      <c r="BI16" s="13">
        <v>0</v>
      </c>
      <c r="BJ16" s="105"/>
      <c r="BK16" s="105"/>
      <c r="BL16" s="105"/>
      <c r="BM16" s="38">
        <v>0</v>
      </c>
      <c r="BN16" s="33">
        <v>0</v>
      </c>
      <c r="BO16" s="47">
        <v>0</v>
      </c>
      <c r="BP16" s="38">
        <v>0</v>
      </c>
      <c r="BQ16" s="33">
        <v>0</v>
      </c>
      <c r="BR16" s="47">
        <v>0</v>
      </c>
      <c r="BS16" s="12">
        <f t="shared" si="21"/>
        <v>29529</v>
      </c>
      <c r="BT16" s="12">
        <f t="shared" si="21"/>
        <v>6151.8750000000009</v>
      </c>
      <c r="BU16" s="12">
        <f t="shared" si="42"/>
        <v>4730.0930000000008</v>
      </c>
      <c r="BV16" s="12">
        <f t="shared" si="22"/>
        <v>76.888639642385442</v>
      </c>
      <c r="BW16" s="11">
        <f t="shared" si="23"/>
        <v>16.018466592163637</v>
      </c>
      <c r="BX16" s="111">
        <v>25225</v>
      </c>
      <c r="BY16" s="111">
        <f t="shared" si="43"/>
        <v>5255.2083333333339</v>
      </c>
      <c r="BZ16" s="111">
        <v>3598.59</v>
      </c>
      <c r="CA16" s="111">
        <v>560</v>
      </c>
      <c r="CB16" s="111">
        <f t="shared" si="44"/>
        <v>116.66666666666666</v>
      </c>
      <c r="CC16" s="111">
        <v>92.192999999999998</v>
      </c>
      <c r="CD16" s="111">
        <v>0</v>
      </c>
      <c r="CE16" s="111">
        <v>0</v>
      </c>
      <c r="CF16" s="111">
        <v>0</v>
      </c>
      <c r="CG16" s="111">
        <v>3744</v>
      </c>
      <c r="CH16" s="106">
        <f t="shared" si="45"/>
        <v>780</v>
      </c>
      <c r="CI16" s="111">
        <v>1039.31</v>
      </c>
      <c r="CJ16" s="111">
        <v>0</v>
      </c>
      <c r="CK16" s="47">
        <v>0</v>
      </c>
      <c r="CL16" s="111">
        <v>0</v>
      </c>
      <c r="CM16" s="111">
        <v>1999</v>
      </c>
      <c r="CN16" s="111">
        <v>399.8</v>
      </c>
      <c r="CO16" s="111">
        <v>399.8</v>
      </c>
      <c r="CP16" s="111">
        <v>0</v>
      </c>
      <c r="CQ16" s="111">
        <v>0</v>
      </c>
      <c r="CR16" s="111">
        <v>0</v>
      </c>
      <c r="CS16" s="111">
        <v>202502.7</v>
      </c>
      <c r="CT16" s="105">
        <f>CS16/12*2.5</f>
        <v>42188.062500000007</v>
      </c>
      <c r="CU16" s="111">
        <v>41948.875999999997</v>
      </c>
      <c r="CV16" s="111">
        <v>68000</v>
      </c>
      <c r="CW16" s="105">
        <f>CV16/12*3</f>
        <v>17000</v>
      </c>
      <c r="CX16" s="105">
        <v>15894.83</v>
      </c>
      <c r="CY16" s="109">
        <v>20000</v>
      </c>
      <c r="CZ16" s="109">
        <f>CY16/12*3</f>
        <v>5000</v>
      </c>
      <c r="DA16" s="105">
        <v>12680</v>
      </c>
      <c r="DB16" s="108">
        <v>1000</v>
      </c>
      <c r="DC16" s="105">
        <v>0</v>
      </c>
      <c r="DD16" s="105">
        <v>0</v>
      </c>
      <c r="DE16" s="42">
        <v>0</v>
      </c>
      <c r="DF16" s="111">
        <v>0</v>
      </c>
      <c r="DG16" s="111">
        <v>0</v>
      </c>
      <c r="DH16" s="105">
        <v>73228.899999999994</v>
      </c>
      <c r="DI16" s="105">
        <f t="shared" si="51"/>
        <v>18307.224999999999</v>
      </c>
      <c r="DJ16" s="105">
        <v>20346.599999999999</v>
      </c>
      <c r="DK16" s="105">
        <v>0</v>
      </c>
      <c r="DL16" s="12">
        <f t="shared" si="24"/>
        <v>1850400.2</v>
      </c>
      <c r="DM16" s="12">
        <f t="shared" si="25"/>
        <v>451621.27916666662</v>
      </c>
      <c r="DN16" s="12">
        <f t="shared" si="26"/>
        <v>456143.86300000001</v>
      </c>
      <c r="DO16" s="42">
        <v>0</v>
      </c>
      <c r="DP16" s="42">
        <v>0</v>
      </c>
      <c r="DQ16" s="42">
        <v>0</v>
      </c>
      <c r="DR16" s="105">
        <v>720187.77099999995</v>
      </c>
      <c r="DS16" s="110">
        <v>0</v>
      </c>
      <c r="DT16" s="110">
        <v>0</v>
      </c>
      <c r="DU16" s="42">
        <v>0</v>
      </c>
      <c r="DV16" s="33">
        <v>0</v>
      </c>
      <c r="DW16" s="47">
        <v>0</v>
      </c>
      <c r="DX16" s="47">
        <v>0</v>
      </c>
      <c r="DY16" s="47">
        <v>0</v>
      </c>
      <c r="DZ16" s="47">
        <v>0</v>
      </c>
      <c r="EA16" s="42">
        <v>0</v>
      </c>
      <c r="EB16" s="33">
        <v>0</v>
      </c>
      <c r="EC16" s="111">
        <v>0</v>
      </c>
      <c r="ED16" s="111">
        <v>0</v>
      </c>
      <c r="EE16" s="110">
        <v>0</v>
      </c>
      <c r="EF16" s="111">
        <v>0</v>
      </c>
      <c r="EG16" s="47">
        <v>0</v>
      </c>
      <c r="EH16" s="12">
        <f t="shared" si="27"/>
        <v>720187.77099999995</v>
      </c>
      <c r="EI16" s="12">
        <f t="shared" si="27"/>
        <v>0</v>
      </c>
      <c r="EJ16" s="105">
        <f t="shared" si="28"/>
        <v>0</v>
      </c>
      <c r="EK16" s="14">
        <f t="shared" si="50"/>
        <v>-720187.77099999995</v>
      </c>
    </row>
    <row r="17" spans="1:141" s="14" customFormat="1" ht="20.25" customHeight="1" x14ac:dyDescent="0.2">
      <c r="A17" s="21">
        <v>8</v>
      </c>
      <c r="B17" s="103" t="s">
        <v>90</v>
      </c>
      <c r="C17" s="110">
        <v>40473.337899999999</v>
      </c>
      <c r="D17" s="110">
        <v>3134.7619</v>
      </c>
      <c r="E17" s="25">
        <f t="shared" si="0"/>
        <v>526335.5</v>
      </c>
      <c r="F17" s="20">
        <f t="shared" si="1"/>
        <v>181187.48749999999</v>
      </c>
      <c r="G17" s="12">
        <f t="shared" si="2"/>
        <v>187638.82300000003</v>
      </c>
      <c r="H17" s="12">
        <f t="shared" si="29"/>
        <v>103.56058555092002</v>
      </c>
      <c r="I17" s="12">
        <f t="shared" si="30"/>
        <v>35.650041275954223</v>
      </c>
      <c r="J17" s="12">
        <f t="shared" si="3"/>
        <v>161126.5</v>
      </c>
      <c r="K17" s="12">
        <f t="shared" si="4"/>
        <v>40934.6875</v>
      </c>
      <c r="L17" s="12">
        <f t="shared" si="5"/>
        <v>47296.023000000001</v>
      </c>
      <c r="M17" s="12">
        <f t="shared" si="6"/>
        <v>115.54020780053591</v>
      </c>
      <c r="N17" s="12">
        <f t="shared" si="7"/>
        <v>29.353348456026783</v>
      </c>
      <c r="O17" s="12">
        <f t="shared" si="31"/>
        <v>38000</v>
      </c>
      <c r="P17" s="12">
        <f t="shared" si="32"/>
        <v>6333.333333333333</v>
      </c>
      <c r="Q17" s="12">
        <f t="shared" si="33"/>
        <v>10609.403000000002</v>
      </c>
      <c r="R17" s="12">
        <f t="shared" si="9"/>
        <v>167.51688947368427</v>
      </c>
      <c r="S17" s="11">
        <f t="shared" si="10"/>
        <v>27.919481578947376</v>
      </c>
      <c r="T17" s="111">
        <v>0</v>
      </c>
      <c r="U17" s="105">
        <f t="shared" si="34"/>
        <v>0</v>
      </c>
      <c r="V17" s="111">
        <v>1151.223</v>
      </c>
      <c r="W17" s="12" t="e">
        <f t="shared" si="11"/>
        <v>#DIV/0!</v>
      </c>
      <c r="X17" s="11" t="e">
        <f t="shared" si="12"/>
        <v>#DIV/0!</v>
      </c>
      <c r="Y17" s="111">
        <v>0</v>
      </c>
      <c r="Z17" s="105">
        <f t="shared" si="35"/>
        <v>0</v>
      </c>
      <c r="AA17" s="111">
        <v>1123.7950000000001</v>
      </c>
      <c r="AB17" s="12" t="e">
        <f t="shared" si="36"/>
        <v>#DIV/0!</v>
      </c>
      <c r="AC17" s="11" t="e">
        <f t="shared" si="37"/>
        <v>#DIV/0!</v>
      </c>
      <c r="AD17" s="112">
        <v>38000</v>
      </c>
      <c r="AE17" s="112">
        <v>6333.333333333333</v>
      </c>
      <c r="AF17" s="112">
        <v>8334.385000000002</v>
      </c>
      <c r="AG17" s="112">
        <f t="shared" si="38"/>
        <v>131.59555263157898</v>
      </c>
      <c r="AH17" s="112">
        <f t="shared" si="39"/>
        <v>21.932592105263161</v>
      </c>
      <c r="AI17" s="111">
        <v>56000</v>
      </c>
      <c r="AJ17" s="105">
        <f t="shared" si="40"/>
        <v>14000</v>
      </c>
      <c r="AK17" s="111">
        <v>14308.536</v>
      </c>
      <c r="AL17" s="12">
        <f t="shared" si="13"/>
        <v>102.20382857142857</v>
      </c>
      <c r="AM17" s="11">
        <f t="shared" si="14"/>
        <v>25.550957142857143</v>
      </c>
      <c r="AN17" s="111">
        <v>21720</v>
      </c>
      <c r="AO17" s="105">
        <v>12600</v>
      </c>
      <c r="AP17" s="111">
        <v>15518.704</v>
      </c>
      <c r="AQ17" s="12">
        <f t="shared" si="15"/>
        <v>123.16431746031746</v>
      </c>
      <c r="AR17" s="11">
        <f t="shared" si="16"/>
        <v>71.448913443830577</v>
      </c>
      <c r="AS17" s="111">
        <v>0</v>
      </c>
      <c r="AT17" s="105">
        <f t="shared" si="48"/>
        <v>0</v>
      </c>
      <c r="AU17" s="111">
        <v>0</v>
      </c>
      <c r="AV17" s="12" t="e">
        <f t="shared" si="17"/>
        <v>#DIV/0!</v>
      </c>
      <c r="AW17" s="11" t="e">
        <f t="shared" si="18"/>
        <v>#DIV/0!</v>
      </c>
      <c r="AX17" s="38"/>
      <c r="AY17" s="33">
        <f t="shared" si="19"/>
        <v>0</v>
      </c>
      <c r="AZ17" s="47"/>
      <c r="BA17" s="38"/>
      <c r="BB17" s="33">
        <f t="shared" si="20"/>
        <v>0</v>
      </c>
      <c r="BC17" s="47"/>
      <c r="BD17" s="107">
        <f t="shared" si="41"/>
        <v>360884</v>
      </c>
      <c r="BE17" s="105">
        <v>90221</v>
      </c>
      <c r="BF17" s="105">
        <v>90221</v>
      </c>
      <c r="BG17" s="38">
        <v>0</v>
      </c>
      <c r="BH17" s="33">
        <v>0</v>
      </c>
      <c r="BI17" s="13">
        <v>90</v>
      </c>
      <c r="BJ17" s="105"/>
      <c r="BK17" s="105"/>
      <c r="BL17" s="105"/>
      <c r="BM17" s="38">
        <v>0</v>
      </c>
      <c r="BN17" s="33">
        <v>0</v>
      </c>
      <c r="BO17" s="47">
        <v>0</v>
      </c>
      <c r="BP17" s="38">
        <v>0</v>
      </c>
      <c r="BQ17" s="33">
        <v>0</v>
      </c>
      <c r="BR17" s="47">
        <v>0</v>
      </c>
      <c r="BS17" s="12">
        <f t="shared" si="21"/>
        <v>8906.5</v>
      </c>
      <c r="BT17" s="33">
        <f>BS17/12*1.4*6</f>
        <v>6234.55</v>
      </c>
      <c r="BU17" s="12">
        <f t="shared" si="42"/>
        <v>1494</v>
      </c>
      <c r="BV17" s="12">
        <f t="shared" si="22"/>
        <v>23.963237122165992</v>
      </c>
      <c r="BW17" s="11">
        <f t="shared" si="23"/>
        <v>16.774265985516195</v>
      </c>
      <c r="BX17" s="111">
        <v>8500</v>
      </c>
      <c r="BY17" s="111">
        <f t="shared" si="43"/>
        <v>1770.8333333333335</v>
      </c>
      <c r="BZ17" s="111">
        <v>1444</v>
      </c>
      <c r="CA17" s="111">
        <v>0</v>
      </c>
      <c r="CB17" s="111">
        <f t="shared" si="44"/>
        <v>0</v>
      </c>
      <c r="CC17" s="111">
        <v>0</v>
      </c>
      <c r="CD17" s="111">
        <v>0</v>
      </c>
      <c r="CE17" s="111">
        <v>0</v>
      </c>
      <c r="CF17" s="111">
        <v>0</v>
      </c>
      <c r="CG17" s="111">
        <v>406.5</v>
      </c>
      <c r="CH17" s="106">
        <f t="shared" si="45"/>
        <v>84.6875</v>
      </c>
      <c r="CI17" s="111">
        <v>50</v>
      </c>
      <c r="CJ17" s="111">
        <v>0</v>
      </c>
      <c r="CK17" s="47">
        <v>0</v>
      </c>
      <c r="CL17" s="111">
        <v>0</v>
      </c>
      <c r="CM17" s="111">
        <v>0</v>
      </c>
      <c r="CN17" s="111">
        <v>0</v>
      </c>
      <c r="CO17" s="111">
        <v>0</v>
      </c>
      <c r="CP17" s="111">
        <v>0</v>
      </c>
      <c r="CQ17" s="111">
        <v>0</v>
      </c>
      <c r="CR17" s="111">
        <v>0</v>
      </c>
      <c r="CS17" s="111">
        <v>36500</v>
      </c>
      <c r="CT17" s="105">
        <f>CS17/12*2</f>
        <v>6083.333333333333</v>
      </c>
      <c r="CU17" s="111">
        <v>6836.55</v>
      </c>
      <c r="CV17" s="111">
        <v>9500</v>
      </c>
      <c r="CW17" s="105">
        <f>CV17/12*3</f>
        <v>2375</v>
      </c>
      <c r="CX17" s="105">
        <v>1849.15</v>
      </c>
      <c r="CY17" s="109">
        <v>30500</v>
      </c>
      <c r="CZ17" s="109">
        <f t="shared" si="49"/>
        <v>5083.333333333333</v>
      </c>
      <c r="DA17" s="105">
        <v>5447.2150000000001</v>
      </c>
      <c r="DB17" s="108">
        <v>0</v>
      </c>
      <c r="DC17" s="105">
        <v>0</v>
      </c>
      <c r="DD17" s="105">
        <v>0</v>
      </c>
      <c r="DE17" s="42">
        <v>0</v>
      </c>
      <c r="DF17" s="111">
        <v>0</v>
      </c>
      <c r="DG17" s="111">
        <v>0</v>
      </c>
      <c r="DH17" s="105">
        <v>7500</v>
      </c>
      <c r="DI17" s="105">
        <f t="shared" si="47"/>
        <v>1312.5</v>
      </c>
      <c r="DJ17" s="105">
        <v>1416</v>
      </c>
      <c r="DK17" s="105">
        <v>0</v>
      </c>
      <c r="DL17" s="12">
        <f t="shared" si="24"/>
        <v>522010.5</v>
      </c>
      <c r="DM17" s="12">
        <f t="shared" si="25"/>
        <v>131155.6875</v>
      </c>
      <c r="DN17" s="12">
        <f t="shared" si="26"/>
        <v>137607.02300000002</v>
      </c>
      <c r="DO17" s="42">
        <v>0</v>
      </c>
      <c r="DP17" s="42">
        <v>0</v>
      </c>
      <c r="DQ17" s="42">
        <v>0</v>
      </c>
      <c r="DR17" s="105">
        <v>4325</v>
      </c>
      <c r="DS17" s="110">
        <v>50031.8</v>
      </c>
      <c r="DT17" s="110">
        <v>50031.8</v>
      </c>
      <c r="DU17" s="42">
        <v>0</v>
      </c>
      <c r="DV17" s="33">
        <v>0</v>
      </c>
      <c r="DW17" s="47">
        <v>0</v>
      </c>
      <c r="DX17" s="47">
        <v>0</v>
      </c>
      <c r="DY17" s="47">
        <v>0</v>
      </c>
      <c r="DZ17" s="47">
        <v>0</v>
      </c>
      <c r="EA17" s="42">
        <v>0</v>
      </c>
      <c r="EB17" s="33">
        <v>0</v>
      </c>
      <c r="EC17" s="111">
        <v>0</v>
      </c>
      <c r="ED17" s="111">
        <v>0</v>
      </c>
      <c r="EE17" s="110">
        <v>0</v>
      </c>
      <c r="EF17" s="111">
        <v>0</v>
      </c>
      <c r="EG17" s="47">
        <v>0</v>
      </c>
      <c r="EH17" s="12">
        <f t="shared" si="27"/>
        <v>4325</v>
      </c>
      <c r="EI17" s="12">
        <f t="shared" si="27"/>
        <v>50031.8</v>
      </c>
      <c r="EJ17" s="105">
        <f t="shared" si="28"/>
        <v>50031.8</v>
      </c>
      <c r="EK17" s="14">
        <f t="shared" si="50"/>
        <v>-4325</v>
      </c>
    </row>
    <row r="18" spans="1:141" s="14" customFormat="1" ht="20.25" customHeight="1" x14ac:dyDescent="0.2">
      <c r="A18" s="21">
        <v>9</v>
      </c>
      <c r="B18" s="103" t="s">
        <v>246</v>
      </c>
      <c r="C18" s="110">
        <v>294618.17290000001</v>
      </c>
      <c r="D18" s="110">
        <v>8064.7076999999999</v>
      </c>
      <c r="E18" s="25">
        <f t="shared" si="0"/>
        <v>144247.20000000001</v>
      </c>
      <c r="F18" s="20">
        <f t="shared" si="1"/>
        <v>36850.133333333331</v>
      </c>
      <c r="G18" s="12">
        <f t="shared" si="2"/>
        <v>48943.221999999994</v>
      </c>
      <c r="H18" s="12">
        <f t="shared" si="29"/>
        <v>132.81694684053608</v>
      </c>
      <c r="I18" s="12">
        <f t="shared" si="30"/>
        <v>33.930101936120764</v>
      </c>
      <c r="J18" s="12">
        <f t="shared" si="3"/>
        <v>51400</v>
      </c>
      <c r="K18" s="12">
        <f t="shared" si="4"/>
        <v>13638.333333333334</v>
      </c>
      <c r="L18" s="12">
        <f t="shared" si="5"/>
        <v>25731.421999999999</v>
      </c>
      <c r="M18" s="12">
        <f t="shared" si="6"/>
        <v>188.66984235610408</v>
      </c>
      <c r="N18" s="12">
        <f t="shared" si="7"/>
        <v>50.061132295719844</v>
      </c>
      <c r="O18" s="12">
        <f t="shared" si="31"/>
        <v>31000</v>
      </c>
      <c r="P18" s="12">
        <f t="shared" si="32"/>
        <v>5166.666666666667</v>
      </c>
      <c r="Q18" s="12">
        <f t="shared" si="33"/>
        <v>9593.9699999999993</v>
      </c>
      <c r="R18" s="12">
        <f t="shared" si="9"/>
        <v>185.68974193548385</v>
      </c>
      <c r="S18" s="11">
        <f t="shared" si="10"/>
        <v>30.94829032258064</v>
      </c>
      <c r="T18" s="111">
        <v>0</v>
      </c>
      <c r="U18" s="105">
        <f t="shared" si="34"/>
        <v>0</v>
      </c>
      <c r="V18" s="111">
        <v>0</v>
      </c>
      <c r="W18" s="12" t="e">
        <f t="shared" si="11"/>
        <v>#DIV/0!</v>
      </c>
      <c r="X18" s="11" t="e">
        <f t="shared" si="12"/>
        <v>#DIV/0!</v>
      </c>
      <c r="Y18" s="111">
        <v>0</v>
      </c>
      <c r="Z18" s="105">
        <f t="shared" si="35"/>
        <v>0</v>
      </c>
      <c r="AA18" s="111">
        <v>1473.7090000000001</v>
      </c>
      <c r="AB18" s="12" t="e">
        <f t="shared" si="36"/>
        <v>#DIV/0!</v>
      </c>
      <c r="AC18" s="11" t="e">
        <f t="shared" si="37"/>
        <v>#DIV/0!</v>
      </c>
      <c r="AD18" s="112">
        <v>31000</v>
      </c>
      <c r="AE18" s="112">
        <v>5166.666666666667</v>
      </c>
      <c r="AF18" s="112">
        <v>8120.2609999999986</v>
      </c>
      <c r="AG18" s="112">
        <f t="shared" si="38"/>
        <v>157.16634193548384</v>
      </c>
      <c r="AH18" s="112">
        <f t="shared" si="39"/>
        <v>26.194390322580642</v>
      </c>
      <c r="AI18" s="111">
        <v>23000</v>
      </c>
      <c r="AJ18" s="105">
        <f t="shared" si="40"/>
        <v>5750</v>
      </c>
      <c r="AK18" s="111">
        <v>6408.116</v>
      </c>
      <c r="AL18" s="12">
        <f t="shared" si="13"/>
        <v>111.44549565217392</v>
      </c>
      <c r="AM18" s="11">
        <f t="shared" si="14"/>
        <v>27.861373913043479</v>
      </c>
      <c r="AN18" s="111">
        <v>6000</v>
      </c>
      <c r="AO18" s="105">
        <v>2500</v>
      </c>
      <c r="AP18" s="111">
        <v>3380.248</v>
      </c>
      <c r="AQ18" s="12">
        <f t="shared" si="15"/>
        <v>135.20992000000001</v>
      </c>
      <c r="AR18" s="11">
        <f t="shared" si="16"/>
        <v>56.337466666666671</v>
      </c>
      <c r="AS18" s="111">
        <v>0</v>
      </c>
      <c r="AT18" s="105">
        <f t="shared" si="48"/>
        <v>0</v>
      </c>
      <c r="AU18" s="111">
        <v>0</v>
      </c>
      <c r="AV18" s="12" t="e">
        <f t="shared" si="17"/>
        <v>#DIV/0!</v>
      </c>
      <c r="AW18" s="11" t="e">
        <f t="shared" si="18"/>
        <v>#DIV/0!</v>
      </c>
      <c r="AX18" s="38"/>
      <c r="AY18" s="33">
        <f t="shared" si="19"/>
        <v>0</v>
      </c>
      <c r="AZ18" s="47"/>
      <c r="BA18" s="38"/>
      <c r="BB18" s="33">
        <f t="shared" si="20"/>
        <v>0</v>
      </c>
      <c r="BC18" s="47"/>
      <c r="BD18" s="107">
        <f t="shared" si="41"/>
        <v>92847.2</v>
      </c>
      <c r="BE18" s="105">
        <v>23211.8</v>
      </c>
      <c r="BF18" s="105">
        <v>23211.8</v>
      </c>
      <c r="BG18" s="38">
        <v>0</v>
      </c>
      <c r="BH18" s="33">
        <v>0</v>
      </c>
      <c r="BI18" s="13">
        <v>0</v>
      </c>
      <c r="BJ18" s="105"/>
      <c r="BK18" s="105"/>
      <c r="BL18" s="105"/>
      <c r="BM18" s="38">
        <v>0</v>
      </c>
      <c r="BN18" s="33">
        <v>0</v>
      </c>
      <c r="BO18" s="47">
        <v>0</v>
      </c>
      <c r="BP18" s="38">
        <v>0</v>
      </c>
      <c r="BQ18" s="33">
        <v>0</v>
      </c>
      <c r="BR18" s="47">
        <v>0</v>
      </c>
      <c r="BS18" s="12">
        <f t="shared" si="21"/>
        <v>5500</v>
      </c>
      <c r="BT18" s="33">
        <f>BS18/12*1.4*6</f>
        <v>3850</v>
      </c>
      <c r="BU18" s="12">
        <f t="shared" si="42"/>
        <v>1734.25</v>
      </c>
      <c r="BV18" s="12">
        <f t="shared" si="22"/>
        <v>45.045454545454547</v>
      </c>
      <c r="BW18" s="11">
        <f t="shared" si="23"/>
        <v>31.531818181818181</v>
      </c>
      <c r="BX18" s="111">
        <v>5200</v>
      </c>
      <c r="BY18" s="111">
        <f t="shared" si="43"/>
        <v>1083.3333333333333</v>
      </c>
      <c r="BZ18" s="111">
        <v>1627.05</v>
      </c>
      <c r="CA18" s="111">
        <v>0</v>
      </c>
      <c r="CB18" s="111">
        <f t="shared" si="44"/>
        <v>0</v>
      </c>
      <c r="CC18" s="111">
        <v>0</v>
      </c>
      <c r="CD18" s="111">
        <v>0</v>
      </c>
      <c r="CE18" s="111">
        <v>0</v>
      </c>
      <c r="CF18" s="111">
        <v>0</v>
      </c>
      <c r="CG18" s="111">
        <v>300</v>
      </c>
      <c r="CH18" s="106">
        <f t="shared" si="45"/>
        <v>62.5</v>
      </c>
      <c r="CI18" s="111">
        <v>107.2</v>
      </c>
      <c r="CJ18" s="111">
        <v>0</v>
      </c>
      <c r="CK18" s="47">
        <v>0</v>
      </c>
      <c r="CL18" s="111">
        <v>0</v>
      </c>
      <c r="CM18" s="111">
        <v>0</v>
      </c>
      <c r="CN18" s="111">
        <v>0</v>
      </c>
      <c r="CO18" s="111">
        <v>0</v>
      </c>
      <c r="CP18" s="111">
        <v>0</v>
      </c>
      <c r="CQ18" s="111">
        <v>0</v>
      </c>
      <c r="CR18" s="111">
        <v>0</v>
      </c>
      <c r="CS18" s="111">
        <v>9800</v>
      </c>
      <c r="CT18" s="105">
        <f t="shared" si="46"/>
        <v>2450</v>
      </c>
      <c r="CU18" s="111">
        <v>2972.8989999999999</v>
      </c>
      <c r="CV18" s="111">
        <v>4500</v>
      </c>
      <c r="CW18" s="105">
        <f>CV18/12*3</f>
        <v>1125</v>
      </c>
      <c r="CX18" s="105">
        <v>969.45</v>
      </c>
      <c r="CY18" s="109">
        <v>6000</v>
      </c>
      <c r="CZ18" s="109">
        <f>CY18/12*3</f>
        <v>1500</v>
      </c>
      <c r="DA18" s="105">
        <v>9662.2000000000007</v>
      </c>
      <c r="DB18" s="108">
        <v>0</v>
      </c>
      <c r="DC18" s="105">
        <v>100</v>
      </c>
      <c r="DD18" s="105">
        <v>100</v>
      </c>
      <c r="DE18" s="42">
        <v>0</v>
      </c>
      <c r="DF18" s="111">
        <v>0</v>
      </c>
      <c r="DG18" s="111">
        <v>0</v>
      </c>
      <c r="DH18" s="105">
        <v>1100</v>
      </c>
      <c r="DI18" s="105">
        <f t="shared" si="47"/>
        <v>192.50000000000003</v>
      </c>
      <c r="DJ18" s="105">
        <v>0</v>
      </c>
      <c r="DK18" s="105">
        <v>0</v>
      </c>
      <c r="DL18" s="12">
        <f t="shared" si="24"/>
        <v>144247.20000000001</v>
      </c>
      <c r="DM18" s="12">
        <f t="shared" si="25"/>
        <v>36850.133333333331</v>
      </c>
      <c r="DN18" s="12">
        <f t="shared" si="26"/>
        <v>48943.221999999994</v>
      </c>
      <c r="DO18" s="42">
        <v>0</v>
      </c>
      <c r="DP18" s="42">
        <v>0</v>
      </c>
      <c r="DQ18" s="42">
        <v>0</v>
      </c>
      <c r="DR18" s="105">
        <v>0</v>
      </c>
      <c r="DS18" s="110">
        <v>0</v>
      </c>
      <c r="DT18" s="110">
        <v>0</v>
      </c>
      <c r="DU18" s="42">
        <v>0</v>
      </c>
      <c r="DV18" s="33">
        <v>0</v>
      </c>
      <c r="DW18" s="47">
        <v>0</v>
      </c>
      <c r="DX18" s="47">
        <v>0</v>
      </c>
      <c r="DY18" s="47">
        <v>0</v>
      </c>
      <c r="DZ18" s="47">
        <v>0</v>
      </c>
      <c r="EA18" s="42">
        <v>0</v>
      </c>
      <c r="EB18" s="33">
        <v>0</v>
      </c>
      <c r="EC18" s="111">
        <v>0</v>
      </c>
      <c r="ED18" s="111">
        <v>0</v>
      </c>
      <c r="EE18" s="110">
        <v>0</v>
      </c>
      <c r="EF18" s="111">
        <v>0</v>
      </c>
      <c r="EG18" s="47">
        <v>0</v>
      </c>
      <c r="EH18" s="12">
        <f t="shared" si="27"/>
        <v>0</v>
      </c>
      <c r="EI18" s="12">
        <f t="shared" si="27"/>
        <v>0</v>
      </c>
      <c r="EJ18" s="105">
        <f t="shared" si="28"/>
        <v>0</v>
      </c>
      <c r="EK18" s="14">
        <f t="shared" si="50"/>
        <v>0</v>
      </c>
    </row>
    <row r="19" spans="1:141" s="14" customFormat="1" ht="20.25" customHeight="1" x14ac:dyDescent="0.2">
      <c r="A19" s="21">
        <v>10</v>
      </c>
      <c r="B19" s="103" t="s">
        <v>241</v>
      </c>
      <c r="C19" s="110">
        <v>1838.1035999999999</v>
      </c>
      <c r="D19" s="110">
        <v>25390.8253</v>
      </c>
      <c r="E19" s="25">
        <f t="shared" si="0"/>
        <v>970670.09999999986</v>
      </c>
      <c r="F19" s="20">
        <f t="shared" si="1"/>
        <v>190229.36666666667</v>
      </c>
      <c r="G19" s="12">
        <f t="shared" si="2"/>
        <v>175662.65219999998</v>
      </c>
      <c r="H19" s="12">
        <f t="shared" si="29"/>
        <v>92.342552192695095</v>
      </c>
      <c r="I19" s="12">
        <f t="shared" si="30"/>
        <v>18.097049883374382</v>
      </c>
      <c r="J19" s="12">
        <f t="shared" si="3"/>
        <v>337829.6</v>
      </c>
      <c r="K19" s="12">
        <f t="shared" si="4"/>
        <v>68785.166666666672</v>
      </c>
      <c r="L19" s="12">
        <f t="shared" si="5"/>
        <v>54218.452199999992</v>
      </c>
      <c r="M19" s="12">
        <f t="shared" si="6"/>
        <v>78.822884100496466</v>
      </c>
      <c r="N19" s="12">
        <f t="shared" si="7"/>
        <v>16.049053191313014</v>
      </c>
      <c r="O19" s="12">
        <f t="shared" si="31"/>
        <v>109824.40000000002</v>
      </c>
      <c r="P19" s="12">
        <f t="shared" si="32"/>
        <v>18512.400000000005</v>
      </c>
      <c r="Q19" s="12">
        <f t="shared" si="33"/>
        <v>8502.3960000000061</v>
      </c>
      <c r="R19" s="12">
        <f t="shared" si="9"/>
        <v>45.928113048551261</v>
      </c>
      <c r="S19" s="11">
        <f t="shared" si="10"/>
        <v>7.7418096524998123</v>
      </c>
      <c r="T19" s="111">
        <v>1000</v>
      </c>
      <c r="U19" s="105">
        <f t="shared" si="34"/>
        <v>208.33333333333331</v>
      </c>
      <c r="V19" s="111">
        <v>89.972999999999999</v>
      </c>
      <c r="W19" s="12">
        <f t="shared" si="11"/>
        <v>43.187040000000003</v>
      </c>
      <c r="X19" s="11">
        <f t="shared" si="12"/>
        <v>8.9972999999999992</v>
      </c>
      <c r="Y19" s="111">
        <v>4000</v>
      </c>
      <c r="Z19" s="105">
        <f t="shared" si="35"/>
        <v>833.33333333333326</v>
      </c>
      <c r="AA19" s="111">
        <v>1204.414</v>
      </c>
      <c r="AB19" s="12">
        <f t="shared" si="36"/>
        <v>144.52968000000001</v>
      </c>
      <c r="AC19" s="11">
        <f t="shared" si="37"/>
        <v>30.110350000000004</v>
      </c>
      <c r="AD19" s="112">
        <v>104824.40000000002</v>
      </c>
      <c r="AE19" s="112">
        <v>17470.733333333337</v>
      </c>
      <c r="AF19" s="112">
        <v>7208.0090000000055</v>
      </c>
      <c r="AG19" s="112">
        <f t="shared" si="38"/>
        <v>41.257621317174269</v>
      </c>
      <c r="AH19" s="112">
        <f t="shared" si="39"/>
        <v>6.8762702195290446</v>
      </c>
      <c r="AI19" s="111">
        <v>97594</v>
      </c>
      <c r="AJ19" s="105">
        <f>AI19/12*3</f>
        <v>24398.5</v>
      </c>
      <c r="AK19" s="111">
        <v>22993.289000000001</v>
      </c>
      <c r="AL19" s="12">
        <f t="shared" si="13"/>
        <v>94.240584462159561</v>
      </c>
      <c r="AM19" s="11">
        <f t="shared" si="14"/>
        <v>23.56014611553989</v>
      </c>
      <c r="AN19" s="111">
        <v>10816</v>
      </c>
      <c r="AO19" s="105">
        <v>4700</v>
      </c>
      <c r="AP19" s="111">
        <v>5580.9369999999999</v>
      </c>
      <c r="AQ19" s="12">
        <f t="shared" si="15"/>
        <v>118.74334042553191</v>
      </c>
      <c r="AR19" s="11">
        <f t="shared" si="16"/>
        <v>51.598899778106514</v>
      </c>
      <c r="AS19" s="111">
        <v>0</v>
      </c>
      <c r="AT19" s="105">
        <f t="shared" si="48"/>
        <v>0</v>
      </c>
      <c r="AU19" s="111">
        <v>0</v>
      </c>
      <c r="AV19" s="12" t="e">
        <f t="shared" si="17"/>
        <v>#DIV/0!</v>
      </c>
      <c r="AW19" s="11" t="e">
        <f t="shared" si="18"/>
        <v>#DIV/0!</v>
      </c>
      <c r="AX19" s="38"/>
      <c r="AY19" s="33">
        <f t="shared" si="19"/>
        <v>0</v>
      </c>
      <c r="AZ19" s="47"/>
      <c r="BA19" s="38"/>
      <c r="BB19" s="33">
        <f t="shared" si="20"/>
        <v>0</v>
      </c>
      <c r="BC19" s="47"/>
      <c r="BD19" s="107">
        <f t="shared" si="41"/>
        <v>483976.80000000005</v>
      </c>
      <c r="BE19" s="105">
        <v>120994.2</v>
      </c>
      <c r="BF19" s="105">
        <v>120994.2</v>
      </c>
      <c r="BG19" s="38">
        <v>653.70000000000005</v>
      </c>
      <c r="BH19" s="33">
        <v>0</v>
      </c>
      <c r="BI19" s="13">
        <v>0</v>
      </c>
      <c r="BJ19" s="105"/>
      <c r="BK19" s="105"/>
      <c r="BL19" s="105"/>
      <c r="BM19" s="38">
        <v>0</v>
      </c>
      <c r="BN19" s="33">
        <v>0</v>
      </c>
      <c r="BO19" s="47">
        <v>0</v>
      </c>
      <c r="BP19" s="38">
        <v>0</v>
      </c>
      <c r="BQ19" s="33">
        <v>0</v>
      </c>
      <c r="BR19" s="47">
        <v>0</v>
      </c>
      <c r="BS19" s="12">
        <f t="shared" si="21"/>
        <v>18389.599999999999</v>
      </c>
      <c r="BT19" s="33">
        <f>BS19/12*1.4*6</f>
        <v>12872.719999999998</v>
      </c>
      <c r="BU19" s="12">
        <f t="shared" si="42"/>
        <v>2411.7431999999999</v>
      </c>
      <c r="BV19" s="12">
        <f t="shared" si="22"/>
        <v>18.73530380525639</v>
      </c>
      <c r="BW19" s="11">
        <f t="shared" si="23"/>
        <v>13.11471266367947</v>
      </c>
      <c r="BX19" s="111">
        <v>7389.6</v>
      </c>
      <c r="BY19" s="111">
        <f t="shared" si="43"/>
        <v>1539.5000000000002</v>
      </c>
      <c r="BZ19" s="111">
        <v>771.7432</v>
      </c>
      <c r="CA19" s="111">
        <v>0</v>
      </c>
      <c r="CB19" s="111">
        <f t="shared" si="44"/>
        <v>0</v>
      </c>
      <c r="CC19" s="111">
        <v>5</v>
      </c>
      <c r="CD19" s="111">
        <v>0</v>
      </c>
      <c r="CE19" s="111">
        <v>0</v>
      </c>
      <c r="CF19" s="111">
        <v>0</v>
      </c>
      <c r="CG19" s="111">
        <v>11000</v>
      </c>
      <c r="CH19" s="106">
        <f t="shared" si="45"/>
        <v>2291.6666666666665</v>
      </c>
      <c r="CI19" s="111">
        <v>1635</v>
      </c>
      <c r="CJ19" s="111">
        <v>0</v>
      </c>
      <c r="CK19" s="47">
        <v>0</v>
      </c>
      <c r="CL19" s="111">
        <v>0</v>
      </c>
      <c r="CM19" s="111">
        <v>0</v>
      </c>
      <c r="CN19" s="111">
        <v>0</v>
      </c>
      <c r="CO19" s="111">
        <v>0</v>
      </c>
      <c r="CP19" s="111">
        <v>13230</v>
      </c>
      <c r="CQ19" s="111">
        <v>2493</v>
      </c>
      <c r="CR19" s="111">
        <v>2493</v>
      </c>
      <c r="CS19" s="111">
        <v>100800</v>
      </c>
      <c r="CT19" s="105">
        <f>CS19/12*2</f>
        <v>16800</v>
      </c>
      <c r="CU19" s="111">
        <v>10783.855</v>
      </c>
      <c r="CV19" s="111">
        <v>21500</v>
      </c>
      <c r="CW19" s="105">
        <f>CV19/12*1.5</f>
        <v>2687.5</v>
      </c>
      <c r="CX19" s="105">
        <v>3086.5549999999998</v>
      </c>
      <c r="CY19" s="109">
        <v>69500</v>
      </c>
      <c r="CZ19" s="109">
        <f t="shared" si="49"/>
        <v>11583.333333333334</v>
      </c>
      <c r="DA19" s="105">
        <v>5863.05</v>
      </c>
      <c r="DB19" s="108">
        <v>0</v>
      </c>
      <c r="DC19" s="105">
        <v>0</v>
      </c>
      <c r="DD19" s="105">
        <v>0</v>
      </c>
      <c r="DE19" s="42">
        <v>0</v>
      </c>
      <c r="DF19" s="111">
        <v>450</v>
      </c>
      <c r="DG19" s="111">
        <v>450</v>
      </c>
      <c r="DH19" s="105">
        <v>22500</v>
      </c>
      <c r="DI19" s="105">
        <f t="shared" si="47"/>
        <v>3937.5</v>
      </c>
      <c r="DJ19" s="105">
        <v>2798.1909999999998</v>
      </c>
      <c r="DK19" s="105">
        <v>0</v>
      </c>
      <c r="DL19" s="12">
        <f t="shared" si="24"/>
        <v>822460.1</v>
      </c>
      <c r="DM19" s="12">
        <f t="shared" si="25"/>
        <v>190229.36666666667</v>
      </c>
      <c r="DN19" s="12">
        <f t="shared" si="26"/>
        <v>175662.65219999998</v>
      </c>
      <c r="DO19" s="42">
        <v>0</v>
      </c>
      <c r="DP19" s="42">
        <v>0</v>
      </c>
      <c r="DQ19" s="42">
        <v>0</v>
      </c>
      <c r="DR19" s="105">
        <v>148210</v>
      </c>
      <c r="DS19" s="110">
        <v>0</v>
      </c>
      <c r="DT19" s="110">
        <v>0</v>
      </c>
      <c r="DU19" s="42">
        <v>0</v>
      </c>
      <c r="DV19" s="33">
        <v>0</v>
      </c>
      <c r="DW19" s="47">
        <v>0</v>
      </c>
      <c r="DX19" s="47">
        <v>0</v>
      </c>
      <c r="DY19" s="47">
        <v>0</v>
      </c>
      <c r="DZ19" s="47">
        <v>0</v>
      </c>
      <c r="EA19" s="42">
        <v>0</v>
      </c>
      <c r="EB19" s="33">
        <v>0</v>
      </c>
      <c r="EC19" s="111">
        <v>0</v>
      </c>
      <c r="ED19" s="111">
        <v>70357.05</v>
      </c>
      <c r="EE19" s="110">
        <v>0</v>
      </c>
      <c r="EF19" s="111">
        <v>0</v>
      </c>
      <c r="EG19" s="47">
        <v>0</v>
      </c>
      <c r="EH19" s="12">
        <f>DO19+DR19+DU19+DX19+EA19+ED19</f>
        <v>218567.05</v>
      </c>
      <c r="EI19" s="12">
        <f t="shared" si="27"/>
        <v>0</v>
      </c>
      <c r="EJ19" s="105">
        <f t="shared" si="28"/>
        <v>0</v>
      </c>
      <c r="EK19" s="14">
        <f t="shared" si="50"/>
        <v>-148210</v>
      </c>
    </row>
    <row r="20" spans="1:141" s="14" customFormat="1" ht="20.25" customHeight="1" x14ac:dyDescent="0.2">
      <c r="A20" s="21">
        <v>11</v>
      </c>
      <c r="B20" s="104" t="s">
        <v>242</v>
      </c>
      <c r="C20" s="110">
        <v>1367486.757</v>
      </c>
      <c r="D20" s="110">
        <v>32227.9473</v>
      </c>
      <c r="E20" s="25">
        <f t="shared" si="0"/>
        <v>670111.19000000006</v>
      </c>
      <c r="F20" s="20">
        <f t="shared" si="1"/>
        <v>216893.27291666667</v>
      </c>
      <c r="G20" s="12">
        <f t="shared" si="2"/>
        <v>246793.43800000002</v>
      </c>
      <c r="H20" s="12">
        <f t="shared" si="29"/>
        <v>113.78565811712444</v>
      </c>
      <c r="I20" s="12">
        <f t="shared" si="30"/>
        <v>36.828729572475879</v>
      </c>
      <c r="J20" s="12">
        <f t="shared" si="3"/>
        <v>355620.39</v>
      </c>
      <c r="K20" s="12">
        <f t="shared" si="4"/>
        <v>138270.57291666666</v>
      </c>
      <c r="L20" s="12">
        <f t="shared" si="5"/>
        <v>168170.73799999998</v>
      </c>
      <c r="M20" s="12">
        <f t="shared" si="6"/>
        <v>121.62438793202487</v>
      </c>
      <c r="N20" s="12">
        <f t="shared" si="7"/>
        <v>47.28939698873846</v>
      </c>
      <c r="O20" s="12">
        <f t="shared" si="31"/>
        <v>239092.69999999995</v>
      </c>
      <c r="P20" s="12">
        <f t="shared" si="32"/>
        <v>40246.699999999997</v>
      </c>
      <c r="Q20" s="12">
        <f t="shared" si="33"/>
        <v>42180.909000000021</v>
      </c>
      <c r="R20" s="12">
        <f t="shared" si="9"/>
        <v>104.80588222139957</v>
      </c>
      <c r="S20" s="11">
        <f t="shared" si="10"/>
        <v>17.6420731373229</v>
      </c>
      <c r="T20" s="111">
        <v>6800</v>
      </c>
      <c r="U20" s="105">
        <f t="shared" si="34"/>
        <v>1416.6666666666665</v>
      </c>
      <c r="V20" s="111">
        <v>675.471</v>
      </c>
      <c r="W20" s="12">
        <f t="shared" si="11"/>
        <v>47.680305882352947</v>
      </c>
      <c r="X20" s="11">
        <f t="shared" si="12"/>
        <v>9.9333970588235303</v>
      </c>
      <c r="Y20" s="111">
        <v>2750</v>
      </c>
      <c r="Z20" s="105">
        <f t="shared" si="35"/>
        <v>572.91666666666663</v>
      </c>
      <c r="AA20" s="111">
        <v>1305.962</v>
      </c>
      <c r="AB20" s="12">
        <f t="shared" si="36"/>
        <v>227.94973090909093</v>
      </c>
      <c r="AC20" s="11">
        <f t="shared" si="37"/>
        <v>47.489527272727273</v>
      </c>
      <c r="AD20" s="112">
        <v>229542.69999999995</v>
      </c>
      <c r="AE20" s="112">
        <v>38257.116666666661</v>
      </c>
      <c r="AF20" s="112">
        <v>40199.476000000024</v>
      </c>
      <c r="AG20" s="112">
        <f t="shared" si="38"/>
        <v>105.07711898483383</v>
      </c>
      <c r="AH20" s="112">
        <f t="shared" si="39"/>
        <v>17.512853164138974</v>
      </c>
      <c r="AI20" s="111">
        <v>113763</v>
      </c>
      <c r="AJ20" s="105">
        <f t="shared" si="40"/>
        <v>28440.75</v>
      </c>
      <c r="AK20" s="111">
        <v>26102.532999999999</v>
      </c>
      <c r="AL20" s="12">
        <f t="shared" si="13"/>
        <v>91.778638045761795</v>
      </c>
      <c r="AM20" s="11">
        <f t="shared" si="14"/>
        <v>22.944659511440449</v>
      </c>
      <c r="AN20" s="111">
        <v>96359.2</v>
      </c>
      <c r="AO20" s="105">
        <v>75000</v>
      </c>
      <c r="AP20" s="111">
        <v>90276.251999999993</v>
      </c>
      <c r="AQ20" s="12">
        <f t="shared" si="15"/>
        <v>120.36833599999999</v>
      </c>
      <c r="AR20" s="11">
        <f t="shared" si="16"/>
        <v>93.687216166178217</v>
      </c>
      <c r="AS20" s="111">
        <v>0</v>
      </c>
      <c r="AT20" s="105">
        <f t="shared" si="48"/>
        <v>0</v>
      </c>
      <c r="AU20" s="111">
        <v>0</v>
      </c>
      <c r="AV20" s="12" t="e">
        <f t="shared" si="17"/>
        <v>#DIV/0!</v>
      </c>
      <c r="AW20" s="11" t="e">
        <f t="shared" si="18"/>
        <v>#DIV/0!</v>
      </c>
      <c r="AX20" s="38"/>
      <c r="AY20" s="33">
        <f t="shared" si="19"/>
        <v>0</v>
      </c>
      <c r="AZ20" s="47"/>
      <c r="BA20" s="38"/>
      <c r="BB20" s="33">
        <f t="shared" si="20"/>
        <v>0</v>
      </c>
      <c r="BC20" s="47"/>
      <c r="BD20" s="107">
        <f t="shared" si="41"/>
        <v>314490.8</v>
      </c>
      <c r="BE20" s="105">
        <v>78622.7</v>
      </c>
      <c r="BF20" s="105">
        <v>78622.7</v>
      </c>
      <c r="BG20" s="38">
        <v>0</v>
      </c>
      <c r="BH20" s="33">
        <v>0</v>
      </c>
      <c r="BI20" s="13">
        <v>0</v>
      </c>
      <c r="BJ20" s="105"/>
      <c r="BK20" s="105"/>
      <c r="BL20" s="105"/>
      <c r="BM20" s="38">
        <v>0</v>
      </c>
      <c r="BN20" s="33">
        <v>0</v>
      </c>
      <c r="BO20" s="47">
        <v>0</v>
      </c>
      <c r="BP20" s="38">
        <v>0</v>
      </c>
      <c r="BQ20" s="33">
        <v>0</v>
      </c>
      <c r="BR20" s="47">
        <v>0</v>
      </c>
      <c r="BS20" s="12">
        <f t="shared" si="21"/>
        <v>5323.3899999999994</v>
      </c>
      <c r="BT20" s="33">
        <f>BS20/12*1.4*6</f>
        <v>3726.3729999999996</v>
      </c>
      <c r="BU20" s="12">
        <f t="shared" si="42"/>
        <v>285.27</v>
      </c>
      <c r="BV20" s="12">
        <f t="shared" si="22"/>
        <v>7.6554333127682073</v>
      </c>
      <c r="BW20" s="11">
        <f t="shared" si="23"/>
        <v>5.3588033189377455</v>
      </c>
      <c r="BX20" s="111">
        <v>3826.39</v>
      </c>
      <c r="BY20" s="111">
        <f t="shared" si="43"/>
        <v>797.16458333333333</v>
      </c>
      <c r="BZ20" s="111">
        <v>207.32</v>
      </c>
      <c r="CA20" s="111">
        <v>0</v>
      </c>
      <c r="CB20" s="111">
        <f t="shared" si="44"/>
        <v>0</v>
      </c>
      <c r="CC20" s="111">
        <v>0</v>
      </c>
      <c r="CD20" s="111">
        <v>0</v>
      </c>
      <c r="CE20" s="111">
        <v>0</v>
      </c>
      <c r="CF20" s="111">
        <v>0</v>
      </c>
      <c r="CG20" s="111">
        <v>1497</v>
      </c>
      <c r="CH20" s="106">
        <f t="shared" si="45"/>
        <v>311.875</v>
      </c>
      <c r="CI20" s="111">
        <v>77.95</v>
      </c>
      <c r="CJ20" s="111">
        <v>0</v>
      </c>
      <c r="CK20" s="47">
        <v>0</v>
      </c>
      <c r="CL20" s="111">
        <v>0</v>
      </c>
      <c r="CM20" s="111">
        <v>0</v>
      </c>
      <c r="CN20" s="111">
        <v>0</v>
      </c>
      <c r="CO20" s="111">
        <v>0</v>
      </c>
      <c r="CP20" s="111">
        <v>0</v>
      </c>
      <c r="CQ20" s="111">
        <v>0</v>
      </c>
      <c r="CR20" s="111">
        <v>0</v>
      </c>
      <c r="CS20" s="111">
        <v>92324.800000000003</v>
      </c>
      <c r="CT20" s="105">
        <f t="shared" si="46"/>
        <v>23081.200000000001</v>
      </c>
      <c r="CU20" s="111">
        <v>22123.714</v>
      </c>
      <c r="CV20" s="111">
        <v>46497.8</v>
      </c>
      <c r="CW20" s="105">
        <f>CV20/12*1.8</f>
        <v>6974.670000000001</v>
      </c>
      <c r="CX20" s="105">
        <v>9840.741</v>
      </c>
      <c r="CY20" s="109">
        <v>27300</v>
      </c>
      <c r="CZ20" s="109">
        <f>CY20/12*3</f>
        <v>6825</v>
      </c>
      <c r="DA20" s="105">
        <v>25289.399000000001</v>
      </c>
      <c r="DB20" s="108">
        <v>5300</v>
      </c>
      <c r="DC20" s="105">
        <v>400</v>
      </c>
      <c r="DD20" s="105">
        <v>400</v>
      </c>
      <c r="DE20" s="42">
        <v>0</v>
      </c>
      <c r="DF20" s="111">
        <v>0</v>
      </c>
      <c r="DG20" s="111">
        <v>0</v>
      </c>
      <c r="DH20" s="105">
        <v>5700</v>
      </c>
      <c r="DI20" s="105">
        <f>DH20/12*3</f>
        <v>1425</v>
      </c>
      <c r="DJ20" s="105">
        <v>1712.1369999999999</v>
      </c>
      <c r="DK20" s="105">
        <v>0</v>
      </c>
      <c r="DL20" s="12">
        <f t="shared" si="24"/>
        <v>670111.19000000006</v>
      </c>
      <c r="DM20" s="12">
        <f t="shared" si="25"/>
        <v>216893.27291666667</v>
      </c>
      <c r="DN20" s="12">
        <f t="shared" si="26"/>
        <v>246793.43800000002</v>
      </c>
      <c r="DO20" s="42">
        <v>0</v>
      </c>
      <c r="DP20" s="42">
        <v>0</v>
      </c>
      <c r="DQ20" s="42">
        <v>0</v>
      </c>
      <c r="DR20" s="105">
        <v>0</v>
      </c>
      <c r="DS20" s="110">
        <v>0</v>
      </c>
      <c r="DT20" s="110">
        <v>0</v>
      </c>
      <c r="DU20" s="42">
        <v>0</v>
      </c>
      <c r="DV20" s="33">
        <v>0</v>
      </c>
      <c r="DW20" s="47">
        <v>0</v>
      </c>
      <c r="DX20" s="47">
        <v>0</v>
      </c>
      <c r="DY20" s="47">
        <v>0</v>
      </c>
      <c r="DZ20" s="47">
        <v>0</v>
      </c>
      <c r="EA20" s="42">
        <v>0</v>
      </c>
      <c r="EB20" s="33">
        <v>0</v>
      </c>
      <c r="EC20" s="111">
        <v>0</v>
      </c>
      <c r="ED20" s="111">
        <v>0</v>
      </c>
      <c r="EE20" s="110">
        <v>0</v>
      </c>
      <c r="EF20" s="111">
        <v>0</v>
      </c>
      <c r="EG20" s="47">
        <v>0</v>
      </c>
      <c r="EH20" s="12">
        <f t="shared" si="27"/>
        <v>0</v>
      </c>
      <c r="EI20" s="12">
        <f t="shared" si="27"/>
        <v>0</v>
      </c>
      <c r="EJ20" s="105">
        <f>DQ20+DT20+DW20+DZ20+EC20+EF20+EG20</f>
        <v>0</v>
      </c>
      <c r="EK20" s="14">
        <f t="shared" si="50"/>
        <v>0</v>
      </c>
    </row>
    <row r="21" spans="1:141" s="17" customFormat="1" ht="18.75" customHeight="1" x14ac:dyDescent="0.2">
      <c r="A21" s="21"/>
      <c r="B21" s="89" t="s">
        <v>44</v>
      </c>
      <c r="C21" s="16">
        <f>SUM(C10:C20)</f>
        <v>6851653.8400999997</v>
      </c>
      <c r="D21" s="16">
        <f>SUM(D10:D20)</f>
        <v>678859.11080000014</v>
      </c>
      <c r="E21" s="16">
        <f t="shared" ref="E21:G21" si="52">SUM(E10:E20)</f>
        <v>22333136.314000003</v>
      </c>
      <c r="F21" s="16">
        <f t="shared" si="52"/>
        <v>4369879.9047333328</v>
      </c>
      <c r="G21" s="16">
        <f t="shared" si="52"/>
        <v>4469523.9882999994</v>
      </c>
      <c r="H21" s="12">
        <f t="shared" si="29"/>
        <v>102.28024764384793</v>
      </c>
      <c r="I21" s="12">
        <f>G21/E21*100</f>
        <v>20.012970527109456</v>
      </c>
      <c r="J21" s="16">
        <f>SUM(J10:J20)</f>
        <v>6776787.6879999982</v>
      </c>
      <c r="K21" s="16">
        <f t="shared" ref="K21:L21" si="53">SUM(K10:K20)</f>
        <v>1723210.1047333335</v>
      </c>
      <c r="L21" s="16">
        <f t="shared" si="53"/>
        <v>1822764.1882999998</v>
      </c>
      <c r="M21" s="12">
        <f t="shared" si="6"/>
        <v>105.77724580962067</v>
      </c>
      <c r="N21" s="12">
        <f t="shared" si="7"/>
        <v>26.897171229484744</v>
      </c>
      <c r="O21" s="24">
        <f>SUM(O10:O20)</f>
        <v>2885472.4280000003</v>
      </c>
      <c r="P21" s="24">
        <f t="shared" ref="P21:Q21" si="54">SUM(P10:P20)</f>
        <v>488084.0296666667</v>
      </c>
      <c r="Q21" s="24">
        <f t="shared" si="54"/>
        <v>561053.94069999992</v>
      </c>
      <c r="R21" s="12">
        <f t="shared" si="9"/>
        <v>114.95027630450589</v>
      </c>
      <c r="S21" s="11">
        <f t="shared" si="10"/>
        <v>19.444092941441887</v>
      </c>
      <c r="T21" s="24">
        <f t="shared" ref="T21" si="55">SUM(T10:T20)</f>
        <v>68016.399999999994</v>
      </c>
      <c r="U21" s="24">
        <f t="shared" ref="U21" si="56">SUM(U10:U20)</f>
        <v>14170.083333333332</v>
      </c>
      <c r="V21" s="24">
        <f>SUM(V10:V20)</f>
        <v>21480.147000000004</v>
      </c>
      <c r="W21" s="12">
        <f t="shared" si="11"/>
        <v>151.58800759816756</v>
      </c>
      <c r="X21" s="11">
        <f t="shared" si="12"/>
        <v>31.580834916284907</v>
      </c>
      <c r="Y21" s="24">
        <f>SUM(Y10:Y20)</f>
        <v>104110.6</v>
      </c>
      <c r="Z21" s="24">
        <f t="shared" ref="Z21:AA21" si="57">SUM(Z10:Z20)</f>
        <v>21689.708333333336</v>
      </c>
      <c r="AA21" s="24">
        <f t="shared" si="57"/>
        <v>30770.635999999999</v>
      </c>
      <c r="AB21" s="12">
        <f t="shared" si="36"/>
        <v>141.86744942397794</v>
      </c>
      <c r="AC21" s="11">
        <f t="shared" si="37"/>
        <v>29.555718629995404</v>
      </c>
      <c r="AD21" s="24">
        <f t="shared" ref="AD21:AF21" si="58">SUM(AD10:AD20)</f>
        <v>2713345.4280000003</v>
      </c>
      <c r="AE21" s="24">
        <f t="shared" si="58"/>
        <v>452224.23800000007</v>
      </c>
      <c r="AF21" s="24">
        <f t="shared" si="58"/>
        <v>508803.1577000001</v>
      </c>
      <c r="AG21" s="112">
        <f t="shared" si="38"/>
        <v>112.5112532557355</v>
      </c>
      <c r="AH21" s="112">
        <f t="shared" si="39"/>
        <v>18.751875542622582</v>
      </c>
      <c r="AI21" s="24">
        <f>SUM(AI10:AI20)</f>
        <v>2186547.9</v>
      </c>
      <c r="AJ21" s="24">
        <f t="shared" ref="AJ21:AK21" si="59">SUM(AJ10:AJ20)</f>
        <v>546636.97499999998</v>
      </c>
      <c r="AK21" s="24">
        <f t="shared" si="59"/>
        <v>571196.60600000003</v>
      </c>
      <c r="AL21" s="12">
        <f t="shared" si="13"/>
        <v>104.49285945210714</v>
      </c>
      <c r="AM21" s="11">
        <f t="shared" si="14"/>
        <v>26.123214863026785</v>
      </c>
      <c r="AN21" s="24">
        <f>SUM(AN10:AN20)</f>
        <v>986664.2</v>
      </c>
      <c r="AO21" s="24">
        <f t="shared" ref="AO21:AP21" si="60">SUM(AO10:AO20)</f>
        <v>415250</v>
      </c>
      <c r="AP21" s="24">
        <f t="shared" si="60"/>
        <v>479559.46600000007</v>
      </c>
      <c r="AQ21" s="12">
        <f>AP21/AO21*100</f>
        <v>115.48692739313668</v>
      </c>
      <c r="AR21" s="11">
        <f t="shared" si="16"/>
        <v>48.604121442736044</v>
      </c>
      <c r="AS21" s="24">
        <f>SUM(AS10:AS20)</f>
        <v>126000</v>
      </c>
      <c r="AT21" s="24">
        <f t="shared" ref="AT21" si="61">SUM(AT10:AT20)</f>
        <v>26250</v>
      </c>
      <c r="AU21" s="24">
        <f>SUM(AU10:AU20)</f>
        <v>24942</v>
      </c>
      <c r="AV21" s="12">
        <f t="shared" si="17"/>
        <v>95.017142857142858</v>
      </c>
      <c r="AW21" s="11">
        <f t="shared" si="18"/>
        <v>19.795238095238098</v>
      </c>
      <c r="AX21" s="24">
        <f>SUM(AX10:AX20)</f>
        <v>0</v>
      </c>
      <c r="AY21" s="33">
        <f t="shared" si="19"/>
        <v>0</v>
      </c>
      <c r="AZ21" s="19">
        <v>0</v>
      </c>
      <c r="BA21" s="24">
        <f>SUM(BA10:BA20)</f>
        <v>0</v>
      </c>
      <c r="BB21" s="33">
        <f t="shared" si="20"/>
        <v>0</v>
      </c>
      <c r="BC21" s="19">
        <f>SUM(BC10:BC20)</f>
        <v>0</v>
      </c>
      <c r="BD21" s="24">
        <f>SUM(BD10:BD20)</f>
        <v>9508773.1999999993</v>
      </c>
      <c r="BE21" s="24">
        <f t="shared" ref="BE21:BF21" si="62">SUM(BE10:BE20)</f>
        <v>2377193.2999999998</v>
      </c>
      <c r="BF21" s="24">
        <f t="shared" si="62"/>
        <v>2377193.2999999998</v>
      </c>
      <c r="BG21" s="24">
        <f>SUM(BG10:BG20)</f>
        <v>26332.1</v>
      </c>
      <c r="BH21" s="33">
        <f>BG21/12*1.4*3</f>
        <v>9216.2350000000006</v>
      </c>
      <c r="BI21" s="33">
        <f>BH21/12*3</f>
        <v>2304.0587500000001</v>
      </c>
      <c r="BJ21" s="24">
        <f>SUM(BJ10:BJ20)</f>
        <v>0</v>
      </c>
      <c r="BK21" s="24">
        <f t="shared" ref="BK21:BL21" si="63">SUM(BK10:BK20)</f>
        <v>0</v>
      </c>
      <c r="BL21" s="24">
        <f t="shared" si="63"/>
        <v>0</v>
      </c>
      <c r="BM21" s="24">
        <f>SUM(BM10:BM20)</f>
        <v>0</v>
      </c>
      <c r="BN21" s="33">
        <f>BM21/12*1.4*3</f>
        <v>0</v>
      </c>
      <c r="BO21" s="24">
        <f>SUM(BO10:BO20)</f>
        <v>0</v>
      </c>
      <c r="BP21" s="24">
        <f>SUM(BP10:BP20)</f>
        <v>0</v>
      </c>
      <c r="BQ21" s="33">
        <f>BP21/12*1.4*3</f>
        <v>0</v>
      </c>
      <c r="BR21" s="24">
        <f>SUM(BR10:BR20)</f>
        <v>0</v>
      </c>
      <c r="BS21" s="24">
        <f>SUM(BS10:BS20)</f>
        <v>297085.788</v>
      </c>
      <c r="BT21" s="24">
        <f t="shared" ref="BT21:BU21" si="64">SUM(BT10:BT20)</f>
        <v>112563.69175</v>
      </c>
      <c r="BU21" s="24">
        <f t="shared" si="64"/>
        <v>70907.619200000001</v>
      </c>
      <c r="BV21" s="12">
        <f t="shared" si="22"/>
        <v>62.993331239955538</v>
      </c>
      <c r="BW21" s="11">
        <f t="shared" si="23"/>
        <v>23.867725103026473</v>
      </c>
      <c r="BX21" s="24">
        <f>SUM(BX10:BX20)</f>
        <v>188289.04</v>
      </c>
      <c r="BY21" s="24">
        <f t="shared" ref="BY21:BZ21" si="65">SUM(BY10:BY20)</f>
        <v>39226.883333333339</v>
      </c>
      <c r="BZ21" s="24">
        <f t="shared" si="65"/>
        <v>41713.165199999996</v>
      </c>
      <c r="CA21" s="24">
        <f>SUM(CA10:CA20)</f>
        <v>31371.200000000001</v>
      </c>
      <c r="CB21" s="24">
        <f t="shared" ref="CB21:CC21" si="66">SUM(CB10:CB20)</f>
        <v>6535.6666666666679</v>
      </c>
      <c r="CC21" s="24">
        <f t="shared" si="66"/>
        <v>12352.056999999999</v>
      </c>
      <c r="CD21" s="24">
        <f>SUM(CD10:CD20)</f>
        <v>3416</v>
      </c>
      <c r="CE21" s="24">
        <f t="shared" ref="CE21:CF21" si="67">SUM(CE10:CE20)</f>
        <v>285</v>
      </c>
      <c r="CF21" s="24">
        <f t="shared" si="67"/>
        <v>285</v>
      </c>
      <c r="CG21" s="24">
        <f>SUM(CG10:CG20)</f>
        <v>74009.54800000001</v>
      </c>
      <c r="CH21" s="24">
        <f t="shared" ref="CH21:CI21" si="68">SUM(CH10:CH20)</f>
        <v>15418.655833333331</v>
      </c>
      <c r="CI21" s="24">
        <f t="shared" si="68"/>
        <v>16557.397000000001</v>
      </c>
      <c r="CJ21" s="24">
        <f>SUM(CJ10:CJ20)</f>
        <v>0</v>
      </c>
      <c r="CK21" s="33">
        <f>CJ21/12*1.4*3</f>
        <v>0</v>
      </c>
      <c r="CL21" s="24">
        <f>SUM(CL10:CL20)</f>
        <v>0</v>
      </c>
      <c r="CM21" s="24">
        <f>SUM(CM10:CM20)</f>
        <v>15994</v>
      </c>
      <c r="CN21" s="24">
        <f t="shared" ref="CN21:CO21" si="69">SUM(CN10:CN20)</f>
        <v>3198.4</v>
      </c>
      <c r="CO21" s="24">
        <f t="shared" si="69"/>
        <v>3198.4</v>
      </c>
      <c r="CP21" s="24">
        <f>SUM(CP10:CP20)</f>
        <v>13500</v>
      </c>
      <c r="CQ21" s="24">
        <f t="shared" ref="CQ21:CR21" si="70">SUM(CQ10:CQ20)</f>
        <v>2621</v>
      </c>
      <c r="CR21" s="24">
        <f t="shared" si="70"/>
        <v>2621</v>
      </c>
      <c r="CS21" s="24">
        <f>SUM(CS10:CS20)</f>
        <v>1781999.5</v>
      </c>
      <c r="CT21" s="24">
        <f t="shared" ref="CT21:EJ21" si="71">SUM(CT10:CT20)</f>
        <v>409576.67499999999</v>
      </c>
      <c r="CU21" s="24">
        <f t="shared" si="71"/>
        <v>432828.24149999995</v>
      </c>
      <c r="CV21" s="24">
        <f t="shared" si="71"/>
        <v>664764.20000000007</v>
      </c>
      <c r="CW21" s="24">
        <f t="shared" si="71"/>
        <v>152074.27000000002</v>
      </c>
      <c r="CX21" s="24">
        <f t="shared" si="71"/>
        <v>162822.34849999999</v>
      </c>
      <c r="CY21" s="24">
        <f t="shared" si="71"/>
        <v>484300</v>
      </c>
      <c r="CZ21" s="24">
        <f t="shared" si="71"/>
        <v>85158.333333333328</v>
      </c>
      <c r="DA21" s="24">
        <f t="shared" si="71"/>
        <v>72183.885000000009</v>
      </c>
      <c r="DB21" s="24">
        <f t="shared" si="71"/>
        <v>25600</v>
      </c>
      <c r="DC21" s="24">
        <f t="shared" si="71"/>
        <v>5394.8289000000004</v>
      </c>
      <c r="DD21" s="24">
        <f t="shared" si="71"/>
        <v>5394.8289000000004</v>
      </c>
      <c r="DE21" s="24">
        <f t="shared" si="71"/>
        <v>6800</v>
      </c>
      <c r="DF21" s="24">
        <f t="shared" si="71"/>
        <v>1800</v>
      </c>
      <c r="DG21" s="24">
        <f t="shared" si="71"/>
        <v>1800</v>
      </c>
      <c r="DH21" s="24">
        <f t="shared" si="71"/>
        <v>702963.3</v>
      </c>
      <c r="DI21" s="24">
        <f t="shared" si="71"/>
        <v>134996.29500000001</v>
      </c>
      <c r="DJ21" s="24">
        <f t="shared" si="71"/>
        <v>110879.75870000001</v>
      </c>
      <c r="DK21" s="24">
        <f t="shared" si="71"/>
        <v>718.1</v>
      </c>
      <c r="DL21" s="24">
        <f t="shared" si="71"/>
        <v>16334686.987999998</v>
      </c>
      <c r="DM21" s="24">
        <f t="shared" si="71"/>
        <v>4105401.8047333332</v>
      </c>
      <c r="DN21" s="24">
        <f t="shared" si="71"/>
        <v>4205045.8882999998</v>
      </c>
      <c r="DO21" s="24">
        <f t="shared" si="71"/>
        <v>0</v>
      </c>
      <c r="DP21" s="24">
        <f t="shared" si="71"/>
        <v>0</v>
      </c>
      <c r="DQ21" s="24">
        <f t="shared" si="71"/>
        <v>0</v>
      </c>
      <c r="DR21" s="24">
        <f t="shared" si="71"/>
        <v>5998449.3260000004</v>
      </c>
      <c r="DS21" s="24">
        <f t="shared" si="71"/>
        <v>264478.09999999998</v>
      </c>
      <c r="DT21" s="24">
        <f t="shared" si="71"/>
        <v>264478.09999999998</v>
      </c>
      <c r="DU21" s="24">
        <f t="shared" si="71"/>
        <v>0</v>
      </c>
      <c r="DV21" s="24">
        <f t="shared" si="71"/>
        <v>0</v>
      </c>
      <c r="DW21" s="24">
        <f t="shared" si="71"/>
        <v>0</v>
      </c>
      <c r="DX21" s="24">
        <f t="shared" si="71"/>
        <v>0</v>
      </c>
      <c r="DY21" s="24">
        <f t="shared" si="71"/>
        <v>0</v>
      </c>
      <c r="DZ21" s="24">
        <f t="shared" si="71"/>
        <v>0</v>
      </c>
      <c r="EA21" s="24">
        <f t="shared" si="71"/>
        <v>0</v>
      </c>
      <c r="EB21" s="24">
        <f t="shared" si="71"/>
        <v>0</v>
      </c>
      <c r="EC21" s="24">
        <f t="shared" si="71"/>
        <v>0</v>
      </c>
      <c r="ED21" s="24">
        <f>SUM(ED10:ED20)</f>
        <v>346532.75</v>
      </c>
      <c r="EE21" s="24">
        <f t="shared" si="71"/>
        <v>129.30000000000001</v>
      </c>
      <c r="EF21" s="111">
        <v>0</v>
      </c>
      <c r="EG21" s="24">
        <f t="shared" si="71"/>
        <v>0</v>
      </c>
      <c r="EH21" s="24">
        <f t="shared" si="71"/>
        <v>6344982.0759999994</v>
      </c>
      <c r="EI21" s="24">
        <f t="shared" si="71"/>
        <v>264607.39999999997</v>
      </c>
      <c r="EJ21" s="24">
        <f t="shared" si="71"/>
        <v>264478.09999999998</v>
      </c>
      <c r="EK21" s="24">
        <f>SUM(EK10:EK20)</f>
        <v>-5380372.426</v>
      </c>
    </row>
    <row r="22" spans="1:141" hidden="1" x14ac:dyDescent="0.3">
      <c r="E22" s="52"/>
      <c r="F22" s="33">
        <f>E22/12*1.4*3</f>
        <v>0</v>
      </c>
      <c r="G22" s="52"/>
      <c r="J22" s="101">
        <f>J21/E21*100</f>
        <v>30.344093157000184</v>
      </c>
      <c r="Z22" s="33">
        <f>Y22/12*1.4*3</f>
        <v>0</v>
      </c>
      <c r="AB22" s="12" t="e">
        <f t="shared" si="36"/>
        <v>#DIV/0!</v>
      </c>
      <c r="AH22" s="112" t="e">
        <f t="shared" si="39"/>
        <v>#DIV/0!</v>
      </c>
      <c r="AJ22" s="33">
        <f>AI22/12*1.4*6</f>
        <v>0</v>
      </c>
      <c r="AT22" s="33">
        <f>AS22/12*1.4*3</f>
        <v>0</v>
      </c>
      <c r="BB22" s="33">
        <f>BA22/12*1.4*6</f>
        <v>0</v>
      </c>
      <c r="BD22" s="52"/>
      <c r="BE22" s="33">
        <f>BD22/12*1.4*3</f>
        <v>0</v>
      </c>
      <c r="BN22" s="33">
        <f>BM22/12*1.4*6</f>
        <v>0</v>
      </c>
      <c r="BT22" s="33">
        <f>BS22/12*1.4*6</f>
        <v>0</v>
      </c>
      <c r="BY22" s="33">
        <f>BX22/12*1.4*3</f>
        <v>0</v>
      </c>
      <c r="CB22" s="33">
        <f>CA22/12*1.4*3</f>
        <v>0</v>
      </c>
      <c r="CH22" s="33">
        <f>CG22/12*1.4*6</f>
        <v>0</v>
      </c>
      <c r="CK22" s="33">
        <f>CJ22/12*1.4*6</f>
        <v>0</v>
      </c>
      <c r="CQ22" s="33">
        <f>CP22/12*1.4*3</f>
        <v>0</v>
      </c>
      <c r="CT22" s="33">
        <f>CS22/12*1.4*6</f>
        <v>0</v>
      </c>
      <c r="CZ22" s="33">
        <f>CY22/12*1.4*6</f>
        <v>0</v>
      </c>
      <c r="DC22" s="33">
        <f>DB22/12*1.4*3</f>
        <v>0</v>
      </c>
      <c r="DF22" s="33">
        <f>DE22/12*1.4*3</f>
        <v>0</v>
      </c>
      <c r="DS22" s="33">
        <f>DR22/12*1.4*6</f>
        <v>0</v>
      </c>
      <c r="DY22" s="33">
        <f>DX22/12*1.4*6</f>
        <v>0</v>
      </c>
      <c r="EB22" s="33">
        <f>EA22/12*1.4*6</f>
        <v>0</v>
      </c>
      <c r="EI22" s="33">
        <f>EH22/12*1.4*6</f>
        <v>0</v>
      </c>
    </row>
    <row r="23" spans="1:141" hidden="1" x14ac:dyDescent="0.3">
      <c r="F23" s="33">
        <f>E23/12*1.4*3</f>
        <v>0</v>
      </c>
      <c r="H23" s="101">
        <v>6165672.4340000004</v>
      </c>
      <c r="I23" s="1">
        <v>1727843.7120000001</v>
      </c>
      <c r="Z23" s="33">
        <f>Y23/12*1.4*3</f>
        <v>0</v>
      </c>
      <c r="AB23" s="12" t="e">
        <f t="shared" si="36"/>
        <v>#DIV/0!</v>
      </c>
      <c r="AH23" s="112" t="e">
        <f t="shared" si="39"/>
        <v>#DIV/0!</v>
      </c>
      <c r="AJ23" s="33">
        <f>AI23/12*1.4*6</f>
        <v>0</v>
      </c>
      <c r="AT23" s="33">
        <f>AS23/12*1.4*3</f>
        <v>0</v>
      </c>
      <c r="BB23" s="33">
        <f>BA23/12*1.4*6</f>
        <v>0</v>
      </c>
      <c r="BE23" s="33">
        <f>BD23/12*1.4*3</f>
        <v>0</v>
      </c>
      <c r="BN23" s="33">
        <f>BM23/12*1.4*6</f>
        <v>0</v>
      </c>
      <c r="BT23" s="33">
        <f>BS23/12*1.4*6</f>
        <v>0</v>
      </c>
      <c r="BY23" s="33">
        <f>BX23/12*1.4*3</f>
        <v>0</v>
      </c>
      <c r="CB23" s="33">
        <f>CA23/12*1.4*3</f>
        <v>0</v>
      </c>
      <c r="CH23" s="33">
        <f>CG23/12*1.4*6</f>
        <v>0</v>
      </c>
      <c r="CK23" s="33">
        <f>CJ23/12*1.4*6</f>
        <v>0</v>
      </c>
      <c r="CQ23" s="33">
        <f>CP23/12*1.4*3</f>
        <v>0</v>
      </c>
      <c r="CT23" s="33">
        <f>CS23/12*1.4*6</f>
        <v>0</v>
      </c>
      <c r="CZ23" s="33">
        <f>CY23/12*1.4*6</f>
        <v>0</v>
      </c>
      <c r="DC23" s="33">
        <f>DB23/12*1.4*3</f>
        <v>0</v>
      </c>
      <c r="DF23" s="33">
        <f>DE23/12*1.4*3</f>
        <v>0</v>
      </c>
      <c r="DS23" s="33">
        <f>DR23/12*1.4*6</f>
        <v>0</v>
      </c>
      <c r="DY23" s="33">
        <f>DX23/12*1.4*6</f>
        <v>0</v>
      </c>
      <c r="EB23" s="33">
        <f>EA23/12*1.4*6</f>
        <v>0</v>
      </c>
      <c r="EI23" s="33">
        <f>EH23/12*1.4*6</f>
        <v>0</v>
      </c>
    </row>
    <row r="24" spans="1:141" hidden="1" x14ac:dyDescent="0.3">
      <c r="F24" s="33">
        <f>E24/12*1.4*3</f>
        <v>0</v>
      </c>
      <c r="Z24" s="33">
        <f>Y24/12*1.4*3</f>
        <v>0</v>
      </c>
      <c r="AB24" s="12" t="e">
        <f t="shared" si="36"/>
        <v>#DIV/0!</v>
      </c>
      <c r="AH24" s="112" t="e">
        <f t="shared" si="39"/>
        <v>#DIV/0!</v>
      </c>
      <c r="AJ24" s="33">
        <f>AI24/12*1.4*6</f>
        <v>0</v>
      </c>
      <c r="AT24" s="33">
        <f>AS24/12*1.4*3</f>
        <v>0</v>
      </c>
      <c r="BB24" s="33">
        <f>BA24/12*1.4*6</f>
        <v>0</v>
      </c>
      <c r="BE24" s="33">
        <f>BD24/12*1.4*3</f>
        <v>0</v>
      </c>
      <c r="BN24" s="33">
        <f>BM24/12*1.4*6</f>
        <v>0</v>
      </c>
      <c r="BT24" s="33">
        <f>BS24/12*1.4*6</f>
        <v>0</v>
      </c>
      <c r="BY24" s="33">
        <f>BX24/12*1.4*3</f>
        <v>0</v>
      </c>
      <c r="CB24" s="33">
        <f>CA24/12*1.4*3</f>
        <v>0</v>
      </c>
      <c r="CH24" s="33">
        <f>CG24/12*1.4*6</f>
        <v>0</v>
      </c>
      <c r="CK24" s="33">
        <f>CJ24/12*1.4*6</f>
        <v>0</v>
      </c>
      <c r="CQ24" s="33">
        <f>CP24/12*1.4*3</f>
        <v>0</v>
      </c>
      <c r="CT24" s="33">
        <f>CS24/12*1.4*6</f>
        <v>0</v>
      </c>
      <c r="CZ24" s="33">
        <f>CY24/12*1.4*6</f>
        <v>0</v>
      </c>
      <c r="DC24" s="33">
        <f>DB24/12*1.4*3</f>
        <v>0</v>
      </c>
      <c r="DF24" s="33">
        <f>DE24/12*1.4*3</f>
        <v>0</v>
      </c>
      <c r="DS24" s="33">
        <f>DR24/12*1.4*6</f>
        <v>0</v>
      </c>
      <c r="DY24" s="33">
        <f>DX24/12*1.4*6</f>
        <v>0</v>
      </c>
      <c r="EB24" s="33">
        <f>EA24/12*1.4*6</f>
        <v>0</v>
      </c>
      <c r="EI24" s="33">
        <f>EH24/12*1.4*6</f>
        <v>0</v>
      </c>
    </row>
    <row r="25" spans="1:141" x14ac:dyDescent="0.3">
      <c r="L25" s="52"/>
      <c r="AI25" s="52"/>
      <c r="AJ25" s="52"/>
      <c r="AK25" s="52"/>
    </row>
    <row r="26" spans="1:141" x14ac:dyDescent="0.3">
      <c r="O26" s="52"/>
    </row>
    <row r="27" spans="1:141" x14ac:dyDescent="0.3">
      <c r="O27" s="52"/>
    </row>
    <row r="28" spans="1:141" x14ac:dyDescent="0.3">
      <c r="O28" s="52"/>
    </row>
  </sheetData>
  <protectedRanges>
    <protectedRange sqref="W10:W20" name="Range4_5_1_2_1_1_1_1_1_1_1_1_1_1"/>
    <protectedRange sqref="AB10:AB24" name="Range4_1_1_1_2_1_1_1_1_1_1_1_1_1_1"/>
    <protectedRange sqref="AL10:AL20" name="Range4_2_1_1_2_1_1_1_1_1_1_1_1_1_1"/>
    <protectedRange sqref="AQ10:AQ20" name="Range4_3_1_1_2_1_1_1_1_1_1_1_1_1_1"/>
    <protectedRange sqref="AV10:AV20" name="Range4_4_1_1_2_1_1_1_1_1_1_1_1_1_1"/>
    <protectedRange sqref="T10:U20" name="Range4_1_4"/>
    <protectedRange sqref="AI10:AJ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H20" name="Range5_1_11_1"/>
    <protectedRange sqref="CM10:CM20" name="Range5_21_1_1"/>
    <protectedRange sqref="CP10:CP20" name="Range4_10_2"/>
    <protectedRange sqref="CS10:CT20" name="Range5_1_2"/>
    <protectedRange sqref="CY10:CZ20" name="Range4_2"/>
    <protectedRange sqref="DB10:DB20" name="Range5_24_1_1"/>
    <protectedRange sqref="DH10:DI20" name="Range5_1_1_1"/>
    <protectedRange sqref="DQ1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F10:DG20" name="Range5_1_18_1"/>
    <protectedRange sqref="DW10:DW20" name="Range6_1_6_1"/>
    <protectedRange sqref="DX10:DY20" name="Range6_1_7_1"/>
    <protectedRange sqref="EG10:EG20" name="Range6_1_10_1"/>
    <protectedRange sqref="ED10:EE20" name="Range6_1_11_1"/>
    <protectedRange sqref="CV10:CW20" name="Range5_1_20_1"/>
    <protectedRange sqref="Y10:Z20" name="Range4_1"/>
    <protectedRange sqref="AS10:AT20" name="Range4_4"/>
    <protectedRange sqref="DK10:DK20" name="Range5_18"/>
    <protectedRange sqref="EC10:EC20" name="Range6_2"/>
    <protectedRange sqref="BJ10:BJ20" name="Range4"/>
    <protectedRange sqref="DZ10:DZ20" name="Range6_5"/>
    <protectedRange sqref="C16:D20 C12:D13" name="Range1_1"/>
    <protectedRange sqref="C10:D11" name="Range1_1_1"/>
    <protectedRange sqref="C14:D15" name="Range1_2"/>
    <protectedRange sqref="DR10:DS20" name="Range6_1_4_1_1"/>
    <protectedRange sqref="V10:V20" name="Range4_2_1"/>
    <protectedRange sqref="AA10:AA20" name="Range4_2_2"/>
    <protectedRange sqref="AK10:AK20" name="Range4_2_3"/>
    <protectedRange sqref="AP10:AP20" name="Range4_2_4"/>
    <protectedRange sqref="AU10:AU20" name="Range4_2_5"/>
    <protectedRange sqref="BE10:BF20" name="Range4_2_6"/>
    <protectedRange sqref="BY10:BZ20" name="Range5_2"/>
    <protectedRange sqref="CB10:CC20" name="Range5_2_1"/>
    <protectedRange sqref="CE10:CF20" name="Range5_2_2"/>
    <protectedRange sqref="CI10:CI20" name="Range5_2_3"/>
    <protectedRange sqref="CQ10:CR20" name="Range5_2_5"/>
    <protectedRange sqref="CU10:CU20" name="Range5_2_6"/>
    <protectedRange sqref="CX10:CX20" name="Range5_2_7"/>
    <protectedRange sqref="DA10:DA20" name="Range5_2_8"/>
    <protectedRange sqref="DC10:DD20" name="Range5_2_9"/>
    <protectedRange sqref="DJ10:DJ20" name="Range5_2_10"/>
    <protectedRange sqref="DT10:DT20" name="Range6_2_1"/>
    <protectedRange sqref="EF10:EF20" name="Range6_2_2"/>
  </protectedRanges>
  <mergeCells count="135"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  <mergeCell ref="T7:T8"/>
    <mergeCell ref="Y7:Y8"/>
    <mergeCell ref="AI7:AI8"/>
    <mergeCell ref="BD7:BD8"/>
    <mergeCell ref="BG7:BG8"/>
    <mergeCell ref="AX7:AX8"/>
    <mergeCell ref="CQ7:CR7"/>
    <mergeCell ref="AN7:AN8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A4:A8"/>
    <mergeCell ref="B4:B8"/>
    <mergeCell ref="C4:C8"/>
    <mergeCell ref="D4:D8"/>
    <mergeCell ref="E7:E8"/>
    <mergeCell ref="DS7:DT7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Z7:AC7"/>
    <mergeCell ref="ED7:ED8"/>
    <mergeCell ref="CK7:CL7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D6:AH6"/>
    <mergeCell ref="AD7:AD8"/>
    <mergeCell ref="AE7:AH7"/>
    <mergeCell ref="CT7:CU7"/>
    <mergeCell ref="BK7:BL7"/>
    <mergeCell ref="BT7:BW7"/>
    <mergeCell ref="CE7:CF7"/>
    <mergeCell ref="CH7:CI7"/>
    <mergeCell ref="DY7:DZ7"/>
    <mergeCell ref="CS7:CS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customWidth="1"/>
    <col min="3" max="3" width="10.5" customWidth="1"/>
    <col min="4" max="4" width="10.875" customWidth="1"/>
    <col min="5" max="5" width="8.875" customWidth="1"/>
    <col min="6" max="6" width="8.375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customWidth="1"/>
  </cols>
  <sheetData>
    <row r="1" spans="1:18" ht="5.25" customHeight="1" x14ac:dyDescent="0.2"/>
    <row r="2" spans="1:18" ht="24" customHeight="1" x14ac:dyDescent="0.2">
      <c r="C2" s="212" t="s">
        <v>128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</row>
    <row r="4" spans="1:18" ht="71.25" customHeight="1" x14ac:dyDescent="0.2">
      <c r="A4" s="53"/>
      <c r="B4" s="128" t="s">
        <v>129</v>
      </c>
      <c r="C4" s="214" t="s">
        <v>130</v>
      </c>
      <c r="D4" s="215"/>
      <c r="E4" s="215"/>
      <c r="F4" s="216"/>
      <c r="G4" s="217" t="s">
        <v>139</v>
      </c>
      <c r="H4" s="217" t="s">
        <v>131</v>
      </c>
      <c r="I4" s="217" t="s">
        <v>140</v>
      </c>
      <c r="J4" s="217" t="s">
        <v>132</v>
      </c>
      <c r="K4" s="218" t="s">
        <v>133</v>
      </c>
      <c r="L4" s="219"/>
      <c r="M4" s="219"/>
      <c r="N4" s="220"/>
      <c r="O4" s="217" t="s">
        <v>141</v>
      </c>
      <c r="P4" s="217" t="s">
        <v>131</v>
      </c>
      <c r="Q4" s="217" t="s">
        <v>142</v>
      </c>
      <c r="R4" s="217" t="s">
        <v>134</v>
      </c>
    </row>
    <row r="5" spans="1:18" ht="17.25" customHeight="1" x14ac:dyDescent="0.2">
      <c r="A5" s="54"/>
      <c r="B5" s="129"/>
      <c r="C5" s="221" t="s">
        <v>135</v>
      </c>
      <c r="D5" s="223" t="s">
        <v>55</v>
      </c>
      <c r="E5" s="224"/>
      <c r="F5" s="225"/>
      <c r="G5" s="217"/>
      <c r="H5" s="217"/>
      <c r="I5" s="217"/>
      <c r="J5" s="217"/>
      <c r="K5" s="226" t="s">
        <v>135</v>
      </c>
      <c r="L5" s="228" t="s">
        <v>55</v>
      </c>
      <c r="M5" s="229"/>
      <c r="N5" s="230"/>
      <c r="O5" s="217"/>
      <c r="P5" s="217"/>
      <c r="Q5" s="217"/>
      <c r="R5" s="217"/>
    </row>
    <row r="6" spans="1:18" ht="26.25" customHeight="1" x14ac:dyDescent="0.2">
      <c r="A6" s="54"/>
      <c r="B6" s="129"/>
      <c r="C6" s="222"/>
      <c r="D6" s="94" t="s">
        <v>136</v>
      </c>
      <c r="E6" s="56" t="s">
        <v>9</v>
      </c>
      <c r="F6" s="56" t="s">
        <v>137</v>
      </c>
      <c r="G6" s="217"/>
      <c r="H6" s="217"/>
      <c r="I6" s="217"/>
      <c r="J6" s="217"/>
      <c r="K6" s="227"/>
      <c r="L6" s="55" t="s">
        <v>136</v>
      </c>
      <c r="M6" s="56" t="s">
        <v>9</v>
      </c>
      <c r="N6" s="56" t="s">
        <v>137</v>
      </c>
      <c r="O6" s="217"/>
      <c r="P6" s="217"/>
      <c r="Q6" s="217"/>
      <c r="R6" s="217"/>
    </row>
    <row r="7" spans="1:18" ht="15" customHeight="1" x14ac:dyDescent="0.2">
      <c r="A7" s="54"/>
      <c r="B7" s="130"/>
      <c r="C7" s="56">
        <v>1</v>
      </c>
      <c r="D7" s="56">
        <v>2</v>
      </c>
      <c r="E7" s="56">
        <v>3</v>
      </c>
      <c r="F7" s="56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59">
        <f>Ekamut!O10</f>
        <v>205722.62799999994</v>
      </c>
      <c r="D8" s="59">
        <f>Ekamut!P10</f>
        <v>35316.337999999989</v>
      </c>
      <c r="E8" s="59">
        <f>Ekamut!Q10</f>
        <v>24709.733000000044</v>
      </c>
      <c r="F8" s="59">
        <f>Ekamut!S10</f>
        <v>12.011188676823656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14000.6</v>
      </c>
      <c r="L8" s="59">
        <f>Ekamut!Z10</f>
        <v>2916.791666666667</v>
      </c>
      <c r="M8" s="59">
        <f>Ekamut!AA10</f>
        <v>2293.7570000000001</v>
      </c>
      <c r="N8" s="59">
        <f>Ekamut!AC10</f>
        <v>16.383276431010099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59">
        <f>Ekamut!O11</f>
        <v>709102.4</v>
      </c>
      <c r="D9" s="59">
        <f>Ekamut!P11</f>
        <v>119822.79166666667</v>
      </c>
      <c r="E9" s="59">
        <f>Ekamut!Q11</f>
        <v>122104.83569999997</v>
      </c>
      <c r="F9" s="59">
        <f>Ekamut!S11</f>
        <v>17.219633680551631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18401</v>
      </c>
      <c r="L9" s="59">
        <f>Ekamut!Z11</f>
        <v>3833.541666666667</v>
      </c>
      <c r="M9" s="59">
        <f>Ekamut!AA11</f>
        <v>2294.6819999999998</v>
      </c>
      <c r="N9" s="59">
        <f>Ekamut!AC11</f>
        <v>12.470420085864898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59">
        <f>Ekamut!O12</f>
        <v>41412.600000000006</v>
      </c>
      <c r="D10" s="59">
        <f>Ekamut!P12</f>
        <v>6902.1000000000013</v>
      </c>
      <c r="E10" s="59">
        <f>Ekamut!Q12</f>
        <v>6091.3579999999938</v>
      </c>
      <c r="F10" s="59">
        <f>Ekamut!S12</f>
        <v>14.708948484277714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256.39499999999998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59">
        <f>Ekamut!O13</f>
        <v>478833.00000000012</v>
      </c>
      <c r="D11" s="59">
        <f>Ekamut!P13</f>
        <v>81390.083333333358</v>
      </c>
      <c r="E11" s="59">
        <f>Ekamut!Q13</f>
        <v>77664.038000000015</v>
      </c>
      <c r="F11" s="59">
        <f>Ekamut!S13</f>
        <v>16.219441433652232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27030</v>
      </c>
      <c r="L11" s="59">
        <f>Ekamut!Z13</f>
        <v>5631.25</v>
      </c>
      <c r="M11" s="59">
        <f>Ekamut!AA13</f>
        <v>5355.357</v>
      </c>
      <c r="N11" s="59">
        <f>Ekamut!AC13</f>
        <v>19.812641509433963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59">
        <f>Ekamut!O14</f>
        <v>623600</v>
      </c>
      <c r="D12" s="59">
        <f>Ekamut!P14</f>
        <v>105000</v>
      </c>
      <c r="E12" s="59">
        <f>Ekamut!Q14</f>
        <v>218857.71299999999</v>
      </c>
      <c r="F12" s="59">
        <f>Ekamut!S14</f>
        <v>35.095848781270043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19500</v>
      </c>
      <c r="L12" s="59">
        <f>Ekamut!Z14</f>
        <v>4062.5</v>
      </c>
      <c r="M12" s="59">
        <f>Ekamut!AA14</f>
        <v>13314.344999999999</v>
      </c>
      <c r="N12" s="59">
        <f>Ekamut!AC14</f>
        <v>68.278692307692296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59">
        <f>Ekamut!O15</f>
        <v>199334.70000000007</v>
      </c>
      <c r="D13" s="59">
        <f>Ekamut!P15</f>
        <v>33429.033333333347</v>
      </c>
      <c r="E13" s="59">
        <f>Ekamut!Q15</f>
        <v>26912.457999999988</v>
      </c>
      <c r="F13" s="59">
        <f>Ekamut!S15</f>
        <v>13.501140544019671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3129</v>
      </c>
      <c r="L13" s="59">
        <f>Ekamut!Z15</f>
        <v>651.875</v>
      </c>
      <c r="M13" s="59">
        <f>Ekamut!AA15</f>
        <v>1384.48</v>
      </c>
      <c r="N13" s="59">
        <f>Ekamut!AC15</f>
        <v>44.246724193032918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59">
        <f>Ekamut!O16</f>
        <v>209550</v>
      </c>
      <c r="D14" s="59">
        <f>Ekamut!P16</f>
        <v>35964.583333333336</v>
      </c>
      <c r="E14" s="59">
        <f>Ekamut!Q16</f>
        <v>13827.126999999988</v>
      </c>
      <c r="F14" s="59">
        <f>Ekamut!S16</f>
        <v>6.5984858029109947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15300</v>
      </c>
      <c r="L14" s="59">
        <f>Ekamut!Z16</f>
        <v>3187.5</v>
      </c>
      <c r="M14" s="59">
        <f>Ekamut!AA16</f>
        <v>763.74</v>
      </c>
      <c r="N14" s="59">
        <f>Ekamut!AC16</f>
        <v>4.9917647058823533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59">
        <f>Ekamut!O17</f>
        <v>38000</v>
      </c>
      <c r="D15" s="59">
        <f>Ekamut!P17</f>
        <v>6333.333333333333</v>
      </c>
      <c r="E15" s="59">
        <f>Ekamut!Q17</f>
        <v>10609.403000000002</v>
      </c>
      <c r="F15" s="59">
        <f>Ekamut!S17</f>
        <v>27.919481578947376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1123.7950000000001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59">
        <f>Ekamut!O18</f>
        <v>31000</v>
      </c>
      <c r="D16" s="59">
        <f>Ekamut!P18</f>
        <v>5166.666666666667</v>
      </c>
      <c r="E16" s="59">
        <f>Ekamut!Q18</f>
        <v>9593.9699999999993</v>
      </c>
      <c r="F16" s="59">
        <f>Ekamut!S18</f>
        <v>30.94829032258064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1473.7090000000001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59">
        <f>Ekamut!O19</f>
        <v>109824.40000000002</v>
      </c>
      <c r="D17" s="59">
        <f>Ekamut!P19</f>
        <v>18512.400000000005</v>
      </c>
      <c r="E17" s="59">
        <f>Ekamut!Q19</f>
        <v>8502.3960000000061</v>
      </c>
      <c r="F17" s="59">
        <f>Ekamut!S19</f>
        <v>7.7418096524998123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833.33333333333326</v>
      </c>
      <c r="M17" s="59">
        <f>Ekamut!AA19</f>
        <v>1204.414</v>
      </c>
      <c r="N17" s="59">
        <f>Ekamut!AC19</f>
        <v>30.110350000000004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59">
        <f>Ekamut!O20</f>
        <v>239092.69999999995</v>
      </c>
      <c r="D18" s="59">
        <f>Ekamut!P20</f>
        <v>40246.699999999997</v>
      </c>
      <c r="E18" s="59">
        <f>Ekamut!Q20</f>
        <v>42180.909000000021</v>
      </c>
      <c r="F18" s="59">
        <f>Ekamut!S20</f>
        <v>17.6420731373229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2750</v>
      </c>
      <c r="L18" s="59">
        <f>Ekamut!Z20</f>
        <v>572.91666666666663</v>
      </c>
      <c r="M18" s="59">
        <f>Ekamut!AA20</f>
        <v>1305.962</v>
      </c>
      <c r="N18" s="59">
        <f>Ekamut!AC20</f>
        <v>47.489527272727273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59" t="e">
        <f>Ekamut!#REF!</f>
        <v>#REF!</v>
      </c>
      <c r="D19" s="59" t="e">
        <f>Ekamut!#REF!</f>
        <v>#REF!</v>
      </c>
      <c r="E19" s="59" t="e">
        <f>Ekamut!#REF!</f>
        <v>#REF!</v>
      </c>
      <c r="F19" s="59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59" t="e">
        <f>Ekamut!#REF!</f>
        <v>#REF!</v>
      </c>
      <c r="D20" s="59" t="e">
        <f>Ekamut!#REF!</f>
        <v>#REF!</v>
      </c>
      <c r="E20" s="59" t="e">
        <f>Ekamut!#REF!</f>
        <v>#REF!</v>
      </c>
      <c r="F20" s="59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59" t="e">
        <f>Ekamut!#REF!</f>
        <v>#REF!</v>
      </c>
      <c r="D21" s="59" t="e">
        <f>Ekamut!#REF!</f>
        <v>#REF!</v>
      </c>
      <c r="E21" s="59" t="e">
        <f>Ekamut!#REF!</f>
        <v>#REF!</v>
      </c>
      <c r="F21" s="59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59" t="e">
        <f>Ekamut!#REF!</f>
        <v>#REF!</v>
      </c>
      <c r="D22" s="59" t="e">
        <f>Ekamut!#REF!</f>
        <v>#REF!</v>
      </c>
      <c r="E22" s="59" t="e">
        <f>Ekamut!#REF!</f>
        <v>#REF!</v>
      </c>
      <c r="F22" s="59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59" t="e">
        <f>Ekamut!#REF!</f>
        <v>#REF!</v>
      </c>
      <c r="D23" s="59" t="e">
        <f>Ekamut!#REF!</f>
        <v>#REF!</v>
      </c>
      <c r="E23" s="59" t="e">
        <f>Ekamut!#REF!</f>
        <v>#REF!</v>
      </c>
      <c r="F23" s="59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59" t="e">
        <f>Ekamut!#REF!</f>
        <v>#REF!</v>
      </c>
      <c r="D24" s="59" t="e">
        <f>Ekamut!#REF!</f>
        <v>#REF!</v>
      </c>
      <c r="E24" s="59" t="e">
        <f>Ekamut!#REF!</f>
        <v>#REF!</v>
      </c>
      <c r="F24" s="59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59" t="e">
        <f>Ekamut!#REF!</f>
        <v>#REF!</v>
      </c>
      <c r="D25" s="59" t="e">
        <f>Ekamut!#REF!</f>
        <v>#REF!</v>
      </c>
      <c r="E25" s="59" t="e">
        <f>Ekamut!#REF!</f>
        <v>#REF!</v>
      </c>
      <c r="F25" s="59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59" t="e">
        <f>Ekamut!#REF!</f>
        <v>#REF!</v>
      </c>
      <c r="D26" s="59" t="e">
        <f>Ekamut!#REF!</f>
        <v>#REF!</v>
      </c>
      <c r="E26" s="59" t="e">
        <f>Ekamut!#REF!</f>
        <v>#REF!</v>
      </c>
      <c r="F26" s="59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59" t="e">
        <f>Ekamut!#REF!</f>
        <v>#REF!</v>
      </c>
      <c r="D27" s="59" t="e">
        <f>Ekamut!#REF!</f>
        <v>#REF!</v>
      </c>
      <c r="E27" s="59" t="e">
        <f>Ekamut!#REF!</f>
        <v>#REF!</v>
      </c>
      <c r="F27" s="59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59" t="e">
        <f>Ekamut!#REF!</f>
        <v>#REF!</v>
      </c>
      <c r="D28" s="59" t="e">
        <f>Ekamut!#REF!</f>
        <v>#REF!</v>
      </c>
      <c r="E28" s="59" t="e">
        <f>Ekamut!#REF!</f>
        <v>#REF!</v>
      </c>
      <c r="F28" s="59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59" t="e">
        <f>Ekamut!#REF!</f>
        <v>#REF!</v>
      </c>
      <c r="D29" s="59" t="e">
        <f>Ekamut!#REF!</f>
        <v>#REF!</v>
      </c>
      <c r="E29" s="59" t="e">
        <f>Ekamut!#REF!</f>
        <v>#REF!</v>
      </c>
      <c r="F29" s="59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59" t="e">
        <f>Ekamut!#REF!</f>
        <v>#REF!</v>
      </c>
      <c r="D30" s="59" t="e">
        <f>Ekamut!#REF!</f>
        <v>#REF!</v>
      </c>
      <c r="E30" s="59" t="e">
        <f>Ekamut!#REF!</f>
        <v>#REF!</v>
      </c>
      <c r="F30" s="59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59" t="e">
        <f>Ekamut!#REF!</f>
        <v>#REF!</v>
      </c>
      <c r="D31" s="59" t="e">
        <f>Ekamut!#REF!</f>
        <v>#REF!</v>
      </c>
      <c r="E31" s="59" t="e">
        <f>Ekamut!#REF!</f>
        <v>#REF!</v>
      </c>
      <c r="F31" s="59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59" t="e">
        <f>Ekamut!#REF!</f>
        <v>#REF!</v>
      </c>
      <c r="D32" s="59" t="e">
        <f>Ekamut!#REF!</f>
        <v>#REF!</v>
      </c>
      <c r="E32" s="59" t="e">
        <f>Ekamut!#REF!</f>
        <v>#REF!</v>
      </c>
      <c r="F32" s="59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8" t="s">
        <v>81</v>
      </c>
      <c r="C33" s="59" t="e">
        <f>Ekamut!#REF!</f>
        <v>#REF!</v>
      </c>
      <c r="D33" s="59" t="e">
        <f>Ekamut!#REF!</f>
        <v>#REF!</v>
      </c>
      <c r="E33" s="59" t="e">
        <f>Ekamut!#REF!</f>
        <v>#REF!</v>
      </c>
      <c r="F33" s="59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59" t="e">
        <f>Ekamut!#REF!</f>
        <v>#REF!</v>
      </c>
      <c r="D34" s="59" t="e">
        <f>Ekamut!#REF!</f>
        <v>#REF!</v>
      </c>
      <c r="E34" s="59" t="e">
        <f>Ekamut!#REF!</f>
        <v>#REF!</v>
      </c>
      <c r="F34" s="59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59" t="e">
        <f>Ekamut!#REF!</f>
        <v>#REF!</v>
      </c>
      <c r="D35" s="59" t="e">
        <f>Ekamut!#REF!</f>
        <v>#REF!</v>
      </c>
      <c r="E35" s="59" t="e">
        <f>Ekamut!#REF!</f>
        <v>#REF!</v>
      </c>
      <c r="F35" s="59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59" t="e">
        <f>Ekamut!#REF!</f>
        <v>#REF!</v>
      </c>
      <c r="D36" s="59" t="e">
        <f>Ekamut!#REF!</f>
        <v>#REF!</v>
      </c>
      <c r="E36" s="59" t="e">
        <f>Ekamut!#REF!</f>
        <v>#REF!</v>
      </c>
      <c r="F36" s="59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59" t="e">
        <f>Ekamut!#REF!</f>
        <v>#REF!</v>
      </c>
      <c r="D37" s="59" t="e">
        <f>Ekamut!#REF!</f>
        <v>#REF!</v>
      </c>
      <c r="E37" s="59" t="e">
        <f>Ekamut!#REF!</f>
        <v>#REF!</v>
      </c>
      <c r="F37" s="59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59" t="e">
        <f>Ekamut!#REF!</f>
        <v>#REF!</v>
      </c>
      <c r="D38" s="59" t="e">
        <f>Ekamut!#REF!</f>
        <v>#REF!</v>
      </c>
      <c r="E38" s="59" t="e">
        <f>Ekamut!#REF!</f>
        <v>#REF!</v>
      </c>
      <c r="F38" s="59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59" t="e">
        <f>Ekamut!#REF!</f>
        <v>#REF!</v>
      </c>
      <c r="D39" s="59" t="e">
        <f>Ekamut!#REF!</f>
        <v>#REF!</v>
      </c>
      <c r="E39" s="59" t="e">
        <f>Ekamut!#REF!</f>
        <v>#REF!</v>
      </c>
      <c r="F39" s="59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59" t="e">
        <f>Ekamut!#REF!</f>
        <v>#REF!</v>
      </c>
      <c r="D40" s="59" t="e">
        <f>Ekamut!#REF!</f>
        <v>#REF!</v>
      </c>
      <c r="E40" s="59" t="e">
        <f>Ekamut!#REF!</f>
        <v>#REF!</v>
      </c>
      <c r="F40" s="59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59" t="e">
        <f>Ekamut!#REF!</f>
        <v>#REF!</v>
      </c>
      <c r="D41" s="59" t="e">
        <f>Ekamut!#REF!</f>
        <v>#REF!</v>
      </c>
      <c r="E41" s="59" t="e">
        <f>Ekamut!#REF!</f>
        <v>#REF!</v>
      </c>
      <c r="F41" s="59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59" t="e">
        <f>Ekamut!#REF!</f>
        <v>#REF!</v>
      </c>
      <c r="D42" s="59" t="e">
        <f>Ekamut!#REF!</f>
        <v>#REF!</v>
      </c>
      <c r="E42" s="59" t="e">
        <f>Ekamut!#REF!</f>
        <v>#REF!</v>
      </c>
      <c r="F42" s="59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59" t="e">
        <f>Ekamut!#REF!</f>
        <v>#REF!</v>
      </c>
      <c r="D43" s="59" t="e">
        <f>Ekamut!#REF!</f>
        <v>#REF!</v>
      </c>
      <c r="E43" s="59" t="e">
        <f>Ekamut!#REF!</f>
        <v>#REF!</v>
      </c>
      <c r="F43" s="59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59" t="e">
        <f>Ekamut!#REF!</f>
        <v>#REF!</v>
      </c>
      <c r="D44" s="59" t="e">
        <f>Ekamut!#REF!</f>
        <v>#REF!</v>
      </c>
      <c r="E44" s="59" t="e">
        <f>Ekamut!#REF!</f>
        <v>#REF!</v>
      </c>
      <c r="F44" s="59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59" t="e">
        <f>Ekamut!#REF!</f>
        <v>#REF!</v>
      </c>
      <c r="D45" s="59" t="e">
        <f>Ekamut!#REF!</f>
        <v>#REF!</v>
      </c>
      <c r="E45" s="59" t="e">
        <f>Ekamut!#REF!</f>
        <v>#REF!</v>
      </c>
      <c r="F45" s="59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59" t="e">
        <f>Ekamut!#REF!</f>
        <v>#REF!</v>
      </c>
      <c r="D46" s="59" t="e">
        <f>Ekamut!#REF!</f>
        <v>#REF!</v>
      </c>
      <c r="E46" s="59" t="e">
        <f>Ekamut!#REF!</f>
        <v>#REF!</v>
      </c>
      <c r="F46" s="59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3" customFormat="1" ht="18.95" customHeight="1" x14ac:dyDescent="0.2">
      <c r="A47" s="58">
        <v>40</v>
      </c>
      <c r="B47" s="41" t="s">
        <v>95</v>
      </c>
      <c r="C47" s="59" t="e">
        <f>Ekamut!#REF!</f>
        <v>#REF!</v>
      </c>
      <c r="D47" s="59" t="e">
        <f>Ekamut!#REF!</f>
        <v>#REF!</v>
      </c>
      <c r="E47" s="59" t="e">
        <f>Ekamut!#REF!</f>
        <v>#REF!</v>
      </c>
      <c r="F47" s="59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</row>
    <row r="48" spans="1:63" s="93" customFormat="1" ht="18.95" customHeight="1" x14ac:dyDescent="0.2">
      <c r="A48" s="58">
        <v>41</v>
      </c>
      <c r="B48" s="41" t="s">
        <v>96</v>
      </c>
      <c r="C48" s="59">
        <f>[1]Ekamut!O50</f>
        <v>273.60000000000002</v>
      </c>
      <c r="D48" s="59">
        <f>[1]Ekamut!P50</f>
        <v>22.8</v>
      </c>
      <c r="E48" s="59">
        <f>[1]Ekamut!Q50</f>
        <v>0</v>
      </c>
      <c r="F48" s="59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</row>
    <row r="49" spans="1:18" ht="18.95" customHeight="1" x14ac:dyDescent="0.2">
      <c r="A49" s="58">
        <v>42</v>
      </c>
      <c r="B49" s="41" t="s">
        <v>97</v>
      </c>
      <c r="C49" s="59" t="e">
        <f>Ekamut!#REF!</f>
        <v>#REF!</v>
      </c>
      <c r="D49" s="59" t="e">
        <f>Ekamut!#REF!</f>
        <v>#REF!</v>
      </c>
      <c r="E49" s="59" t="e">
        <f>Ekamut!#REF!</f>
        <v>#REF!</v>
      </c>
      <c r="F49" s="59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59" t="e">
        <f>Ekamut!#REF!</f>
        <v>#REF!</v>
      </c>
      <c r="D50" s="59" t="e">
        <f>Ekamut!#REF!</f>
        <v>#REF!</v>
      </c>
      <c r="E50" s="59" t="e">
        <f>Ekamut!#REF!</f>
        <v>#REF!</v>
      </c>
      <c r="F50" s="59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59" t="e">
        <f>Ekamut!#REF!</f>
        <v>#REF!</v>
      </c>
      <c r="D51" s="59" t="e">
        <f>Ekamut!#REF!</f>
        <v>#REF!</v>
      </c>
      <c r="E51" s="59" t="e">
        <f>Ekamut!#REF!</f>
        <v>#REF!</v>
      </c>
      <c r="F51" s="59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59" t="e">
        <f>Ekamut!#REF!</f>
        <v>#REF!</v>
      </c>
      <c r="D52" s="59" t="e">
        <f>Ekamut!#REF!</f>
        <v>#REF!</v>
      </c>
      <c r="E52" s="59" t="e">
        <f>Ekamut!#REF!</f>
        <v>#REF!</v>
      </c>
      <c r="F52" s="59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59" t="e">
        <f>Ekamut!#REF!</f>
        <v>#REF!</v>
      </c>
      <c r="D53" s="59" t="e">
        <f>Ekamut!#REF!</f>
        <v>#REF!</v>
      </c>
      <c r="E53" s="59" t="e">
        <f>Ekamut!#REF!</f>
        <v>#REF!</v>
      </c>
      <c r="F53" s="59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59" t="e">
        <f>Ekamut!#REF!</f>
        <v>#REF!</v>
      </c>
      <c r="D54" s="59" t="e">
        <f>Ekamut!#REF!</f>
        <v>#REF!</v>
      </c>
      <c r="E54" s="59" t="e">
        <f>Ekamut!#REF!</f>
        <v>#REF!</v>
      </c>
      <c r="F54" s="59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59" t="e">
        <f>Ekamut!#REF!</f>
        <v>#REF!</v>
      </c>
      <c r="D55" s="59" t="e">
        <f>Ekamut!#REF!</f>
        <v>#REF!</v>
      </c>
      <c r="E55" s="59" t="e">
        <f>Ekamut!#REF!</f>
        <v>#REF!</v>
      </c>
      <c r="F55" s="59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59" t="e">
        <f>Ekamut!#REF!</f>
        <v>#REF!</v>
      </c>
      <c r="D56" s="59" t="e">
        <f>Ekamut!#REF!</f>
        <v>#REF!</v>
      </c>
      <c r="E56" s="59" t="e">
        <f>Ekamut!#REF!</f>
        <v>#REF!</v>
      </c>
      <c r="F56" s="59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59" t="e">
        <f>Ekamut!#REF!</f>
        <v>#REF!</v>
      </c>
      <c r="D57" s="59" t="e">
        <f>Ekamut!#REF!</f>
        <v>#REF!</v>
      </c>
      <c r="E57" s="59">
        <f>[1]Ekamut!Q59</f>
        <v>0</v>
      </c>
      <c r="F57" s="59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59" t="e">
        <f>Ekamut!#REF!</f>
        <v>#REF!</v>
      </c>
      <c r="D58" s="59" t="e">
        <f>Ekamut!#REF!</f>
        <v>#REF!</v>
      </c>
      <c r="E58" s="59" t="e">
        <f>Ekamut!#REF!</f>
        <v>#REF!</v>
      </c>
      <c r="F58" s="59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59" t="e">
        <f>Ekamut!#REF!</f>
        <v>#REF!</v>
      </c>
      <c r="D59" s="59" t="e">
        <f>Ekamut!#REF!</f>
        <v>#REF!</v>
      </c>
      <c r="E59" s="59" t="e">
        <f>Ekamut!#REF!</f>
        <v>#REF!</v>
      </c>
      <c r="F59" s="59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59" t="e">
        <f>Ekamut!#REF!</f>
        <v>#REF!</v>
      </c>
      <c r="D60" s="59" t="e">
        <f>Ekamut!#REF!</f>
        <v>#REF!</v>
      </c>
      <c r="E60" s="59" t="e">
        <f>Ekamut!#REF!</f>
        <v>#REF!</v>
      </c>
      <c r="F60" s="59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59" t="e">
        <f>Ekamut!#REF!</f>
        <v>#REF!</v>
      </c>
      <c r="D61" s="59" t="e">
        <f>Ekamut!#REF!</f>
        <v>#REF!</v>
      </c>
      <c r="E61" s="59" t="e">
        <f>Ekamut!#REF!</f>
        <v>#REF!</v>
      </c>
      <c r="F61" s="59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59" t="e">
        <f>Ekamut!#REF!</f>
        <v>#REF!</v>
      </c>
      <c r="D62" s="59" t="e">
        <f>Ekamut!#REF!</f>
        <v>#REF!</v>
      </c>
      <c r="E62" s="59" t="e">
        <f>Ekamut!#REF!</f>
        <v>#REF!</v>
      </c>
      <c r="F62" s="59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59" t="e">
        <f>Ekamut!#REF!</f>
        <v>#REF!</v>
      </c>
      <c r="D63" s="59" t="e">
        <f>Ekamut!#REF!</f>
        <v>#REF!</v>
      </c>
      <c r="E63" s="59" t="e">
        <f>Ekamut!#REF!</f>
        <v>#REF!</v>
      </c>
      <c r="F63" s="59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59" t="e">
        <f>Ekamut!#REF!</f>
        <v>#REF!</v>
      </c>
      <c r="D64" s="59" t="e">
        <f>Ekamut!#REF!</f>
        <v>#REF!</v>
      </c>
      <c r="E64" s="59" t="e">
        <f>Ekamut!#REF!</f>
        <v>#REF!</v>
      </c>
      <c r="F64" s="59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18" ht="18.95" customHeight="1" x14ac:dyDescent="0.2">
      <c r="A65" s="58">
        <v>58</v>
      </c>
      <c r="B65" s="79" t="s">
        <v>113</v>
      </c>
      <c r="C65" s="59" t="e">
        <f>Ekamut!#REF!</f>
        <v>#REF!</v>
      </c>
      <c r="D65" s="59" t="e">
        <f>Ekamut!#REF!</f>
        <v>#REF!</v>
      </c>
      <c r="E65" s="59" t="e">
        <f>Ekamut!#REF!</f>
        <v>#REF!</v>
      </c>
      <c r="F65" s="59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18" ht="18.95" customHeight="1" x14ac:dyDescent="0.2">
      <c r="A66" s="58">
        <v>59</v>
      </c>
      <c r="B66" s="45" t="s">
        <v>114</v>
      </c>
      <c r="C66" s="59" t="e">
        <f>Ekamut!#REF!</f>
        <v>#REF!</v>
      </c>
      <c r="D66" s="59" t="e">
        <f>Ekamut!#REF!</f>
        <v>#REF!</v>
      </c>
      <c r="E66" s="59" t="e">
        <f>Ekamut!#REF!</f>
        <v>#REF!</v>
      </c>
      <c r="F66" s="59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18" ht="18.95" customHeight="1" x14ac:dyDescent="0.2">
      <c r="A67" s="58">
        <v>60</v>
      </c>
      <c r="B67" s="45" t="s">
        <v>115</v>
      </c>
      <c r="C67" s="59" t="e">
        <f>Ekamut!#REF!</f>
        <v>#REF!</v>
      </c>
      <c r="D67" s="59" t="e">
        <f>Ekamut!#REF!</f>
        <v>#REF!</v>
      </c>
      <c r="E67" s="59" t="e">
        <f>Ekamut!#REF!</f>
        <v>#REF!</v>
      </c>
      <c r="F67" s="59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18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</row>
    <row r="69" spans="1:18" ht="18.95" customHeight="1" x14ac:dyDescent="0.2">
      <c r="A69" s="58">
        <v>62</v>
      </c>
      <c r="B69" s="45" t="s">
        <v>117</v>
      </c>
      <c r="C69" s="59" t="e">
        <f>Ekamut!#REF!</f>
        <v>#REF!</v>
      </c>
      <c r="D69" s="59" t="e">
        <f>Ekamut!#REF!</f>
        <v>#REF!</v>
      </c>
      <c r="E69" s="59" t="e">
        <f>Ekamut!#REF!</f>
        <v>#REF!</v>
      </c>
      <c r="F69" s="59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18" ht="18.95" customHeight="1" x14ac:dyDescent="0.2">
      <c r="A70" s="58">
        <v>63</v>
      </c>
      <c r="B70" s="46" t="s">
        <v>118</v>
      </c>
      <c r="C70" s="59" t="e">
        <f>Ekamut!#REF!</f>
        <v>#REF!</v>
      </c>
      <c r="D70" s="59" t="e">
        <f>Ekamut!#REF!</f>
        <v>#REF!</v>
      </c>
      <c r="E70" s="59" t="e">
        <f>Ekamut!#REF!</f>
        <v>#REF!</v>
      </c>
      <c r="F70" s="59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18" ht="18.95" customHeight="1" x14ac:dyDescent="0.2">
      <c r="A71" s="58">
        <v>64</v>
      </c>
      <c r="B71" s="46" t="s">
        <v>119</v>
      </c>
      <c r="C71" s="59" t="e">
        <f>Ekamut!#REF!</f>
        <v>#REF!</v>
      </c>
      <c r="D71" s="59" t="e">
        <f>Ekamut!#REF!</f>
        <v>#REF!</v>
      </c>
      <c r="E71" s="59" t="e">
        <f>Ekamut!#REF!</f>
        <v>#REF!</v>
      </c>
      <c r="F71" s="59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18" ht="18.95" customHeight="1" x14ac:dyDescent="0.2">
      <c r="A72" s="58">
        <v>65</v>
      </c>
      <c r="B72" s="45" t="s">
        <v>120</v>
      </c>
      <c r="C72" s="59" t="e">
        <f>Ekamut!#REF!</f>
        <v>#REF!</v>
      </c>
      <c r="D72" s="59" t="e">
        <f>Ekamut!#REF!</f>
        <v>#REF!</v>
      </c>
      <c r="E72" s="59" t="e">
        <f>Ekamut!#REF!</f>
        <v>#REF!</v>
      </c>
      <c r="F72" s="59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18" ht="18.95" customHeight="1" x14ac:dyDescent="0.2">
      <c r="A73" s="58">
        <v>66</v>
      </c>
      <c r="B73" s="45" t="s">
        <v>121</v>
      </c>
      <c r="C73" s="59" t="e">
        <f>Ekamut!#REF!</f>
        <v>#REF!</v>
      </c>
      <c r="D73" s="59" t="e">
        <f>Ekamut!#REF!</f>
        <v>#REF!</v>
      </c>
      <c r="E73" s="59" t="e">
        <f>Ekamut!#REF!</f>
        <v>#REF!</v>
      </c>
      <c r="F73" s="59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18" ht="18.95" customHeight="1" x14ac:dyDescent="0.2">
      <c r="A74" s="58">
        <v>67</v>
      </c>
      <c r="B74" s="45" t="s">
        <v>122</v>
      </c>
      <c r="C74" s="59" t="e">
        <f>Ekamut!#REF!</f>
        <v>#REF!</v>
      </c>
      <c r="D74" s="59" t="e">
        <f>Ekamut!#REF!</f>
        <v>#REF!</v>
      </c>
      <c r="E74" s="59" t="e">
        <f>Ekamut!#REF!</f>
        <v>#REF!</v>
      </c>
      <c r="F74" s="59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18" ht="18.95" customHeight="1" x14ac:dyDescent="0.2">
      <c r="A75" s="58">
        <v>68</v>
      </c>
      <c r="B75" s="45" t="s">
        <v>123</v>
      </c>
      <c r="C75" s="59" t="e">
        <f>Ekamut!#REF!</f>
        <v>#REF!</v>
      </c>
      <c r="D75" s="59" t="e">
        <f>Ekamut!#REF!</f>
        <v>#REF!</v>
      </c>
      <c r="E75" s="59" t="e">
        <f>Ekamut!#REF!</f>
        <v>#REF!</v>
      </c>
      <c r="F75" s="59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18" ht="18.95" customHeight="1" x14ac:dyDescent="0.2">
      <c r="A76" s="58">
        <v>69</v>
      </c>
      <c r="B76" s="45" t="s">
        <v>124</v>
      </c>
      <c r="C76" s="59" t="e">
        <f>Ekamut!#REF!</f>
        <v>#REF!</v>
      </c>
      <c r="D76" s="59" t="e">
        <f>Ekamut!#REF!</f>
        <v>#REF!</v>
      </c>
      <c r="E76" s="59" t="e">
        <f>Ekamut!#REF!</f>
        <v>#REF!</v>
      </c>
      <c r="F76" s="59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18" ht="18.95" customHeight="1" x14ac:dyDescent="0.2">
      <c r="A77" s="58">
        <v>70</v>
      </c>
      <c r="B77" s="45" t="s">
        <v>125</v>
      </c>
      <c r="C77" s="59" t="e">
        <f>Ekamut!#REF!</f>
        <v>#REF!</v>
      </c>
      <c r="D77" s="59" t="e">
        <f>Ekamut!#REF!</f>
        <v>#REF!</v>
      </c>
      <c r="E77" s="59" t="e">
        <f>Ekamut!#REF!</f>
        <v>#REF!</v>
      </c>
      <c r="F77" s="59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18" ht="18.95" customHeight="1" x14ac:dyDescent="0.2">
      <c r="A78" s="58">
        <v>71</v>
      </c>
      <c r="B78" s="45" t="s">
        <v>126</v>
      </c>
      <c r="C78" s="59" t="e">
        <f>Ekamut!#REF!</f>
        <v>#REF!</v>
      </c>
      <c r="D78" s="59" t="e">
        <f>Ekamut!#REF!</f>
        <v>#REF!</v>
      </c>
      <c r="E78" s="59" t="e">
        <f>Ekamut!#REF!</f>
        <v>#REF!</v>
      </c>
      <c r="F78" s="59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18" ht="18.95" customHeight="1" x14ac:dyDescent="0.2">
      <c r="A79" s="58">
        <v>72</v>
      </c>
      <c r="B79" s="45" t="s">
        <v>127</v>
      </c>
      <c r="C79" s="59" t="e">
        <f>Ekamut!#REF!</f>
        <v>#REF!</v>
      </c>
      <c r="D79" s="59" t="e">
        <f>Ekamut!#REF!</f>
        <v>#REF!</v>
      </c>
      <c r="E79" s="59" t="e">
        <f>Ekamut!#REF!</f>
        <v>#REF!</v>
      </c>
      <c r="F79" s="59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18" ht="27" customHeight="1" x14ac:dyDescent="0.2">
      <c r="A80" s="64"/>
      <c r="B80" s="90" t="s">
        <v>138</v>
      </c>
      <c r="C80" s="65" t="e">
        <f>SUM(C8:C79)</f>
        <v>#REF!</v>
      </c>
      <c r="D80" s="65" t="e">
        <f>SUM(D8:D79)</f>
        <v>#REF!</v>
      </c>
      <c r="E80" s="65" t="e">
        <f>SUM(E8:E79)</f>
        <v>#REF!</v>
      </c>
      <c r="F80" s="59">
        <f>Ekamut!S21</f>
        <v>19.444092941441887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29.555718629995404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2:18" ht="15.75" x14ac:dyDescent="0.25">
      <c r="B81" s="91"/>
      <c r="F81" s="59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2:18" ht="15.75" x14ac:dyDescent="0.25">
      <c r="B82" s="91"/>
      <c r="H82" s="68"/>
      <c r="I82" s="68"/>
      <c r="P82" s="68"/>
      <c r="Q82" s="68"/>
    </row>
    <row r="83" spans="2:18" ht="15.75" x14ac:dyDescent="0.25">
      <c r="B83" s="91"/>
    </row>
    <row r="84" spans="2:18" x14ac:dyDescent="0.2">
      <c r="B84" s="92"/>
    </row>
    <row r="85" spans="2:18" x14ac:dyDescent="0.2"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33" t="s">
        <v>149</v>
      </c>
      <c r="B1" s="233"/>
      <c r="C1" s="233"/>
      <c r="D1" s="233"/>
    </row>
    <row r="2" spans="1:4" s="9" customFormat="1" ht="13.15" customHeight="1" x14ac:dyDescent="0.3">
      <c r="A2" s="237" t="s">
        <v>6</v>
      </c>
      <c r="B2" s="234" t="s">
        <v>10</v>
      </c>
      <c r="C2" s="234" t="s">
        <v>147</v>
      </c>
      <c r="D2" s="234" t="s">
        <v>148</v>
      </c>
    </row>
    <row r="3" spans="1:4" s="9" customFormat="1" ht="13.15" customHeight="1" x14ac:dyDescent="0.3">
      <c r="A3" s="238"/>
      <c r="B3" s="235"/>
      <c r="C3" s="235"/>
      <c r="D3" s="235"/>
    </row>
    <row r="4" spans="1:4" s="9" customFormat="1" ht="13.15" customHeight="1" x14ac:dyDescent="0.3">
      <c r="A4" s="238"/>
      <c r="B4" s="235"/>
      <c r="C4" s="235"/>
      <c r="D4" s="235"/>
    </row>
    <row r="5" spans="1:4" s="10" customFormat="1" ht="13.15" customHeight="1" x14ac:dyDescent="0.3">
      <c r="A5" s="238"/>
      <c r="B5" s="235"/>
      <c r="C5" s="235"/>
      <c r="D5" s="235"/>
    </row>
    <row r="6" spans="1:4" s="27" customFormat="1" ht="28.15" customHeight="1" x14ac:dyDescent="0.25">
      <c r="A6" s="239"/>
      <c r="B6" s="236"/>
      <c r="C6" s="236"/>
      <c r="D6" s="236"/>
    </row>
    <row r="7" spans="1:4" s="31" customFormat="1" ht="15.6" customHeight="1" x14ac:dyDescent="0.2">
      <c r="A7" s="28">
        <v>1</v>
      </c>
      <c r="B7" s="77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5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5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5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5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5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5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5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5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5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5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5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5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5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5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5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5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5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5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5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5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5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5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5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5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5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8" t="s">
        <v>81</v>
      </c>
      <c r="C33" s="38">
        <v>22000</v>
      </c>
      <c r="D33" s="75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5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5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5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5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5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5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5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5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5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5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5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5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5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5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5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5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5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5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5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5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5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5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5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5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5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5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5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5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5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5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5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79" t="s">
        <v>113</v>
      </c>
      <c r="C65" s="38">
        <v>721.3</v>
      </c>
      <c r="D65" s="75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5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5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5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5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5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5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5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5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5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5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5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5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5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5" t="s">
        <v>187</v>
      </c>
      <c r="F79" s="14"/>
      <c r="H79" s="14"/>
      <c r="I79" s="14"/>
      <c r="K79" s="14"/>
    </row>
    <row r="80" spans="1:11" s="17" customFormat="1" ht="27.6" customHeight="1" x14ac:dyDescent="0.2">
      <c r="A80" s="231" t="s">
        <v>44</v>
      </c>
      <c r="B80" s="232"/>
      <c r="C80" s="80">
        <f>SUM(C8:C79)</f>
        <v>1506913.0000000005</v>
      </c>
      <c r="D80" s="76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42" t="s">
        <v>230</v>
      </c>
      <c r="B1" s="242"/>
      <c r="C1" s="242"/>
      <c r="D1" s="242"/>
      <c r="E1" s="242"/>
      <c r="F1" s="242"/>
      <c r="G1" s="242"/>
    </row>
    <row r="2" spans="1:7" ht="34.5" customHeight="1" x14ac:dyDescent="0.3">
      <c r="A2" s="243"/>
      <c r="B2" s="243"/>
      <c r="C2" s="243"/>
      <c r="D2" s="243"/>
      <c r="E2" s="243"/>
      <c r="F2" s="243"/>
      <c r="G2" s="243"/>
    </row>
    <row r="3" spans="1:7" ht="105.6" customHeight="1" x14ac:dyDescent="0.3">
      <c r="A3" s="240" t="s">
        <v>223</v>
      </c>
      <c r="B3" s="83" t="s">
        <v>224</v>
      </c>
      <c r="C3" s="84" t="s">
        <v>225</v>
      </c>
      <c r="D3" s="84" t="s">
        <v>226</v>
      </c>
      <c r="E3" s="84" t="s">
        <v>228</v>
      </c>
      <c r="F3" s="84" t="s">
        <v>227</v>
      </c>
      <c r="G3" s="84" t="s">
        <v>229</v>
      </c>
    </row>
    <row r="4" spans="1:7" s="31" customFormat="1" ht="15.6" customHeight="1" x14ac:dyDescent="0.2">
      <c r="A4" s="241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5">
        <v>305670</v>
      </c>
      <c r="E5" s="75">
        <v>305670</v>
      </c>
      <c r="F5" s="82">
        <f>D5-C5</f>
        <v>305670</v>
      </c>
      <c r="G5" s="82">
        <f>D5-E5</f>
        <v>0</v>
      </c>
    </row>
    <row r="6" spans="1:7" s="14" customFormat="1" ht="20.25" customHeight="1" x14ac:dyDescent="0.2">
      <c r="A6" s="21">
        <v>2</v>
      </c>
      <c r="B6" s="71" t="s">
        <v>57</v>
      </c>
      <c r="C6" s="12">
        <v>23843.299999999996</v>
      </c>
      <c r="D6" s="75">
        <v>21843.200000000001</v>
      </c>
      <c r="E6" s="75">
        <v>21843.200000000001</v>
      </c>
      <c r="F6" s="82">
        <f t="shared" ref="F6:F69" si="0">D6-C6</f>
        <v>-2000.0999999999949</v>
      </c>
      <c r="G6" s="82">
        <f t="shared" ref="G6:G69" si="1">D6-E6</f>
        <v>0</v>
      </c>
    </row>
    <row r="7" spans="1:7" s="14" customFormat="1" ht="20.25" customHeight="1" x14ac:dyDescent="0.2">
      <c r="A7" s="21">
        <v>3</v>
      </c>
      <c r="B7" s="71" t="s">
        <v>58</v>
      </c>
      <c r="C7" s="12">
        <v>3718.6</v>
      </c>
      <c r="D7" s="75">
        <v>4472.2070000000003</v>
      </c>
      <c r="E7" s="75">
        <v>4060.9</v>
      </c>
      <c r="F7" s="82">
        <f t="shared" si="0"/>
        <v>753.60700000000043</v>
      </c>
      <c r="G7" s="82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5">
        <v>4595.8999999999996</v>
      </c>
      <c r="E8" s="75">
        <v>4595.8999999999996</v>
      </c>
      <c r="F8" s="82">
        <f t="shared" si="0"/>
        <v>4595.8999999999996</v>
      </c>
      <c r="G8" s="82">
        <f t="shared" si="1"/>
        <v>0</v>
      </c>
    </row>
    <row r="9" spans="1:7" s="14" customFormat="1" ht="20.25" customHeight="1" x14ac:dyDescent="0.2">
      <c r="A9" s="21">
        <v>5</v>
      </c>
      <c r="B9" s="71" t="s">
        <v>60</v>
      </c>
      <c r="C9" s="12">
        <v>9233.7000000000007</v>
      </c>
      <c r="D9" s="75">
        <v>9496.6</v>
      </c>
      <c r="E9" s="75">
        <v>9496.6</v>
      </c>
      <c r="F9" s="82">
        <f t="shared" si="0"/>
        <v>262.89999999999964</v>
      </c>
      <c r="G9" s="82">
        <f t="shared" si="1"/>
        <v>0</v>
      </c>
    </row>
    <row r="10" spans="1:7" s="14" customFormat="1" ht="20.25" customHeight="1" x14ac:dyDescent="0.2">
      <c r="A10" s="21">
        <v>6</v>
      </c>
      <c r="B10" s="71" t="s">
        <v>61</v>
      </c>
      <c r="C10" s="12">
        <v>20854.900000000001</v>
      </c>
      <c r="D10" s="75">
        <v>21301.1</v>
      </c>
      <c r="E10" s="75">
        <v>21301.1</v>
      </c>
      <c r="F10" s="82">
        <f t="shared" si="0"/>
        <v>446.19999999999709</v>
      </c>
      <c r="G10" s="82">
        <f t="shared" si="1"/>
        <v>0</v>
      </c>
    </row>
    <row r="11" spans="1:7" s="14" customFormat="1" ht="20.25" customHeight="1" x14ac:dyDescent="0.2">
      <c r="A11" s="21">
        <v>7</v>
      </c>
      <c r="B11" s="71" t="s">
        <v>62</v>
      </c>
      <c r="C11" s="12">
        <v>11040.5</v>
      </c>
      <c r="D11" s="75">
        <v>10592.4</v>
      </c>
      <c r="E11" s="75">
        <v>9634.4</v>
      </c>
      <c r="F11" s="82">
        <f t="shared" si="0"/>
        <v>-448.10000000000036</v>
      </c>
      <c r="G11" s="82">
        <f t="shared" si="1"/>
        <v>958</v>
      </c>
    </row>
    <row r="12" spans="1:7" s="14" customFormat="1" ht="20.25" customHeight="1" x14ac:dyDescent="0.2">
      <c r="A12" s="21">
        <v>8</v>
      </c>
      <c r="B12" s="71" t="s">
        <v>63</v>
      </c>
      <c r="C12" s="12">
        <v>14715</v>
      </c>
      <c r="D12" s="75">
        <v>14144</v>
      </c>
      <c r="E12" s="75">
        <v>14144</v>
      </c>
      <c r="F12" s="82">
        <f t="shared" si="0"/>
        <v>-571</v>
      </c>
      <c r="G12" s="82">
        <f t="shared" si="1"/>
        <v>0</v>
      </c>
    </row>
    <row r="13" spans="1:7" s="14" customFormat="1" ht="20.25" customHeight="1" x14ac:dyDescent="0.2">
      <c r="A13" s="21">
        <v>9</v>
      </c>
      <c r="B13" s="71" t="s">
        <v>64</v>
      </c>
      <c r="C13" s="12">
        <v>7201.6</v>
      </c>
      <c r="D13" s="75">
        <v>7530.4</v>
      </c>
      <c r="E13" s="75">
        <v>7530.4</v>
      </c>
      <c r="F13" s="82">
        <f t="shared" si="0"/>
        <v>328.79999999999927</v>
      </c>
      <c r="G13" s="82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5">
        <v>35978.600000000006</v>
      </c>
      <c r="E14" s="75">
        <v>35978.600000000006</v>
      </c>
      <c r="F14" s="82">
        <f t="shared" si="0"/>
        <v>35978.600000000006</v>
      </c>
      <c r="G14" s="82">
        <f t="shared" si="1"/>
        <v>0</v>
      </c>
    </row>
    <row r="15" spans="1:7" s="14" customFormat="1" ht="20.25" customHeight="1" x14ac:dyDescent="0.2">
      <c r="A15" s="21">
        <v>11</v>
      </c>
      <c r="B15" s="71" t="s">
        <v>66</v>
      </c>
      <c r="C15" s="12">
        <v>196</v>
      </c>
      <c r="D15" s="75">
        <v>206.1</v>
      </c>
      <c r="E15" s="75">
        <v>206.1</v>
      </c>
      <c r="F15" s="82">
        <f t="shared" si="0"/>
        <v>10.099999999999994</v>
      </c>
      <c r="G15" s="82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5">
        <v>4389.2</v>
      </c>
      <c r="E16" s="75">
        <v>2739.2</v>
      </c>
      <c r="F16" s="82">
        <f t="shared" si="0"/>
        <v>4389.2</v>
      </c>
      <c r="G16" s="82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5">
        <v>65320.001000000004</v>
      </c>
      <c r="E17" s="75">
        <v>60020</v>
      </c>
      <c r="F17" s="82">
        <f t="shared" si="0"/>
        <v>65320.001000000004</v>
      </c>
      <c r="G17" s="82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5">
        <v>25810</v>
      </c>
      <c r="E18" s="75">
        <v>25810</v>
      </c>
      <c r="F18" s="82">
        <f t="shared" si="0"/>
        <v>25810</v>
      </c>
      <c r="G18" s="82">
        <f t="shared" si="1"/>
        <v>0</v>
      </c>
    </row>
    <row r="19" spans="1:7" s="15" customFormat="1" ht="20.25" customHeight="1" x14ac:dyDescent="0.2">
      <c r="A19" s="21">
        <v>15</v>
      </c>
      <c r="B19" s="71" t="s">
        <v>70</v>
      </c>
      <c r="C19" s="12">
        <v>7042.8</v>
      </c>
      <c r="D19" s="75">
        <v>6485.5999999999995</v>
      </c>
      <c r="E19" s="75">
        <v>6485.5999999999995</v>
      </c>
      <c r="F19" s="82">
        <f t="shared" si="0"/>
        <v>-557.20000000000073</v>
      </c>
      <c r="G19" s="82">
        <f t="shared" si="1"/>
        <v>0</v>
      </c>
    </row>
    <row r="20" spans="1:7" s="15" customFormat="1" ht="20.25" customHeight="1" x14ac:dyDescent="0.2">
      <c r="A20" s="21">
        <v>16</v>
      </c>
      <c r="B20" s="71" t="s">
        <v>71</v>
      </c>
      <c r="C20" s="12">
        <v>8840.2999999999993</v>
      </c>
      <c r="D20" s="75">
        <v>8423.0999999999985</v>
      </c>
      <c r="E20" s="75">
        <v>8423.0999999999985</v>
      </c>
      <c r="F20" s="82">
        <f t="shared" si="0"/>
        <v>-417.20000000000073</v>
      </c>
      <c r="G20" s="82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5">
        <v>9710.2999999999993</v>
      </c>
      <c r="E21" s="75">
        <v>9710.2999999999993</v>
      </c>
      <c r="F21" s="82">
        <f t="shared" si="0"/>
        <v>9710.2999999999993</v>
      </c>
      <c r="G21" s="82">
        <f t="shared" si="1"/>
        <v>0</v>
      </c>
    </row>
    <row r="22" spans="1:7" s="15" customFormat="1" ht="20.25" customHeight="1" x14ac:dyDescent="0.2">
      <c r="A22" s="21">
        <v>18</v>
      </c>
      <c r="B22" s="71" t="s">
        <v>73</v>
      </c>
      <c r="C22" s="12">
        <v>7121.7000000000007</v>
      </c>
      <c r="D22" s="75">
        <v>7620.9000000000005</v>
      </c>
      <c r="E22" s="75">
        <v>7220.9000000000005</v>
      </c>
      <c r="F22" s="82">
        <f t="shared" si="0"/>
        <v>499.19999999999982</v>
      </c>
      <c r="G22" s="82">
        <f t="shared" si="1"/>
        <v>400</v>
      </c>
    </row>
    <row r="23" spans="1:7" s="15" customFormat="1" ht="20.25" customHeight="1" x14ac:dyDescent="0.2">
      <c r="A23" s="21">
        <v>19</v>
      </c>
      <c r="B23" s="71" t="s">
        <v>74</v>
      </c>
      <c r="C23" s="12">
        <v>39651</v>
      </c>
      <c r="D23" s="75">
        <v>37854.6</v>
      </c>
      <c r="E23" s="75">
        <v>37854.6</v>
      </c>
      <c r="F23" s="82">
        <f t="shared" si="0"/>
        <v>-1796.4000000000015</v>
      </c>
      <c r="G23" s="82">
        <f t="shared" si="1"/>
        <v>0</v>
      </c>
    </row>
    <row r="24" spans="1:7" s="15" customFormat="1" ht="20.25" customHeight="1" x14ac:dyDescent="0.2">
      <c r="A24" s="21">
        <v>20</v>
      </c>
      <c r="B24" s="71" t="s">
        <v>75</v>
      </c>
      <c r="C24" s="12">
        <v>7010.7</v>
      </c>
      <c r="D24" s="75">
        <v>7010.7</v>
      </c>
      <c r="E24" s="75">
        <v>6810.7</v>
      </c>
      <c r="F24" s="82">
        <f t="shared" si="0"/>
        <v>0</v>
      </c>
      <c r="G24" s="82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5">
        <v>32850</v>
      </c>
      <c r="E25" s="75">
        <v>32850</v>
      </c>
      <c r="F25" s="82">
        <f t="shared" si="0"/>
        <v>32850</v>
      </c>
      <c r="G25" s="82">
        <f t="shared" si="1"/>
        <v>0</v>
      </c>
    </row>
    <row r="26" spans="1:7" s="15" customFormat="1" ht="20.25" customHeight="1" x14ac:dyDescent="0.2">
      <c r="A26" s="21">
        <v>22</v>
      </c>
      <c r="B26" s="71" t="s">
        <v>77</v>
      </c>
      <c r="C26" s="12">
        <v>4480</v>
      </c>
      <c r="D26" s="75">
        <v>4211</v>
      </c>
      <c r="E26" s="75">
        <v>4391</v>
      </c>
      <c r="F26" s="82">
        <f t="shared" si="0"/>
        <v>-269</v>
      </c>
      <c r="G26" s="82">
        <f t="shared" si="1"/>
        <v>-180</v>
      </c>
    </row>
    <row r="27" spans="1:7" s="15" customFormat="1" ht="20.25" customHeight="1" x14ac:dyDescent="0.2">
      <c r="A27" s="21">
        <v>23</v>
      </c>
      <c r="B27" s="71" t="s">
        <v>78</v>
      </c>
      <c r="C27" s="12">
        <v>1200</v>
      </c>
      <c r="D27" s="75">
        <v>1220</v>
      </c>
      <c r="E27" s="75">
        <v>920</v>
      </c>
      <c r="F27" s="82">
        <f t="shared" si="0"/>
        <v>20</v>
      </c>
      <c r="G27" s="82">
        <f t="shared" si="1"/>
        <v>300</v>
      </c>
    </row>
    <row r="28" spans="1:7" s="15" customFormat="1" ht="20.25" customHeight="1" x14ac:dyDescent="0.2">
      <c r="A28" s="21">
        <v>24</v>
      </c>
      <c r="B28" s="71" t="s">
        <v>79</v>
      </c>
      <c r="C28" s="12">
        <v>2375</v>
      </c>
      <c r="D28" s="75">
        <v>2155</v>
      </c>
      <c r="E28" s="75">
        <v>2155</v>
      </c>
      <c r="F28" s="82">
        <f t="shared" si="0"/>
        <v>-220</v>
      </c>
      <c r="G28" s="82">
        <f t="shared" si="1"/>
        <v>0</v>
      </c>
    </row>
    <row r="29" spans="1:7" s="15" customFormat="1" ht="20.25" customHeight="1" x14ac:dyDescent="0.2">
      <c r="A29" s="21">
        <v>25</v>
      </c>
      <c r="B29" s="71" t="s">
        <v>80</v>
      </c>
      <c r="C29" s="12">
        <v>11220.9</v>
      </c>
      <c r="D29" s="75">
        <v>11220.9</v>
      </c>
      <c r="E29" s="75">
        <v>11220.9</v>
      </c>
      <c r="F29" s="82">
        <f t="shared" si="0"/>
        <v>0</v>
      </c>
      <c r="G29" s="82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5">
        <v>23474.148000000001</v>
      </c>
      <c r="E30" s="75">
        <v>23297.100000000002</v>
      </c>
      <c r="F30" s="82">
        <f t="shared" si="0"/>
        <v>23474.148000000001</v>
      </c>
      <c r="G30" s="82">
        <f t="shared" si="1"/>
        <v>177.04799999999886</v>
      </c>
    </row>
    <row r="31" spans="1:7" s="15" customFormat="1" ht="20.25" customHeight="1" x14ac:dyDescent="0.2">
      <c r="A31" s="21">
        <v>27</v>
      </c>
      <c r="B31" s="71" t="s">
        <v>82</v>
      </c>
      <c r="C31" s="12">
        <v>23300</v>
      </c>
      <c r="D31" s="75">
        <v>19900</v>
      </c>
      <c r="E31" s="75">
        <v>20100</v>
      </c>
      <c r="F31" s="82">
        <f t="shared" si="0"/>
        <v>-3400</v>
      </c>
      <c r="G31" s="82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5">
        <v>66017.647999999986</v>
      </c>
      <c r="E32" s="75">
        <v>66017.600000000006</v>
      </c>
      <c r="F32" s="82">
        <f t="shared" si="0"/>
        <v>66017.647999999986</v>
      </c>
      <c r="G32" s="82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5">
        <v>9579.9000000000015</v>
      </c>
      <c r="E33" s="75">
        <v>9134.7000000000007</v>
      </c>
      <c r="F33" s="82">
        <f t="shared" si="0"/>
        <v>9579.9000000000015</v>
      </c>
      <c r="G33" s="82">
        <f t="shared" si="1"/>
        <v>445.20000000000073</v>
      </c>
    </row>
    <row r="34" spans="1:7" s="15" customFormat="1" ht="20.25" customHeight="1" x14ac:dyDescent="0.2">
      <c r="A34" s="21">
        <v>30</v>
      </c>
      <c r="B34" s="71" t="s">
        <v>85</v>
      </c>
      <c r="C34" s="12">
        <v>41460.400000000001</v>
      </c>
      <c r="D34" s="75">
        <v>35322.400000000001</v>
      </c>
      <c r="E34" s="75">
        <v>38720.400000000001</v>
      </c>
      <c r="F34" s="82">
        <f t="shared" si="0"/>
        <v>-6138</v>
      </c>
      <c r="G34" s="82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5">
        <v>225500</v>
      </c>
      <c r="E35" s="75">
        <v>225500</v>
      </c>
      <c r="F35" s="82">
        <f t="shared" si="0"/>
        <v>225500</v>
      </c>
      <c r="G35" s="82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5">
        <v>41413.9</v>
      </c>
      <c r="E36" s="75">
        <v>43041.9</v>
      </c>
      <c r="F36" s="82">
        <f t="shared" si="0"/>
        <v>41413.9</v>
      </c>
      <c r="G36" s="82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5">
        <v>81905</v>
      </c>
      <c r="E37" s="75">
        <v>81905</v>
      </c>
      <c r="F37" s="82">
        <f t="shared" si="0"/>
        <v>81905</v>
      </c>
      <c r="G37" s="82">
        <f t="shared" si="1"/>
        <v>0</v>
      </c>
    </row>
    <row r="38" spans="1:7" s="15" customFormat="1" ht="20.25" customHeight="1" x14ac:dyDescent="0.2">
      <c r="A38" s="21">
        <v>34</v>
      </c>
      <c r="B38" s="71" t="s">
        <v>89</v>
      </c>
      <c r="C38" s="12">
        <v>6920.5</v>
      </c>
      <c r="D38" s="75">
        <v>7904.6</v>
      </c>
      <c r="E38" s="75">
        <v>7904.6</v>
      </c>
      <c r="F38" s="82">
        <f t="shared" si="0"/>
        <v>984.10000000000036</v>
      </c>
      <c r="G38" s="82">
        <f t="shared" si="1"/>
        <v>0</v>
      </c>
    </row>
    <row r="39" spans="1:7" s="15" customFormat="1" ht="20.25" customHeight="1" x14ac:dyDescent="0.2">
      <c r="A39" s="21">
        <v>35</v>
      </c>
      <c r="B39" s="72" t="s">
        <v>90</v>
      </c>
      <c r="C39" s="12">
        <v>3870.6</v>
      </c>
      <c r="D39" s="75">
        <v>4650</v>
      </c>
      <c r="E39" s="75">
        <v>4650</v>
      </c>
      <c r="F39" s="82">
        <f t="shared" si="0"/>
        <v>779.40000000000009</v>
      </c>
      <c r="G39" s="82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5">
        <v>103424</v>
      </c>
      <c r="E40" s="75">
        <v>98097.9</v>
      </c>
      <c r="F40" s="82">
        <f t="shared" si="0"/>
        <v>103424</v>
      </c>
      <c r="G40" s="82">
        <f t="shared" si="1"/>
        <v>5326.1000000000058</v>
      </c>
    </row>
    <row r="41" spans="1:7" s="15" customFormat="1" ht="20.25" customHeight="1" x14ac:dyDescent="0.2">
      <c r="A41" s="21">
        <v>37</v>
      </c>
      <c r="B41" s="72" t="s">
        <v>92</v>
      </c>
      <c r="C41" s="12">
        <v>10878.7</v>
      </c>
      <c r="D41" s="75">
        <v>10220.9</v>
      </c>
      <c r="E41" s="75">
        <v>10220.9</v>
      </c>
      <c r="F41" s="82">
        <f t="shared" si="0"/>
        <v>-657.80000000000109</v>
      </c>
      <c r="G41" s="82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5">
        <v>8515</v>
      </c>
      <c r="E42" s="75">
        <v>8215</v>
      </c>
      <c r="F42" s="82">
        <f t="shared" si="0"/>
        <v>8515</v>
      </c>
      <c r="G42" s="82">
        <f t="shared" si="1"/>
        <v>300</v>
      </c>
    </row>
    <row r="43" spans="1:7" s="15" customFormat="1" ht="20.25" customHeight="1" x14ac:dyDescent="0.2">
      <c r="A43" s="21">
        <v>39</v>
      </c>
      <c r="B43" s="72" t="s">
        <v>94</v>
      </c>
      <c r="C43" s="12">
        <v>573.70000000000005</v>
      </c>
      <c r="D43" s="75">
        <v>632.79999999999995</v>
      </c>
      <c r="E43" s="75">
        <v>632.79999999999995</v>
      </c>
      <c r="F43" s="82">
        <f t="shared" si="0"/>
        <v>59.099999999999909</v>
      </c>
      <c r="G43" s="82">
        <f t="shared" si="1"/>
        <v>0</v>
      </c>
    </row>
    <row r="44" spans="1:7" s="15" customFormat="1" ht="20.25" customHeight="1" x14ac:dyDescent="0.2">
      <c r="A44" s="21">
        <v>40</v>
      </c>
      <c r="B44" s="72" t="s">
        <v>95</v>
      </c>
      <c r="C44" s="12">
        <v>1922.8</v>
      </c>
      <c r="D44" s="75">
        <v>1822.8</v>
      </c>
      <c r="E44" s="75">
        <v>1822.8</v>
      </c>
      <c r="F44" s="82">
        <f t="shared" si="0"/>
        <v>-100</v>
      </c>
      <c r="G44" s="82">
        <f t="shared" si="1"/>
        <v>0</v>
      </c>
    </row>
    <row r="45" spans="1:7" s="15" customFormat="1" ht="20.25" customHeight="1" x14ac:dyDescent="0.2">
      <c r="A45" s="21" t="s">
        <v>222</v>
      </c>
      <c r="B45" s="72" t="s">
        <v>96</v>
      </c>
      <c r="C45" s="12">
        <v>855.90000000000009</v>
      </c>
      <c r="D45" s="75">
        <v>812.8</v>
      </c>
      <c r="E45" s="75">
        <v>812.8</v>
      </c>
      <c r="F45" s="82">
        <f t="shared" si="0"/>
        <v>-43.100000000000136</v>
      </c>
      <c r="G45" s="82">
        <f t="shared" si="1"/>
        <v>0</v>
      </c>
    </row>
    <row r="46" spans="1:7" s="15" customFormat="1" ht="20.25" customHeight="1" x14ac:dyDescent="0.2">
      <c r="A46" s="21">
        <v>42</v>
      </c>
      <c r="B46" s="72" t="s">
        <v>97</v>
      </c>
      <c r="C46" s="12">
        <v>2574.3000000000002</v>
      </c>
      <c r="D46" s="75">
        <v>2435.6000000000004</v>
      </c>
      <c r="E46" s="75">
        <v>2435.6000000000004</v>
      </c>
      <c r="F46" s="82">
        <f t="shared" si="0"/>
        <v>-138.69999999999982</v>
      </c>
      <c r="G46" s="82">
        <f t="shared" si="1"/>
        <v>0</v>
      </c>
    </row>
    <row r="47" spans="1:7" s="15" customFormat="1" ht="20.25" customHeight="1" x14ac:dyDescent="0.2">
      <c r="A47" s="21">
        <v>43</v>
      </c>
      <c r="B47" s="72" t="s">
        <v>98</v>
      </c>
      <c r="C47" s="12">
        <v>1216.5999999999999</v>
      </c>
      <c r="D47" s="75">
        <v>1213.9000000000001</v>
      </c>
      <c r="E47" s="75">
        <v>1213.9000000000001</v>
      </c>
      <c r="F47" s="82">
        <f t="shared" si="0"/>
        <v>-2.6999999999998181</v>
      </c>
      <c r="G47" s="82">
        <f t="shared" si="1"/>
        <v>0</v>
      </c>
    </row>
    <row r="48" spans="1:7" s="15" customFormat="1" ht="20.25" customHeight="1" x14ac:dyDescent="0.2">
      <c r="A48" s="21">
        <v>44</v>
      </c>
      <c r="B48" s="72" t="s">
        <v>99</v>
      </c>
      <c r="C48" s="12">
        <v>6443</v>
      </c>
      <c r="D48" s="75">
        <v>5654.7000000000007</v>
      </c>
      <c r="E48" s="75">
        <v>5564.6</v>
      </c>
      <c r="F48" s="82">
        <f t="shared" si="0"/>
        <v>-788.29999999999927</v>
      </c>
      <c r="G48" s="82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5">
        <v>6329</v>
      </c>
      <c r="E49" s="75">
        <v>6329</v>
      </c>
      <c r="F49" s="82">
        <f t="shared" si="0"/>
        <v>6329</v>
      </c>
      <c r="G49" s="82">
        <f t="shared" si="1"/>
        <v>0</v>
      </c>
    </row>
    <row r="50" spans="1:7" s="15" customFormat="1" ht="20.25" customHeight="1" x14ac:dyDescent="0.2">
      <c r="A50" s="21">
        <v>46</v>
      </c>
      <c r="B50" s="72" t="s">
        <v>101</v>
      </c>
      <c r="C50" s="12">
        <v>1294.6999999999998</v>
      </c>
      <c r="D50" s="75">
        <v>2560.4</v>
      </c>
      <c r="E50" s="75">
        <v>1394.6999999999998</v>
      </c>
      <c r="F50" s="82">
        <f t="shared" si="0"/>
        <v>1265.7000000000003</v>
      </c>
      <c r="G50" s="82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5">
        <v>3699</v>
      </c>
      <c r="E51" s="75">
        <v>3699</v>
      </c>
      <c r="F51" s="82">
        <f t="shared" si="0"/>
        <v>3699</v>
      </c>
      <c r="G51" s="82">
        <f t="shared" si="1"/>
        <v>0</v>
      </c>
    </row>
    <row r="52" spans="1:7" s="15" customFormat="1" ht="20.25" customHeight="1" x14ac:dyDescent="0.2">
      <c r="A52" s="21">
        <v>48</v>
      </c>
      <c r="B52" s="72" t="s">
        <v>103</v>
      </c>
      <c r="C52" s="12">
        <v>4392.5</v>
      </c>
      <c r="D52" s="75">
        <v>4598</v>
      </c>
      <c r="E52" s="75">
        <v>4598</v>
      </c>
      <c r="F52" s="82">
        <f t="shared" si="0"/>
        <v>205.5</v>
      </c>
      <c r="G52" s="82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5">
        <v>3050.5</v>
      </c>
      <c r="E53" s="75">
        <v>3050.5</v>
      </c>
      <c r="F53" s="82">
        <f t="shared" si="0"/>
        <v>3050.5</v>
      </c>
      <c r="G53" s="82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5">
        <v>69684.399999999994</v>
      </c>
      <c r="E54" s="75">
        <v>64464.4</v>
      </c>
      <c r="F54" s="82">
        <f t="shared" si="0"/>
        <v>69684.399999999994</v>
      </c>
      <c r="G54" s="82">
        <f t="shared" si="1"/>
        <v>5219.9999999999927</v>
      </c>
    </row>
    <row r="55" spans="1:7" s="15" customFormat="1" ht="20.25" customHeight="1" x14ac:dyDescent="0.2">
      <c r="A55" s="21" t="s">
        <v>221</v>
      </c>
      <c r="B55" s="73" t="s">
        <v>106</v>
      </c>
      <c r="C55" s="12">
        <v>3071.4</v>
      </c>
      <c r="D55" s="75">
        <v>2234.1</v>
      </c>
      <c r="E55" s="75">
        <v>2234.1</v>
      </c>
      <c r="F55" s="82">
        <f t="shared" si="0"/>
        <v>-837.30000000000018</v>
      </c>
      <c r="G55" s="82">
        <f t="shared" si="1"/>
        <v>0</v>
      </c>
    </row>
    <row r="56" spans="1:7" s="15" customFormat="1" ht="20.25" customHeight="1" x14ac:dyDescent="0.2">
      <c r="A56" s="21">
        <v>52</v>
      </c>
      <c r="B56" s="73" t="s">
        <v>107</v>
      </c>
      <c r="C56" s="12">
        <v>4332.6000000000004</v>
      </c>
      <c r="D56" s="75">
        <v>4282.6000000000004</v>
      </c>
      <c r="E56" s="75">
        <v>4482.6000000000004</v>
      </c>
      <c r="F56" s="82">
        <f t="shared" si="0"/>
        <v>-50</v>
      </c>
      <c r="G56" s="82">
        <f t="shared" si="1"/>
        <v>-200</v>
      </c>
    </row>
    <row r="57" spans="1:7" s="15" customFormat="1" ht="20.25" customHeight="1" x14ac:dyDescent="0.2">
      <c r="A57" s="21">
        <v>53</v>
      </c>
      <c r="B57" s="73" t="s">
        <v>108</v>
      </c>
      <c r="C57" s="12">
        <v>1019.8</v>
      </c>
      <c r="D57" s="75">
        <v>1080.7</v>
      </c>
      <c r="E57" s="75">
        <v>1080.7</v>
      </c>
      <c r="F57" s="82">
        <f t="shared" si="0"/>
        <v>60.900000000000091</v>
      </c>
      <c r="G57" s="82">
        <f t="shared" si="1"/>
        <v>0</v>
      </c>
    </row>
    <row r="58" spans="1:7" s="15" customFormat="1" ht="20.25" customHeight="1" x14ac:dyDescent="0.2">
      <c r="A58" s="21">
        <v>54</v>
      </c>
      <c r="B58" s="73" t="s">
        <v>109</v>
      </c>
      <c r="C58" s="12">
        <v>7389.2</v>
      </c>
      <c r="D58" s="75">
        <v>7884.6</v>
      </c>
      <c r="E58" s="75">
        <v>7884.6</v>
      </c>
      <c r="F58" s="82">
        <f t="shared" si="0"/>
        <v>495.40000000000055</v>
      </c>
      <c r="G58" s="82">
        <f t="shared" si="1"/>
        <v>0</v>
      </c>
    </row>
    <row r="59" spans="1:7" s="15" customFormat="1" ht="20.25" customHeight="1" x14ac:dyDescent="0.2">
      <c r="A59" s="21">
        <v>55</v>
      </c>
      <c r="B59" s="73" t="s">
        <v>110</v>
      </c>
      <c r="C59" s="12">
        <v>4205</v>
      </c>
      <c r="D59" s="75">
        <v>4182.1499999999996</v>
      </c>
      <c r="E59" s="75">
        <v>3881</v>
      </c>
      <c r="F59" s="82">
        <f t="shared" si="0"/>
        <v>-22.850000000000364</v>
      </c>
      <c r="G59" s="82">
        <f t="shared" si="1"/>
        <v>301.14999999999964</v>
      </c>
    </row>
    <row r="60" spans="1:7" s="15" customFormat="1" ht="20.25" customHeight="1" x14ac:dyDescent="0.2">
      <c r="A60" s="21">
        <v>56</v>
      </c>
      <c r="B60" s="73" t="s">
        <v>111</v>
      </c>
      <c r="C60" s="12">
        <v>4798.2</v>
      </c>
      <c r="D60" s="75">
        <v>3836.2</v>
      </c>
      <c r="E60" s="75">
        <v>3136.2</v>
      </c>
      <c r="F60" s="82">
        <f t="shared" si="0"/>
        <v>-962</v>
      </c>
      <c r="G60" s="82">
        <f t="shared" si="1"/>
        <v>700</v>
      </c>
    </row>
    <row r="61" spans="1:7" s="15" customFormat="1" ht="20.25" customHeight="1" x14ac:dyDescent="0.2">
      <c r="A61" s="21">
        <v>57</v>
      </c>
      <c r="B61" s="81" t="s">
        <v>112</v>
      </c>
      <c r="C61" s="12">
        <v>2386.4</v>
      </c>
      <c r="D61" s="75">
        <v>2447.2999999999997</v>
      </c>
      <c r="E61" s="75">
        <v>2216.7999999999997</v>
      </c>
      <c r="F61" s="82">
        <f t="shared" si="0"/>
        <v>60.899999999999636</v>
      </c>
      <c r="G61" s="82">
        <f t="shared" si="1"/>
        <v>230.5</v>
      </c>
    </row>
    <row r="62" spans="1:7" s="15" customFormat="1" ht="20.25" customHeight="1" x14ac:dyDescent="0.2">
      <c r="A62" s="21">
        <v>58</v>
      </c>
      <c r="B62" s="70" t="s">
        <v>113</v>
      </c>
      <c r="C62" s="12">
        <v>2935.5</v>
      </c>
      <c r="D62" s="75">
        <v>2900.3</v>
      </c>
      <c r="E62" s="75">
        <v>2900.3</v>
      </c>
      <c r="F62" s="82">
        <f t="shared" si="0"/>
        <v>-35.199999999999818</v>
      </c>
      <c r="G62" s="82">
        <f t="shared" si="1"/>
        <v>0</v>
      </c>
    </row>
    <row r="63" spans="1:7" s="15" customFormat="1" ht="20.25" customHeight="1" x14ac:dyDescent="0.2">
      <c r="A63" s="21">
        <v>59</v>
      </c>
      <c r="B63" s="69" t="s">
        <v>114</v>
      </c>
      <c r="C63" s="12">
        <v>939.1</v>
      </c>
      <c r="D63" s="75">
        <v>911.7</v>
      </c>
      <c r="E63" s="75">
        <v>1044.6000000000001</v>
      </c>
      <c r="F63" s="82">
        <f t="shared" si="0"/>
        <v>-27.399999999999977</v>
      </c>
      <c r="G63" s="82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5">
        <v>44193.599999999999</v>
      </c>
      <c r="E64" s="75">
        <v>33693.599999999999</v>
      </c>
      <c r="F64" s="82">
        <f t="shared" si="0"/>
        <v>44193.599999999999</v>
      </c>
      <c r="G64" s="82">
        <f t="shared" si="1"/>
        <v>10500</v>
      </c>
    </row>
    <row r="65" spans="1:7" s="15" customFormat="1" ht="20.25" customHeight="1" x14ac:dyDescent="0.2">
      <c r="A65" s="21">
        <v>61</v>
      </c>
      <c r="B65" s="69" t="s">
        <v>116</v>
      </c>
      <c r="C65" s="12">
        <v>4593.7</v>
      </c>
      <c r="D65" s="75">
        <v>5231.5</v>
      </c>
      <c r="E65" s="75">
        <v>4936.5</v>
      </c>
      <c r="F65" s="82">
        <f t="shared" si="0"/>
        <v>637.80000000000018</v>
      </c>
      <c r="G65" s="82">
        <f t="shared" si="1"/>
        <v>295</v>
      </c>
    </row>
    <row r="66" spans="1:7" s="15" customFormat="1" ht="20.25" customHeight="1" x14ac:dyDescent="0.2">
      <c r="A66" s="21">
        <v>62</v>
      </c>
      <c r="B66" s="69" t="s">
        <v>117</v>
      </c>
      <c r="C66" s="12">
        <v>10942.5</v>
      </c>
      <c r="D66" s="75">
        <v>12115.900000000001</v>
      </c>
      <c r="E66" s="75">
        <v>12115.900000000001</v>
      </c>
      <c r="F66" s="82">
        <f t="shared" si="0"/>
        <v>1173.4000000000015</v>
      </c>
      <c r="G66" s="82">
        <f t="shared" si="1"/>
        <v>0</v>
      </c>
    </row>
    <row r="67" spans="1:7" s="15" customFormat="1" ht="20.25" customHeight="1" x14ac:dyDescent="0.2">
      <c r="A67" s="21">
        <v>63</v>
      </c>
      <c r="B67" s="74" t="s">
        <v>118</v>
      </c>
      <c r="C67" s="12">
        <v>6340.2</v>
      </c>
      <c r="D67" s="75">
        <v>7140.2</v>
      </c>
      <c r="E67" s="75">
        <v>7140.2</v>
      </c>
      <c r="F67" s="82">
        <f t="shared" si="0"/>
        <v>800</v>
      </c>
      <c r="G67" s="82">
        <f t="shared" si="1"/>
        <v>0</v>
      </c>
    </row>
    <row r="68" spans="1:7" s="15" customFormat="1" ht="20.25" customHeight="1" x14ac:dyDescent="0.2">
      <c r="A68" s="21">
        <v>64</v>
      </c>
      <c r="B68" s="74" t="s">
        <v>119</v>
      </c>
      <c r="C68" s="12">
        <v>3605.4</v>
      </c>
      <c r="D68" s="75">
        <v>3619.2</v>
      </c>
      <c r="E68" s="75">
        <v>3619.2</v>
      </c>
      <c r="F68" s="82">
        <f t="shared" si="0"/>
        <v>13.799999999999727</v>
      </c>
      <c r="G68" s="82">
        <f t="shared" si="1"/>
        <v>0</v>
      </c>
    </row>
    <row r="69" spans="1:7" s="15" customFormat="1" ht="20.25" customHeight="1" x14ac:dyDescent="0.2">
      <c r="A69" s="21">
        <v>65</v>
      </c>
      <c r="B69" s="69" t="s">
        <v>120</v>
      </c>
      <c r="C69" s="12">
        <v>2458.6</v>
      </c>
      <c r="D69" s="75">
        <v>2546.9</v>
      </c>
      <c r="E69" s="75">
        <v>2546.9</v>
      </c>
      <c r="F69" s="82">
        <f t="shared" si="0"/>
        <v>88.300000000000182</v>
      </c>
      <c r="G69" s="82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5">
        <v>3665</v>
      </c>
      <c r="E70" s="75">
        <v>4265</v>
      </c>
      <c r="F70" s="82">
        <f t="shared" ref="F70:F76" si="2">D70-C70</f>
        <v>3665</v>
      </c>
      <c r="G70" s="82">
        <f t="shared" ref="G70:G76" si="3">D70-E70</f>
        <v>-600</v>
      </c>
    </row>
    <row r="71" spans="1:7" s="15" customFormat="1" ht="20.25" customHeight="1" x14ac:dyDescent="0.2">
      <c r="A71" s="21">
        <v>67</v>
      </c>
      <c r="B71" s="69" t="s">
        <v>122</v>
      </c>
      <c r="C71" s="12">
        <v>1980.5</v>
      </c>
      <c r="D71" s="75">
        <v>2016.5</v>
      </c>
      <c r="E71" s="75">
        <v>2016.5</v>
      </c>
      <c r="F71" s="82">
        <f t="shared" si="2"/>
        <v>36</v>
      </c>
      <c r="G71" s="82">
        <f t="shared" si="3"/>
        <v>0</v>
      </c>
    </row>
    <row r="72" spans="1:7" s="15" customFormat="1" ht="20.25" customHeight="1" x14ac:dyDescent="0.2">
      <c r="A72" s="21">
        <v>68</v>
      </c>
      <c r="B72" s="69" t="s">
        <v>123</v>
      </c>
      <c r="C72" s="12">
        <v>2899</v>
      </c>
      <c r="D72" s="75">
        <v>3036.8</v>
      </c>
      <c r="E72" s="75">
        <v>2961.8</v>
      </c>
      <c r="F72" s="82">
        <f t="shared" si="2"/>
        <v>137.80000000000018</v>
      </c>
      <c r="G72" s="82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5">
        <v>5905.4</v>
      </c>
      <c r="E73" s="75">
        <v>5905.4</v>
      </c>
      <c r="F73" s="82">
        <f t="shared" si="2"/>
        <v>5905.4</v>
      </c>
      <c r="G73" s="82">
        <f t="shared" si="3"/>
        <v>0</v>
      </c>
    </row>
    <row r="74" spans="1:7" s="15" customFormat="1" ht="20.25" customHeight="1" x14ac:dyDescent="0.2">
      <c r="A74" s="21">
        <v>70</v>
      </c>
      <c r="B74" s="69" t="s">
        <v>125</v>
      </c>
      <c r="C74" s="12">
        <v>4469</v>
      </c>
      <c r="D74" s="75">
        <v>4677.7</v>
      </c>
      <c r="E74" s="75">
        <v>4677.7</v>
      </c>
      <c r="F74" s="82">
        <f t="shared" si="2"/>
        <v>208.69999999999982</v>
      </c>
      <c r="G74" s="82">
        <f t="shared" si="3"/>
        <v>0</v>
      </c>
    </row>
    <row r="75" spans="1:7" s="15" customFormat="1" ht="20.25" customHeight="1" x14ac:dyDescent="0.2">
      <c r="A75" s="21">
        <v>71</v>
      </c>
      <c r="B75" s="69" t="s">
        <v>126</v>
      </c>
      <c r="C75" s="12">
        <v>2729.8</v>
      </c>
      <c r="D75" s="75">
        <v>2907.2</v>
      </c>
      <c r="E75" s="75">
        <v>2907.2</v>
      </c>
      <c r="F75" s="82">
        <f t="shared" si="2"/>
        <v>177.39999999999964</v>
      </c>
      <c r="G75" s="82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5">
        <v>3456</v>
      </c>
      <c r="E76" s="75">
        <v>3444</v>
      </c>
      <c r="F76" s="82">
        <f t="shared" si="2"/>
        <v>3456</v>
      </c>
      <c r="G76" s="82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58" t="s">
        <v>11</v>
      </c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59" t="s">
        <v>143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R2" s="5"/>
      <c r="S2" s="5"/>
      <c r="U2" s="160"/>
      <c r="V2" s="160"/>
      <c r="W2" s="160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59" t="s">
        <v>12</v>
      </c>
      <c r="N3" s="159"/>
      <c r="O3" s="159"/>
      <c r="P3" s="159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25" t="s">
        <v>6</v>
      </c>
      <c r="B4" s="125" t="s">
        <v>10</v>
      </c>
      <c r="C4" s="131" t="s">
        <v>4</v>
      </c>
      <c r="D4" s="86"/>
      <c r="E4" s="131" t="s">
        <v>5</v>
      </c>
      <c r="F4" s="134" t="s">
        <v>13</v>
      </c>
      <c r="G4" s="135"/>
      <c r="H4" s="135"/>
      <c r="I4" s="135"/>
      <c r="J4" s="136"/>
      <c r="K4" s="161" t="s">
        <v>45</v>
      </c>
      <c r="L4" s="162"/>
      <c r="M4" s="162"/>
      <c r="N4" s="162"/>
      <c r="O4" s="163"/>
      <c r="P4" s="188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189"/>
      <c r="BU4" s="189"/>
      <c r="BV4" s="189"/>
      <c r="BW4" s="189"/>
      <c r="BX4" s="189"/>
      <c r="BY4" s="189"/>
      <c r="BZ4" s="189"/>
      <c r="CA4" s="189"/>
      <c r="CB4" s="189"/>
      <c r="CC4" s="189"/>
      <c r="CD4" s="189"/>
      <c r="CE4" s="189"/>
      <c r="CF4" s="189"/>
      <c r="CG4" s="189"/>
      <c r="CH4" s="189"/>
      <c r="CI4" s="189"/>
      <c r="CJ4" s="189"/>
      <c r="CK4" s="189"/>
      <c r="CL4" s="189"/>
      <c r="CM4" s="189"/>
      <c r="CN4" s="189"/>
      <c r="CO4" s="189"/>
      <c r="CP4" s="189"/>
      <c r="CQ4" s="189"/>
      <c r="CR4" s="189"/>
      <c r="CS4" s="189"/>
      <c r="CT4" s="189"/>
      <c r="CU4" s="189"/>
      <c r="CV4" s="189"/>
      <c r="CW4" s="189"/>
      <c r="CX4" s="189"/>
      <c r="CY4" s="189"/>
      <c r="CZ4" s="189"/>
      <c r="DA4" s="189"/>
      <c r="DB4" s="189"/>
      <c r="DC4" s="189"/>
      <c r="DD4" s="189"/>
      <c r="DE4" s="189"/>
      <c r="DF4" s="190"/>
      <c r="DG4" s="124" t="s">
        <v>14</v>
      </c>
      <c r="DH4" s="192" t="s">
        <v>15</v>
      </c>
      <c r="DI4" s="193"/>
      <c r="DJ4" s="194"/>
      <c r="DK4" s="147" t="s">
        <v>3</v>
      </c>
      <c r="DL4" s="147"/>
      <c r="DM4" s="147"/>
      <c r="DN4" s="147"/>
      <c r="DO4" s="147"/>
      <c r="DP4" s="147"/>
      <c r="DQ4" s="147"/>
      <c r="DR4" s="147"/>
      <c r="DS4" s="147"/>
      <c r="DT4" s="147"/>
      <c r="DU4" s="147"/>
      <c r="DV4" s="147"/>
      <c r="DW4" s="147"/>
      <c r="DX4" s="147"/>
      <c r="DY4" s="147"/>
      <c r="DZ4" s="147"/>
      <c r="EA4" s="147"/>
      <c r="EB4" s="147"/>
      <c r="EC4" s="244" t="s">
        <v>16</v>
      </c>
      <c r="ED4" s="175" t="s">
        <v>17</v>
      </c>
      <c r="EE4" s="176"/>
      <c r="EF4" s="177"/>
    </row>
    <row r="5" spans="1:136" s="9" customFormat="1" ht="15" customHeight="1" x14ac:dyDescent="0.3">
      <c r="A5" s="126"/>
      <c r="B5" s="126"/>
      <c r="C5" s="132"/>
      <c r="D5" s="87"/>
      <c r="E5" s="132"/>
      <c r="F5" s="137"/>
      <c r="G5" s="138"/>
      <c r="H5" s="138"/>
      <c r="I5" s="138"/>
      <c r="J5" s="139"/>
      <c r="K5" s="164"/>
      <c r="L5" s="165"/>
      <c r="M5" s="165"/>
      <c r="N5" s="165"/>
      <c r="O5" s="166"/>
      <c r="P5" s="184" t="s">
        <v>7</v>
      </c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5"/>
      <c r="AV5" s="186"/>
      <c r="AW5" s="187" t="s">
        <v>2</v>
      </c>
      <c r="AX5" s="187"/>
      <c r="AY5" s="187"/>
      <c r="AZ5" s="187"/>
      <c r="BA5" s="187"/>
      <c r="BB5" s="187"/>
      <c r="BC5" s="187"/>
      <c r="BD5" s="187"/>
      <c r="BE5" s="187"/>
      <c r="BF5" s="187"/>
      <c r="BG5" s="187"/>
      <c r="BH5" s="187"/>
      <c r="BI5" s="187"/>
      <c r="BJ5" s="187"/>
      <c r="BK5" s="187"/>
      <c r="BL5" s="148" t="s">
        <v>8</v>
      </c>
      <c r="BM5" s="149"/>
      <c r="BN5" s="149"/>
      <c r="BO5" s="121" t="s">
        <v>18</v>
      </c>
      <c r="BP5" s="123"/>
      <c r="BQ5" s="123"/>
      <c r="BR5" s="123"/>
      <c r="BS5" s="123"/>
      <c r="BT5" s="123"/>
      <c r="BU5" s="123"/>
      <c r="BV5" s="123"/>
      <c r="BW5" s="123"/>
      <c r="BX5" s="123"/>
      <c r="BY5" s="123"/>
      <c r="BZ5" s="123"/>
      <c r="CA5" s="123"/>
      <c r="CB5" s="123"/>
      <c r="CC5" s="123"/>
      <c r="CD5" s="123"/>
      <c r="CE5" s="122"/>
      <c r="CF5" s="154" t="s">
        <v>0</v>
      </c>
      <c r="CG5" s="155"/>
      <c r="CH5" s="155"/>
      <c r="CI5" s="155"/>
      <c r="CJ5" s="155"/>
      <c r="CK5" s="155"/>
      <c r="CL5" s="155"/>
      <c r="CM5" s="155"/>
      <c r="CN5" s="191"/>
      <c r="CO5" s="121" t="s">
        <v>1</v>
      </c>
      <c r="CP5" s="123"/>
      <c r="CQ5" s="123"/>
      <c r="CR5" s="123"/>
      <c r="CS5" s="123"/>
      <c r="CT5" s="123"/>
      <c r="CU5" s="123"/>
      <c r="CV5" s="123"/>
      <c r="CW5" s="123"/>
      <c r="CX5" s="187" t="s">
        <v>19</v>
      </c>
      <c r="CY5" s="187"/>
      <c r="CZ5" s="187"/>
      <c r="DA5" s="148" t="s">
        <v>20</v>
      </c>
      <c r="DB5" s="149"/>
      <c r="DC5" s="150"/>
      <c r="DD5" s="148" t="s">
        <v>21</v>
      </c>
      <c r="DE5" s="149"/>
      <c r="DF5" s="150"/>
      <c r="DG5" s="124"/>
      <c r="DH5" s="195"/>
      <c r="DI5" s="196"/>
      <c r="DJ5" s="197"/>
      <c r="DK5" s="205"/>
      <c r="DL5" s="205"/>
      <c r="DM5" s="206"/>
      <c r="DN5" s="206"/>
      <c r="DO5" s="206"/>
      <c r="DP5" s="206"/>
      <c r="DQ5" s="148" t="s">
        <v>22</v>
      </c>
      <c r="DR5" s="149"/>
      <c r="DS5" s="150"/>
      <c r="DT5" s="209"/>
      <c r="DU5" s="210"/>
      <c r="DV5" s="210"/>
      <c r="DW5" s="210"/>
      <c r="DX5" s="210"/>
      <c r="DY5" s="210"/>
      <c r="DZ5" s="210"/>
      <c r="EA5" s="210"/>
      <c r="EB5" s="210"/>
      <c r="EC5" s="245"/>
      <c r="ED5" s="178"/>
      <c r="EE5" s="179"/>
      <c r="EF5" s="180"/>
    </row>
    <row r="6" spans="1:136" s="9" customFormat="1" ht="119.25" customHeight="1" x14ac:dyDescent="0.3">
      <c r="A6" s="126"/>
      <c r="B6" s="126"/>
      <c r="C6" s="132"/>
      <c r="D6" s="87"/>
      <c r="E6" s="132"/>
      <c r="F6" s="140"/>
      <c r="G6" s="141"/>
      <c r="H6" s="141"/>
      <c r="I6" s="141"/>
      <c r="J6" s="142"/>
      <c r="K6" s="167"/>
      <c r="L6" s="168"/>
      <c r="M6" s="168"/>
      <c r="N6" s="168"/>
      <c r="O6" s="169"/>
      <c r="P6" s="113" t="s">
        <v>23</v>
      </c>
      <c r="Q6" s="114"/>
      <c r="R6" s="114"/>
      <c r="S6" s="114"/>
      <c r="T6" s="115"/>
      <c r="U6" s="143" t="s">
        <v>24</v>
      </c>
      <c r="V6" s="144"/>
      <c r="W6" s="144"/>
      <c r="X6" s="144"/>
      <c r="Y6" s="145"/>
      <c r="Z6" s="143" t="s">
        <v>25</v>
      </c>
      <c r="AA6" s="144"/>
      <c r="AB6" s="144"/>
      <c r="AC6" s="144"/>
      <c r="AD6" s="145"/>
      <c r="AE6" s="143" t="s">
        <v>26</v>
      </c>
      <c r="AF6" s="144"/>
      <c r="AG6" s="144"/>
      <c r="AH6" s="144"/>
      <c r="AI6" s="145"/>
      <c r="AJ6" s="143" t="s">
        <v>27</v>
      </c>
      <c r="AK6" s="144"/>
      <c r="AL6" s="144"/>
      <c r="AM6" s="144"/>
      <c r="AN6" s="145"/>
      <c r="AO6" s="143" t="s">
        <v>28</v>
      </c>
      <c r="AP6" s="144"/>
      <c r="AQ6" s="144"/>
      <c r="AR6" s="144"/>
      <c r="AS6" s="145"/>
      <c r="AT6" s="201" t="s">
        <v>29</v>
      </c>
      <c r="AU6" s="201"/>
      <c r="AV6" s="201"/>
      <c r="AW6" s="170" t="s">
        <v>30</v>
      </c>
      <c r="AX6" s="171"/>
      <c r="AY6" s="171"/>
      <c r="AZ6" s="170" t="s">
        <v>31</v>
      </c>
      <c r="BA6" s="171"/>
      <c r="BB6" s="204"/>
      <c r="BC6" s="118" t="s">
        <v>32</v>
      </c>
      <c r="BD6" s="119"/>
      <c r="BE6" s="120"/>
      <c r="BF6" s="118" t="s">
        <v>33</v>
      </c>
      <c r="BG6" s="119"/>
      <c r="BH6" s="119"/>
      <c r="BI6" s="156" t="s">
        <v>34</v>
      </c>
      <c r="BJ6" s="157"/>
      <c r="BK6" s="157"/>
      <c r="BL6" s="151"/>
      <c r="BM6" s="152"/>
      <c r="BN6" s="152"/>
      <c r="BO6" s="172" t="s">
        <v>35</v>
      </c>
      <c r="BP6" s="173"/>
      <c r="BQ6" s="173"/>
      <c r="BR6" s="173"/>
      <c r="BS6" s="174"/>
      <c r="BT6" s="146" t="s">
        <v>36</v>
      </c>
      <c r="BU6" s="146"/>
      <c r="BV6" s="146"/>
      <c r="BW6" s="146" t="s">
        <v>37</v>
      </c>
      <c r="BX6" s="146"/>
      <c r="BY6" s="146"/>
      <c r="BZ6" s="146" t="s">
        <v>38</v>
      </c>
      <c r="CA6" s="146"/>
      <c r="CB6" s="146"/>
      <c r="CC6" s="146" t="s">
        <v>39</v>
      </c>
      <c r="CD6" s="146"/>
      <c r="CE6" s="146"/>
      <c r="CF6" s="146" t="s">
        <v>46</v>
      </c>
      <c r="CG6" s="146"/>
      <c r="CH6" s="146"/>
      <c r="CI6" s="154" t="s">
        <v>47</v>
      </c>
      <c r="CJ6" s="155"/>
      <c r="CK6" s="155"/>
      <c r="CL6" s="146" t="s">
        <v>40</v>
      </c>
      <c r="CM6" s="146"/>
      <c r="CN6" s="146"/>
      <c r="CO6" s="202" t="s">
        <v>41</v>
      </c>
      <c r="CP6" s="203"/>
      <c r="CQ6" s="155"/>
      <c r="CR6" s="146" t="s">
        <v>42</v>
      </c>
      <c r="CS6" s="146"/>
      <c r="CT6" s="146"/>
      <c r="CU6" s="154" t="s">
        <v>48</v>
      </c>
      <c r="CV6" s="155"/>
      <c r="CW6" s="155"/>
      <c r="CX6" s="187"/>
      <c r="CY6" s="187"/>
      <c r="CZ6" s="187"/>
      <c r="DA6" s="151"/>
      <c r="DB6" s="152"/>
      <c r="DC6" s="153"/>
      <c r="DD6" s="151"/>
      <c r="DE6" s="152"/>
      <c r="DF6" s="153"/>
      <c r="DG6" s="124"/>
      <c r="DH6" s="198"/>
      <c r="DI6" s="199"/>
      <c r="DJ6" s="200"/>
      <c r="DK6" s="148" t="s">
        <v>49</v>
      </c>
      <c r="DL6" s="149"/>
      <c r="DM6" s="150"/>
      <c r="DN6" s="148" t="s">
        <v>50</v>
      </c>
      <c r="DO6" s="149"/>
      <c r="DP6" s="150"/>
      <c r="DQ6" s="151"/>
      <c r="DR6" s="152"/>
      <c r="DS6" s="153"/>
      <c r="DT6" s="148" t="s">
        <v>51</v>
      </c>
      <c r="DU6" s="149"/>
      <c r="DV6" s="150"/>
      <c r="DW6" s="148" t="s">
        <v>52</v>
      </c>
      <c r="DX6" s="149"/>
      <c r="DY6" s="150"/>
      <c r="DZ6" s="207" t="s">
        <v>53</v>
      </c>
      <c r="EA6" s="208"/>
      <c r="EB6" s="208"/>
      <c r="EC6" s="246"/>
      <c r="ED6" s="181"/>
      <c r="EE6" s="182"/>
      <c r="EF6" s="183"/>
    </row>
    <row r="7" spans="1:136" s="10" customFormat="1" ht="36" customHeight="1" x14ac:dyDescent="0.3">
      <c r="A7" s="126"/>
      <c r="B7" s="126"/>
      <c r="C7" s="132"/>
      <c r="D7" s="87"/>
      <c r="E7" s="132"/>
      <c r="F7" s="116" t="s">
        <v>43</v>
      </c>
      <c r="G7" s="118" t="s">
        <v>55</v>
      </c>
      <c r="H7" s="119"/>
      <c r="I7" s="119"/>
      <c r="J7" s="120"/>
      <c r="K7" s="116" t="s">
        <v>43</v>
      </c>
      <c r="L7" s="118" t="s">
        <v>55</v>
      </c>
      <c r="M7" s="119"/>
      <c r="N7" s="119"/>
      <c r="O7" s="120"/>
      <c r="P7" s="116" t="s">
        <v>43</v>
      </c>
      <c r="Q7" s="118" t="s">
        <v>55</v>
      </c>
      <c r="R7" s="119"/>
      <c r="S7" s="119"/>
      <c r="T7" s="120"/>
      <c r="U7" s="116" t="s">
        <v>43</v>
      </c>
      <c r="V7" s="118" t="s">
        <v>55</v>
      </c>
      <c r="W7" s="119"/>
      <c r="X7" s="119"/>
      <c r="Y7" s="120"/>
      <c r="Z7" s="116" t="s">
        <v>43</v>
      </c>
      <c r="AA7" s="118" t="s">
        <v>55</v>
      </c>
      <c r="AB7" s="119"/>
      <c r="AC7" s="119"/>
      <c r="AD7" s="120"/>
      <c r="AE7" s="116" t="s">
        <v>43</v>
      </c>
      <c r="AF7" s="118" t="s">
        <v>55</v>
      </c>
      <c r="AG7" s="119"/>
      <c r="AH7" s="119"/>
      <c r="AI7" s="120"/>
      <c r="AJ7" s="116" t="s">
        <v>43</v>
      </c>
      <c r="AK7" s="118" t="s">
        <v>55</v>
      </c>
      <c r="AL7" s="119"/>
      <c r="AM7" s="119"/>
      <c r="AN7" s="120"/>
      <c r="AO7" s="116" t="s">
        <v>43</v>
      </c>
      <c r="AP7" s="118" t="s">
        <v>55</v>
      </c>
      <c r="AQ7" s="119"/>
      <c r="AR7" s="119"/>
      <c r="AS7" s="120"/>
      <c r="AT7" s="116" t="s">
        <v>43</v>
      </c>
      <c r="AU7" s="121" t="s">
        <v>55</v>
      </c>
      <c r="AV7" s="122"/>
      <c r="AW7" s="116" t="s">
        <v>43</v>
      </c>
      <c r="AX7" s="121" t="s">
        <v>55</v>
      </c>
      <c r="AY7" s="122"/>
      <c r="AZ7" s="116" t="s">
        <v>43</v>
      </c>
      <c r="BA7" s="121" t="s">
        <v>55</v>
      </c>
      <c r="BB7" s="122"/>
      <c r="BC7" s="116" t="s">
        <v>43</v>
      </c>
      <c r="BD7" s="121" t="s">
        <v>55</v>
      </c>
      <c r="BE7" s="122"/>
      <c r="BF7" s="116" t="s">
        <v>43</v>
      </c>
      <c r="BG7" s="121" t="s">
        <v>55</v>
      </c>
      <c r="BH7" s="122"/>
      <c r="BI7" s="116" t="s">
        <v>43</v>
      </c>
      <c r="BJ7" s="121" t="s">
        <v>55</v>
      </c>
      <c r="BK7" s="122"/>
      <c r="BL7" s="116" t="s">
        <v>43</v>
      </c>
      <c r="BM7" s="121" t="s">
        <v>55</v>
      </c>
      <c r="BN7" s="122"/>
      <c r="BO7" s="116" t="s">
        <v>43</v>
      </c>
      <c r="BP7" s="121" t="s">
        <v>55</v>
      </c>
      <c r="BQ7" s="123"/>
      <c r="BR7" s="123"/>
      <c r="BS7" s="122"/>
      <c r="BT7" s="116" t="s">
        <v>43</v>
      </c>
      <c r="BU7" s="121" t="s">
        <v>55</v>
      </c>
      <c r="BV7" s="122"/>
      <c r="BW7" s="116" t="s">
        <v>43</v>
      </c>
      <c r="BX7" s="121" t="s">
        <v>55</v>
      </c>
      <c r="BY7" s="122"/>
      <c r="BZ7" s="116" t="s">
        <v>43</v>
      </c>
      <c r="CA7" s="121" t="s">
        <v>55</v>
      </c>
      <c r="CB7" s="122"/>
      <c r="CC7" s="116" t="s">
        <v>43</v>
      </c>
      <c r="CD7" s="121" t="s">
        <v>55</v>
      </c>
      <c r="CE7" s="122"/>
      <c r="CF7" s="116" t="s">
        <v>43</v>
      </c>
      <c r="CG7" s="121" t="s">
        <v>55</v>
      </c>
      <c r="CH7" s="122"/>
      <c r="CI7" s="116" t="s">
        <v>43</v>
      </c>
      <c r="CJ7" s="121" t="s">
        <v>55</v>
      </c>
      <c r="CK7" s="122"/>
      <c r="CL7" s="116" t="s">
        <v>43</v>
      </c>
      <c r="CM7" s="121" t="s">
        <v>55</v>
      </c>
      <c r="CN7" s="122"/>
      <c r="CO7" s="116" t="s">
        <v>43</v>
      </c>
      <c r="CP7" s="121" t="s">
        <v>55</v>
      </c>
      <c r="CQ7" s="122"/>
      <c r="CR7" s="116" t="s">
        <v>43</v>
      </c>
      <c r="CS7" s="121" t="s">
        <v>55</v>
      </c>
      <c r="CT7" s="122"/>
      <c r="CU7" s="116" t="s">
        <v>43</v>
      </c>
      <c r="CV7" s="121" t="s">
        <v>55</v>
      </c>
      <c r="CW7" s="122"/>
      <c r="CX7" s="116" t="s">
        <v>43</v>
      </c>
      <c r="CY7" s="121" t="s">
        <v>55</v>
      </c>
      <c r="CZ7" s="122"/>
      <c r="DA7" s="116" t="s">
        <v>43</v>
      </c>
      <c r="DB7" s="121" t="s">
        <v>55</v>
      </c>
      <c r="DC7" s="122"/>
      <c r="DD7" s="116" t="s">
        <v>43</v>
      </c>
      <c r="DE7" s="121" t="s">
        <v>55</v>
      </c>
      <c r="DF7" s="122"/>
      <c r="DG7" s="211" t="s">
        <v>9</v>
      </c>
      <c r="DH7" s="116" t="s">
        <v>43</v>
      </c>
      <c r="DI7" s="121" t="s">
        <v>55</v>
      </c>
      <c r="DJ7" s="122"/>
      <c r="DK7" s="116" t="s">
        <v>43</v>
      </c>
      <c r="DL7" s="121" t="s">
        <v>55</v>
      </c>
      <c r="DM7" s="122"/>
      <c r="DN7" s="116" t="s">
        <v>43</v>
      </c>
      <c r="DO7" s="121" t="s">
        <v>55</v>
      </c>
      <c r="DP7" s="122"/>
      <c r="DQ7" s="116" t="s">
        <v>43</v>
      </c>
      <c r="DR7" s="121" t="s">
        <v>55</v>
      </c>
      <c r="DS7" s="122"/>
      <c r="DT7" s="116" t="s">
        <v>43</v>
      </c>
      <c r="DU7" s="121" t="s">
        <v>55</v>
      </c>
      <c r="DV7" s="122"/>
      <c r="DW7" s="116" t="s">
        <v>43</v>
      </c>
      <c r="DX7" s="121" t="s">
        <v>55</v>
      </c>
      <c r="DY7" s="122"/>
      <c r="DZ7" s="116" t="s">
        <v>43</v>
      </c>
      <c r="EA7" s="118" t="s">
        <v>55</v>
      </c>
      <c r="EB7" s="120"/>
      <c r="EC7" s="244" t="s">
        <v>9</v>
      </c>
      <c r="ED7" s="116" t="s">
        <v>43</v>
      </c>
      <c r="EE7" s="121" t="s">
        <v>55</v>
      </c>
      <c r="EF7" s="122"/>
    </row>
    <row r="8" spans="1:136" s="27" customFormat="1" ht="101.25" customHeight="1" x14ac:dyDescent="0.25">
      <c r="A8" s="127"/>
      <c r="B8" s="127"/>
      <c r="C8" s="133"/>
      <c r="D8" s="88"/>
      <c r="E8" s="133"/>
      <c r="F8" s="117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17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17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17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17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17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17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17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17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17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17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17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17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17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17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17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17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17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17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17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17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17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17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17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17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17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17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17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17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11"/>
      <c r="DH8" s="117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17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17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17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17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17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17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46"/>
      <c r="ED8" s="117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1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1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1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1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1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1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1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1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1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1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1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1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1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1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1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1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1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1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1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1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1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5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1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1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1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1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1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2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2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2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2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3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2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2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2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2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2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2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2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2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3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3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3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3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3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3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3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1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0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69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69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69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4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4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69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69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69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69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69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69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69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69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58" t="s">
        <v>11</v>
      </c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59" t="s">
        <v>143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Q2" s="5"/>
      <c r="R2" s="5"/>
      <c r="T2" s="160"/>
      <c r="U2" s="160"/>
      <c r="V2" s="160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59" t="s">
        <v>12</v>
      </c>
      <c r="M3" s="159"/>
      <c r="N3" s="159"/>
      <c r="O3" s="159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25" t="s">
        <v>6</v>
      </c>
      <c r="B4" s="128" t="s">
        <v>10</v>
      </c>
      <c r="C4" s="131" t="s">
        <v>4</v>
      </c>
      <c r="D4" s="131" t="s">
        <v>5</v>
      </c>
      <c r="E4" s="134" t="s">
        <v>13</v>
      </c>
      <c r="F4" s="135"/>
      <c r="G4" s="135"/>
      <c r="H4" s="135"/>
      <c r="I4" s="136"/>
      <c r="J4" s="161" t="s">
        <v>45</v>
      </c>
      <c r="K4" s="162"/>
      <c r="L4" s="162"/>
      <c r="M4" s="162"/>
      <c r="N4" s="163"/>
      <c r="O4" s="188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189"/>
      <c r="BU4" s="189"/>
      <c r="BV4" s="189"/>
      <c r="BW4" s="189"/>
      <c r="BX4" s="189"/>
      <c r="BY4" s="189"/>
      <c r="BZ4" s="189"/>
      <c r="CA4" s="189"/>
      <c r="CB4" s="189"/>
      <c r="CC4" s="189"/>
      <c r="CD4" s="189"/>
      <c r="CE4" s="189"/>
      <c r="CF4" s="189"/>
      <c r="CG4" s="189"/>
      <c r="CH4" s="189"/>
      <c r="CI4" s="189"/>
      <c r="CJ4" s="189"/>
      <c r="CK4" s="189"/>
      <c r="CL4" s="189"/>
      <c r="CM4" s="189"/>
      <c r="CN4" s="189"/>
      <c r="CO4" s="189"/>
      <c r="CP4" s="189"/>
      <c r="CQ4" s="189"/>
      <c r="CR4" s="189"/>
      <c r="CS4" s="189"/>
      <c r="CT4" s="189"/>
      <c r="CU4" s="189"/>
      <c r="CV4" s="189"/>
      <c r="CW4" s="189"/>
      <c r="CX4" s="189"/>
      <c r="CY4" s="189"/>
      <c r="CZ4" s="189"/>
      <c r="DA4" s="189"/>
      <c r="DB4" s="189"/>
      <c r="DC4" s="189"/>
      <c r="DD4" s="189"/>
      <c r="DE4" s="190"/>
      <c r="DF4" s="124" t="s">
        <v>14</v>
      </c>
      <c r="DG4" s="192" t="s">
        <v>231</v>
      </c>
      <c r="DH4" s="147" t="s">
        <v>3</v>
      </c>
      <c r="DI4" s="147"/>
      <c r="DJ4" s="147"/>
      <c r="DK4" s="147"/>
      <c r="DL4" s="147"/>
      <c r="DM4" s="147"/>
      <c r="DN4" s="147"/>
      <c r="DO4" s="147"/>
      <c r="DP4" s="147"/>
      <c r="DQ4" s="147"/>
      <c r="DR4" s="147"/>
      <c r="DS4" s="147"/>
      <c r="DT4" s="147"/>
      <c r="DU4" s="147"/>
      <c r="DV4" s="147"/>
      <c r="DW4" s="147"/>
      <c r="DX4" s="147"/>
      <c r="DY4" s="147"/>
      <c r="DZ4" s="244" t="s">
        <v>16</v>
      </c>
      <c r="EA4" s="249" t="s">
        <v>232</v>
      </c>
    </row>
    <row r="5" spans="1:131" s="9" customFormat="1" ht="15" customHeight="1" x14ac:dyDescent="0.3">
      <c r="A5" s="126"/>
      <c r="B5" s="129"/>
      <c r="C5" s="132"/>
      <c r="D5" s="132"/>
      <c r="E5" s="137"/>
      <c r="F5" s="138"/>
      <c r="G5" s="138"/>
      <c r="H5" s="138"/>
      <c r="I5" s="139"/>
      <c r="J5" s="164"/>
      <c r="K5" s="165"/>
      <c r="L5" s="165"/>
      <c r="M5" s="165"/>
      <c r="N5" s="166"/>
      <c r="O5" s="184" t="s">
        <v>7</v>
      </c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6"/>
      <c r="AV5" s="187" t="s">
        <v>2</v>
      </c>
      <c r="AW5" s="187"/>
      <c r="AX5" s="187"/>
      <c r="AY5" s="187"/>
      <c r="AZ5" s="187"/>
      <c r="BA5" s="187"/>
      <c r="BB5" s="187"/>
      <c r="BC5" s="187"/>
      <c r="BD5" s="187"/>
      <c r="BE5" s="187"/>
      <c r="BF5" s="187"/>
      <c r="BG5" s="187"/>
      <c r="BH5" s="187"/>
      <c r="BI5" s="187"/>
      <c r="BJ5" s="187"/>
      <c r="BK5" s="148" t="s">
        <v>8</v>
      </c>
      <c r="BL5" s="149"/>
      <c r="BM5" s="149"/>
      <c r="BN5" s="121" t="s">
        <v>18</v>
      </c>
      <c r="BO5" s="123"/>
      <c r="BP5" s="123"/>
      <c r="BQ5" s="123"/>
      <c r="BR5" s="123"/>
      <c r="BS5" s="123"/>
      <c r="BT5" s="123"/>
      <c r="BU5" s="123"/>
      <c r="BV5" s="123"/>
      <c r="BW5" s="123"/>
      <c r="BX5" s="123"/>
      <c r="BY5" s="123"/>
      <c r="BZ5" s="123"/>
      <c r="CA5" s="123"/>
      <c r="CB5" s="123"/>
      <c r="CC5" s="123"/>
      <c r="CD5" s="122"/>
      <c r="CE5" s="154" t="s">
        <v>0</v>
      </c>
      <c r="CF5" s="155"/>
      <c r="CG5" s="155"/>
      <c r="CH5" s="155"/>
      <c r="CI5" s="155"/>
      <c r="CJ5" s="155"/>
      <c r="CK5" s="155"/>
      <c r="CL5" s="155"/>
      <c r="CM5" s="191"/>
      <c r="CN5" s="121" t="s">
        <v>1</v>
      </c>
      <c r="CO5" s="123"/>
      <c r="CP5" s="123"/>
      <c r="CQ5" s="123"/>
      <c r="CR5" s="123"/>
      <c r="CS5" s="123"/>
      <c r="CT5" s="123"/>
      <c r="CU5" s="123"/>
      <c r="CV5" s="123"/>
      <c r="CW5" s="187" t="s">
        <v>19</v>
      </c>
      <c r="CX5" s="187"/>
      <c r="CY5" s="187"/>
      <c r="CZ5" s="148" t="s">
        <v>20</v>
      </c>
      <c r="DA5" s="149"/>
      <c r="DB5" s="150"/>
      <c r="DC5" s="148" t="s">
        <v>21</v>
      </c>
      <c r="DD5" s="149"/>
      <c r="DE5" s="150"/>
      <c r="DF5" s="124"/>
      <c r="DG5" s="195"/>
      <c r="DH5" s="205"/>
      <c r="DI5" s="205"/>
      <c r="DJ5" s="206"/>
      <c r="DK5" s="206"/>
      <c r="DL5" s="206"/>
      <c r="DM5" s="206"/>
      <c r="DN5" s="148" t="s">
        <v>22</v>
      </c>
      <c r="DO5" s="149"/>
      <c r="DP5" s="150"/>
      <c r="DQ5" s="209"/>
      <c r="DR5" s="210"/>
      <c r="DS5" s="210"/>
      <c r="DT5" s="210"/>
      <c r="DU5" s="210"/>
      <c r="DV5" s="210"/>
      <c r="DW5" s="210"/>
      <c r="DX5" s="210"/>
      <c r="DY5" s="210"/>
      <c r="DZ5" s="245"/>
      <c r="EA5" s="249"/>
    </row>
    <row r="6" spans="1:131" s="9" customFormat="1" ht="119.25" customHeight="1" x14ac:dyDescent="0.3">
      <c r="A6" s="126"/>
      <c r="B6" s="129"/>
      <c r="C6" s="132"/>
      <c r="D6" s="132"/>
      <c r="E6" s="140"/>
      <c r="F6" s="141"/>
      <c r="G6" s="141"/>
      <c r="H6" s="141"/>
      <c r="I6" s="142"/>
      <c r="J6" s="167"/>
      <c r="K6" s="168"/>
      <c r="L6" s="168"/>
      <c r="M6" s="168"/>
      <c r="N6" s="169"/>
      <c r="O6" s="113" t="s">
        <v>23</v>
      </c>
      <c r="P6" s="114"/>
      <c r="Q6" s="114"/>
      <c r="R6" s="114"/>
      <c r="S6" s="115"/>
      <c r="T6" s="143" t="s">
        <v>24</v>
      </c>
      <c r="U6" s="144"/>
      <c r="V6" s="144"/>
      <c r="W6" s="144"/>
      <c r="X6" s="145"/>
      <c r="Y6" s="143" t="s">
        <v>25</v>
      </c>
      <c r="Z6" s="144"/>
      <c r="AA6" s="144"/>
      <c r="AB6" s="144"/>
      <c r="AC6" s="145"/>
      <c r="AD6" s="143" t="s">
        <v>26</v>
      </c>
      <c r="AE6" s="144"/>
      <c r="AF6" s="144"/>
      <c r="AG6" s="144"/>
      <c r="AH6" s="145"/>
      <c r="AI6" s="143" t="s">
        <v>27</v>
      </c>
      <c r="AJ6" s="144"/>
      <c r="AK6" s="144"/>
      <c r="AL6" s="144"/>
      <c r="AM6" s="145"/>
      <c r="AN6" s="143" t="s">
        <v>28</v>
      </c>
      <c r="AO6" s="144"/>
      <c r="AP6" s="144"/>
      <c r="AQ6" s="144"/>
      <c r="AR6" s="145"/>
      <c r="AS6" s="201" t="s">
        <v>29</v>
      </c>
      <c r="AT6" s="201"/>
      <c r="AU6" s="201"/>
      <c r="AV6" s="170" t="s">
        <v>30</v>
      </c>
      <c r="AW6" s="171"/>
      <c r="AX6" s="171"/>
      <c r="AY6" s="170" t="s">
        <v>31</v>
      </c>
      <c r="AZ6" s="171"/>
      <c r="BA6" s="204"/>
      <c r="BB6" s="118" t="s">
        <v>32</v>
      </c>
      <c r="BC6" s="119"/>
      <c r="BD6" s="120"/>
      <c r="BE6" s="118" t="s">
        <v>33</v>
      </c>
      <c r="BF6" s="119"/>
      <c r="BG6" s="119"/>
      <c r="BH6" s="156" t="s">
        <v>34</v>
      </c>
      <c r="BI6" s="157"/>
      <c r="BJ6" s="157"/>
      <c r="BK6" s="151"/>
      <c r="BL6" s="152"/>
      <c r="BM6" s="152"/>
      <c r="BN6" s="172" t="s">
        <v>35</v>
      </c>
      <c r="BO6" s="173"/>
      <c r="BP6" s="173"/>
      <c r="BQ6" s="173"/>
      <c r="BR6" s="174"/>
      <c r="BS6" s="146" t="s">
        <v>36</v>
      </c>
      <c r="BT6" s="146"/>
      <c r="BU6" s="146"/>
      <c r="BV6" s="146" t="s">
        <v>37</v>
      </c>
      <c r="BW6" s="146"/>
      <c r="BX6" s="146"/>
      <c r="BY6" s="146" t="s">
        <v>38</v>
      </c>
      <c r="BZ6" s="146"/>
      <c r="CA6" s="146"/>
      <c r="CB6" s="146" t="s">
        <v>39</v>
      </c>
      <c r="CC6" s="146"/>
      <c r="CD6" s="146"/>
      <c r="CE6" s="146" t="s">
        <v>46</v>
      </c>
      <c r="CF6" s="146"/>
      <c r="CG6" s="146"/>
      <c r="CH6" s="154" t="s">
        <v>47</v>
      </c>
      <c r="CI6" s="155"/>
      <c r="CJ6" s="155"/>
      <c r="CK6" s="146" t="s">
        <v>40</v>
      </c>
      <c r="CL6" s="146"/>
      <c r="CM6" s="146"/>
      <c r="CN6" s="202" t="s">
        <v>41</v>
      </c>
      <c r="CO6" s="203"/>
      <c r="CP6" s="155"/>
      <c r="CQ6" s="146" t="s">
        <v>42</v>
      </c>
      <c r="CR6" s="146"/>
      <c r="CS6" s="146"/>
      <c r="CT6" s="154" t="s">
        <v>48</v>
      </c>
      <c r="CU6" s="155"/>
      <c r="CV6" s="155"/>
      <c r="CW6" s="187"/>
      <c r="CX6" s="187"/>
      <c r="CY6" s="187"/>
      <c r="CZ6" s="151"/>
      <c r="DA6" s="152"/>
      <c r="DB6" s="153"/>
      <c r="DC6" s="151"/>
      <c r="DD6" s="152"/>
      <c r="DE6" s="153"/>
      <c r="DF6" s="124"/>
      <c r="DG6" s="198"/>
      <c r="DH6" s="148" t="s">
        <v>49</v>
      </c>
      <c r="DI6" s="149"/>
      <c r="DJ6" s="150"/>
      <c r="DK6" s="148" t="s">
        <v>50</v>
      </c>
      <c r="DL6" s="149"/>
      <c r="DM6" s="150"/>
      <c r="DN6" s="151"/>
      <c r="DO6" s="152"/>
      <c r="DP6" s="153"/>
      <c r="DQ6" s="148" t="s">
        <v>51</v>
      </c>
      <c r="DR6" s="149"/>
      <c r="DS6" s="150"/>
      <c r="DT6" s="148" t="s">
        <v>52</v>
      </c>
      <c r="DU6" s="149"/>
      <c r="DV6" s="150"/>
      <c r="DW6" s="207" t="s">
        <v>53</v>
      </c>
      <c r="DX6" s="208"/>
      <c r="DY6" s="208"/>
      <c r="DZ6" s="246"/>
      <c r="EA6" s="249"/>
    </row>
    <row r="7" spans="1:131" s="10" customFormat="1" ht="36" customHeight="1" x14ac:dyDescent="0.3">
      <c r="A7" s="126"/>
      <c r="B7" s="129"/>
      <c r="C7" s="132"/>
      <c r="D7" s="132"/>
      <c r="E7" s="116" t="s">
        <v>43</v>
      </c>
      <c r="F7" s="118" t="s">
        <v>55</v>
      </c>
      <c r="G7" s="119"/>
      <c r="H7" s="119"/>
      <c r="I7" s="120"/>
      <c r="J7" s="116" t="s">
        <v>43</v>
      </c>
      <c r="K7" s="118" t="s">
        <v>55</v>
      </c>
      <c r="L7" s="119"/>
      <c r="M7" s="119"/>
      <c r="N7" s="120"/>
      <c r="O7" s="116" t="s">
        <v>43</v>
      </c>
      <c r="P7" s="118" t="s">
        <v>55</v>
      </c>
      <c r="Q7" s="119"/>
      <c r="R7" s="119"/>
      <c r="S7" s="120"/>
      <c r="T7" s="116" t="s">
        <v>43</v>
      </c>
      <c r="U7" s="118" t="s">
        <v>55</v>
      </c>
      <c r="V7" s="119"/>
      <c r="W7" s="119"/>
      <c r="X7" s="120"/>
      <c r="Y7" s="116" t="s">
        <v>43</v>
      </c>
      <c r="Z7" s="118" t="s">
        <v>55</v>
      </c>
      <c r="AA7" s="119"/>
      <c r="AB7" s="119"/>
      <c r="AC7" s="120"/>
      <c r="AD7" s="116" t="s">
        <v>43</v>
      </c>
      <c r="AE7" s="118" t="s">
        <v>55</v>
      </c>
      <c r="AF7" s="119"/>
      <c r="AG7" s="119"/>
      <c r="AH7" s="120"/>
      <c r="AI7" s="116" t="s">
        <v>43</v>
      </c>
      <c r="AJ7" s="118" t="s">
        <v>55</v>
      </c>
      <c r="AK7" s="119"/>
      <c r="AL7" s="119"/>
      <c r="AM7" s="120"/>
      <c r="AN7" s="116" t="s">
        <v>43</v>
      </c>
      <c r="AO7" s="118" t="s">
        <v>55</v>
      </c>
      <c r="AP7" s="119"/>
      <c r="AQ7" s="119"/>
      <c r="AR7" s="120"/>
      <c r="AS7" s="116" t="s">
        <v>43</v>
      </c>
      <c r="AT7" s="121" t="s">
        <v>55</v>
      </c>
      <c r="AU7" s="122"/>
      <c r="AV7" s="116" t="s">
        <v>43</v>
      </c>
      <c r="AW7" s="121" t="s">
        <v>55</v>
      </c>
      <c r="AX7" s="122"/>
      <c r="AY7" s="116" t="s">
        <v>43</v>
      </c>
      <c r="AZ7" s="121" t="s">
        <v>55</v>
      </c>
      <c r="BA7" s="122"/>
      <c r="BB7" s="116" t="s">
        <v>43</v>
      </c>
      <c r="BC7" s="121" t="s">
        <v>55</v>
      </c>
      <c r="BD7" s="122"/>
      <c r="BE7" s="116" t="s">
        <v>43</v>
      </c>
      <c r="BF7" s="121" t="s">
        <v>55</v>
      </c>
      <c r="BG7" s="122"/>
      <c r="BH7" s="116" t="s">
        <v>43</v>
      </c>
      <c r="BI7" s="121" t="s">
        <v>55</v>
      </c>
      <c r="BJ7" s="122"/>
      <c r="BK7" s="116" t="s">
        <v>43</v>
      </c>
      <c r="BL7" s="121" t="s">
        <v>55</v>
      </c>
      <c r="BM7" s="122"/>
      <c r="BN7" s="116" t="s">
        <v>43</v>
      </c>
      <c r="BO7" s="121" t="s">
        <v>55</v>
      </c>
      <c r="BP7" s="123"/>
      <c r="BQ7" s="123"/>
      <c r="BR7" s="122"/>
      <c r="BS7" s="116" t="s">
        <v>43</v>
      </c>
      <c r="BT7" s="121" t="s">
        <v>55</v>
      </c>
      <c r="BU7" s="122"/>
      <c r="BV7" s="116" t="s">
        <v>43</v>
      </c>
      <c r="BW7" s="121" t="s">
        <v>55</v>
      </c>
      <c r="BX7" s="122"/>
      <c r="BY7" s="116" t="s">
        <v>43</v>
      </c>
      <c r="BZ7" s="121" t="s">
        <v>55</v>
      </c>
      <c r="CA7" s="122"/>
      <c r="CB7" s="116" t="s">
        <v>43</v>
      </c>
      <c r="CC7" s="121" t="s">
        <v>55</v>
      </c>
      <c r="CD7" s="122"/>
      <c r="CE7" s="116" t="s">
        <v>43</v>
      </c>
      <c r="CF7" s="121" t="s">
        <v>55</v>
      </c>
      <c r="CG7" s="122"/>
      <c r="CH7" s="116" t="s">
        <v>43</v>
      </c>
      <c r="CI7" s="121" t="s">
        <v>55</v>
      </c>
      <c r="CJ7" s="122"/>
      <c r="CK7" s="116" t="s">
        <v>43</v>
      </c>
      <c r="CL7" s="121" t="s">
        <v>55</v>
      </c>
      <c r="CM7" s="122"/>
      <c r="CN7" s="116" t="s">
        <v>43</v>
      </c>
      <c r="CO7" s="121" t="s">
        <v>55</v>
      </c>
      <c r="CP7" s="122"/>
      <c r="CQ7" s="116" t="s">
        <v>43</v>
      </c>
      <c r="CR7" s="121" t="s">
        <v>55</v>
      </c>
      <c r="CS7" s="122"/>
      <c r="CT7" s="116" t="s">
        <v>43</v>
      </c>
      <c r="CU7" s="121" t="s">
        <v>55</v>
      </c>
      <c r="CV7" s="122"/>
      <c r="CW7" s="116" t="s">
        <v>43</v>
      </c>
      <c r="CX7" s="121" t="s">
        <v>55</v>
      </c>
      <c r="CY7" s="122"/>
      <c r="CZ7" s="116" t="s">
        <v>43</v>
      </c>
      <c r="DA7" s="121" t="s">
        <v>55</v>
      </c>
      <c r="DB7" s="122"/>
      <c r="DC7" s="116" t="s">
        <v>43</v>
      </c>
      <c r="DD7" s="121" t="s">
        <v>55</v>
      </c>
      <c r="DE7" s="122"/>
      <c r="DF7" s="211" t="s">
        <v>9</v>
      </c>
      <c r="DG7" s="116" t="s">
        <v>43</v>
      </c>
      <c r="DH7" s="116" t="s">
        <v>43</v>
      </c>
      <c r="DI7" s="121" t="s">
        <v>55</v>
      </c>
      <c r="DJ7" s="122"/>
      <c r="DK7" s="116" t="s">
        <v>43</v>
      </c>
      <c r="DL7" s="121" t="s">
        <v>55</v>
      </c>
      <c r="DM7" s="122"/>
      <c r="DN7" s="116" t="s">
        <v>43</v>
      </c>
      <c r="DO7" s="121" t="s">
        <v>55</v>
      </c>
      <c r="DP7" s="122"/>
      <c r="DQ7" s="116" t="s">
        <v>43</v>
      </c>
      <c r="DR7" s="121" t="s">
        <v>55</v>
      </c>
      <c r="DS7" s="122"/>
      <c r="DT7" s="116" t="s">
        <v>43</v>
      </c>
      <c r="DU7" s="121" t="s">
        <v>55</v>
      </c>
      <c r="DV7" s="122"/>
      <c r="DW7" s="116" t="s">
        <v>43</v>
      </c>
      <c r="DX7" s="118" t="s">
        <v>55</v>
      </c>
      <c r="DY7" s="120"/>
      <c r="DZ7" s="244" t="s">
        <v>9</v>
      </c>
      <c r="EA7" s="116" t="s">
        <v>43</v>
      </c>
    </row>
    <row r="8" spans="1:131" s="27" customFormat="1" ht="101.25" customHeight="1" x14ac:dyDescent="0.25">
      <c r="A8" s="127"/>
      <c r="B8" s="130"/>
      <c r="C8" s="133"/>
      <c r="D8" s="133"/>
      <c r="E8" s="117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17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17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17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17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17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17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17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17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17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17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17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17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17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17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17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17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17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17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17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17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17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17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17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17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17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17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17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17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11"/>
      <c r="DG8" s="117"/>
      <c r="DH8" s="117"/>
      <c r="DI8" s="35" t="e">
        <f>#REF!</f>
        <v>#REF!</v>
      </c>
      <c r="DJ8" s="26" t="e">
        <f>#REF!</f>
        <v>#REF!</v>
      </c>
      <c r="DK8" s="117"/>
      <c r="DL8" s="35" t="e">
        <f>DI8</f>
        <v>#REF!</v>
      </c>
      <c r="DM8" s="26" t="e">
        <f>DJ8</f>
        <v>#REF!</v>
      </c>
      <c r="DN8" s="117"/>
      <c r="DO8" s="35" t="e">
        <f>DL8</f>
        <v>#REF!</v>
      </c>
      <c r="DP8" s="26" t="e">
        <f>DM8</f>
        <v>#REF!</v>
      </c>
      <c r="DQ8" s="117"/>
      <c r="DR8" s="35" t="e">
        <f>DO8</f>
        <v>#REF!</v>
      </c>
      <c r="DS8" s="26" t="e">
        <f>DP8</f>
        <v>#REF!</v>
      </c>
      <c r="DT8" s="117"/>
      <c r="DU8" s="35" t="e">
        <f>DR8</f>
        <v>#REF!</v>
      </c>
      <c r="DV8" s="26" t="e">
        <f>DS8</f>
        <v>#REF!</v>
      </c>
      <c r="DW8" s="117"/>
      <c r="DX8" s="35" t="e">
        <f>DU8</f>
        <v>#REF!</v>
      </c>
      <c r="DY8" s="26" t="e">
        <f>DV8</f>
        <v>#REF!</v>
      </c>
      <c r="DZ8" s="246"/>
      <c r="EA8" s="117"/>
    </row>
    <row r="9" spans="1:131" s="31" customFormat="1" ht="15.6" customHeight="1" x14ac:dyDescent="0.2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8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79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47" t="s">
        <v>44</v>
      </c>
      <c r="B82" s="248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58" t="s">
        <v>11</v>
      </c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59" t="s">
        <v>143</v>
      </c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Q2" s="5"/>
      <c r="R2" s="5"/>
      <c r="T2" s="160"/>
      <c r="U2" s="160"/>
      <c r="V2" s="160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59" t="s">
        <v>12</v>
      </c>
      <c r="M3" s="159"/>
      <c r="N3" s="159"/>
      <c r="O3" s="159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25" t="s">
        <v>6</v>
      </c>
      <c r="B4" s="125" t="s">
        <v>10</v>
      </c>
      <c r="C4" s="131" t="s">
        <v>4</v>
      </c>
      <c r="D4" s="131" t="s">
        <v>5</v>
      </c>
      <c r="E4" s="134" t="s">
        <v>13</v>
      </c>
      <c r="F4" s="135"/>
      <c r="G4" s="135"/>
      <c r="H4" s="135"/>
      <c r="I4" s="136"/>
      <c r="J4" s="161" t="s">
        <v>45</v>
      </c>
      <c r="K4" s="162"/>
      <c r="L4" s="162"/>
      <c r="M4" s="162"/>
      <c r="N4" s="163"/>
      <c r="O4" s="188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89"/>
      <c r="BE4" s="189"/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189"/>
      <c r="BU4" s="189"/>
      <c r="BV4" s="189"/>
      <c r="BW4" s="189"/>
      <c r="BX4" s="189"/>
      <c r="BY4" s="189"/>
      <c r="BZ4" s="189"/>
      <c r="CA4" s="189"/>
      <c r="CB4" s="189"/>
      <c r="CC4" s="189"/>
      <c r="CD4" s="189"/>
      <c r="CE4" s="189"/>
      <c r="CF4" s="189"/>
      <c r="CG4" s="189"/>
      <c r="CH4" s="189"/>
      <c r="CI4" s="189"/>
      <c r="CJ4" s="189"/>
      <c r="CK4" s="189"/>
      <c r="CL4" s="189"/>
      <c r="CM4" s="189"/>
      <c r="CN4" s="189"/>
      <c r="CO4" s="189"/>
      <c r="CP4" s="189"/>
      <c r="CQ4" s="189"/>
      <c r="CR4" s="189"/>
      <c r="CS4" s="189"/>
      <c r="CT4" s="189"/>
      <c r="CU4" s="189"/>
      <c r="CV4" s="189"/>
      <c r="CW4" s="189"/>
      <c r="CX4" s="189"/>
      <c r="CY4" s="189"/>
      <c r="CZ4" s="189"/>
      <c r="DA4" s="189"/>
      <c r="DB4" s="189"/>
      <c r="DC4" s="189"/>
      <c r="DD4" s="189"/>
      <c r="DE4" s="190"/>
      <c r="DF4" s="124" t="s">
        <v>14</v>
      </c>
      <c r="DG4" s="192" t="s">
        <v>15</v>
      </c>
      <c r="DH4" s="193"/>
      <c r="DI4" s="194"/>
      <c r="DJ4" s="147" t="s">
        <v>3</v>
      </c>
      <c r="DK4" s="147"/>
      <c r="DL4" s="147"/>
      <c r="DM4" s="147"/>
      <c r="DN4" s="147"/>
      <c r="DO4" s="147"/>
      <c r="DP4" s="147"/>
      <c r="DQ4" s="147"/>
      <c r="DR4" s="147"/>
      <c r="DS4" s="147"/>
      <c r="DT4" s="147"/>
      <c r="DU4" s="147"/>
      <c r="DV4" s="147"/>
      <c r="DW4" s="147"/>
      <c r="DX4" s="147"/>
      <c r="DY4" s="147"/>
      <c r="DZ4" s="147"/>
      <c r="EA4" s="147"/>
      <c r="EB4" s="124" t="s">
        <v>16</v>
      </c>
      <c r="EC4" s="175" t="s">
        <v>17</v>
      </c>
      <c r="ED4" s="176"/>
      <c r="EE4" s="177"/>
    </row>
    <row r="5" spans="1:136" s="9" customFormat="1" ht="15" customHeight="1" x14ac:dyDescent="0.3">
      <c r="A5" s="126"/>
      <c r="B5" s="126"/>
      <c r="C5" s="132"/>
      <c r="D5" s="132"/>
      <c r="E5" s="137"/>
      <c r="F5" s="138"/>
      <c r="G5" s="138"/>
      <c r="H5" s="138"/>
      <c r="I5" s="139"/>
      <c r="J5" s="164"/>
      <c r="K5" s="165"/>
      <c r="L5" s="165"/>
      <c r="M5" s="165"/>
      <c r="N5" s="166"/>
      <c r="O5" s="184" t="s">
        <v>7</v>
      </c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P5" s="185"/>
      <c r="AQ5" s="185"/>
      <c r="AR5" s="185"/>
      <c r="AS5" s="185"/>
      <c r="AT5" s="185"/>
      <c r="AU5" s="186"/>
      <c r="AV5" s="187" t="s">
        <v>2</v>
      </c>
      <c r="AW5" s="187"/>
      <c r="AX5" s="187"/>
      <c r="AY5" s="187"/>
      <c r="AZ5" s="187"/>
      <c r="BA5" s="187"/>
      <c r="BB5" s="187"/>
      <c r="BC5" s="187"/>
      <c r="BD5" s="187"/>
      <c r="BE5" s="187"/>
      <c r="BF5" s="187"/>
      <c r="BG5" s="187"/>
      <c r="BH5" s="187"/>
      <c r="BI5" s="187"/>
      <c r="BJ5" s="187"/>
      <c r="BK5" s="148" t="s">
        <v>8</v>
      </c>
      <c r="BL5" s="149"/>
      <c r="BM5" s="149"/>
      <c r="BN5" s="121" t="s">
        <v>18</v>
      </c>
      <c r="BO5" s="123"/>
      <c r="BP5" s="123"/>
      <c r="BQ5" s="123"/>
      <c r="BR5" s="123"/>
      <c r="BS5" s="123"/>
      <c r="BT5" s="123"/>
      <c r="BU5" s="123"/>
      <c r="BV5" s="123"/>
      <c r="BW5" s="123"/>
      <c r="BX5" s="123"/>
      <c r="BY5" s="123"/>
      <c r="BZ5" s="123"/>
      <c r="CA5" s="123"/>
      <c r="CB5" s="123"/>
      <c r="CC5" s="123"/>
      <c r="CD5" s="122"/>
      <c r="CE5" s="154" t="s">
        <v>0</v>
      </c>
      <c r="CF5" s="155"/>
      <c r="CG5" s="155"/>
      <c r="CH5" s="155"/>
      <c r="CI5" s="155"/>
      <c r="CJ5" s="155"/>
      <c r="CK5" s="155"/>
      <c r="CL5" s="155"/>
      <c r="CM5" s="191"/>
      <c r="CN5" s="121" t="s">
        <v>1</v>
      </c>
      <c r="CO5" s="123"/>
      <c r="CP5" s="123"/>
      <c r="CQ5" s="123"/>
      <c r="CR5" s="123"/>
      <c r="CS5" s="123"/>
      <c r="CT5" s="123"/>
      <c r="CU5" s="123"/>
      <c r="CV5" s="123"/>
      <c r="CW5" s="187" t="s">
        <v>19</v>
      </c>
      <c r="CX5" s="187"/>
      <c r="CY5" s="187"/>
      <c r="CZ5" s="148" t="s">
        <v>20</v>
      </c>
      <c r="DA5" s="149"/>
      <c r="DB5" s="150"/>
      <c r="DC5" s="148" t="s">
        <v>21</v>
      </c>
      <c r="DD5" s="149"/>
      <c r="DE5" s="150"/>
      <c r="DF5" s="124"/>
      <c r="DG5" s="195"/>
      <c r="DH5" s="196"/>
      <c r="DI5" s="197"/>
      <c r="DJ5" s="205"/>
      <c r="DK5" s="205"/>
      <c r="DL5" s="206"/>
      <c r="DM5" s="206"/>
      <c r="DN5" s="206"/>
      <c r="DO5" s="206"/>
      <c r="DP5" s="148" t="s">
        <v>22</v>
      </c>
      <c r="DQ5" s="149"/>
      <c r="DR5" s="150"/>
      <c r="DS5" s="209"/>
      <c r="DT5" s="210"/>
      <c r="DU5" s="210"/>
      <c r="DV5" s="210"/>
      <c r="DW5" s="210"/>
      <c r="DX5" s="210"/>
      <c r="DY5" s="210"/>
      <c r="DZ5" s="210"/>
      <c r="EA5" s="210"/>
      <c r="EB5" s="124"/>
      <c r="EC5" s="178"/>
      <c r="ED5" s="179"/>
      <c r="EE5" s="180"/>
    </row>
    <row r="6" spans="1:136" s="9" customFormat="1" ht="119.25" customHeight="1" x14ac:dyDescent="0.3">
      <c r="A6" s="126"/>
      <c r="B6" s="126"/>
      <c r="C6" s="132"/>
      <c r="D6" s="132"/>
      <c r="E6" s="140"/>
      <c r="F6" s="141"/>
      <c r="G6" s="141"/>
      <c r="H6" s="141"/>
      <c r="I6" s="142"/>
      <c r="J6" s="167"/>
      <c r="K6" s="168"/>
      <c r="L6" s="168"/>
      <c r="M6" s="168"/>
      <c r="N6" s="169"/>
      <c r="O6" s="113" t="s">
        <v>23</v>
      </c>
      <c r="P6" s="114"/>
      <c r="Q6" s="114"/>
      <c r="R6" s="114"/>
      <c r="S6" s="115"/>
      <c r="T6" s="143" t="s">
        <v>24</v>
      </c>
      <c r="U6" s="144"/>
      <c r="V6" s="144"/>
      <c r="W6" s="144"/>
      <c r="X6" s="145"/>
      <c r="Y6" s="143" t="s">
        <v>25</v>
      </c>
      <c r="Z6" s="144"/>
      <c r="AA6" s="144"/>
      <c r="AB6" s="144"/>
      <c r="AC6" s="145"/>
      <c r="AD6" s="143" t="s">
        <v>26</v>
      </c>
      <c r="AE6" s="144"/>
      <c r="AF6" s="144"/>
      <c r="AG6" s="144"/>
      <c r="AH6" s="145"/>
      <c r="AI6" s="143" t="s">
        <v>27</v>
      </c>
      <c r="AJ6" s="144"/>
      <c r="AK6" s="144"/>
      <c r="AL6" s="144"/>
      <c r="AM6" s="145"/>
      <c r="AN6" s="143" t="s">
        <v>28</v>
      </c>
      <c r="AO6" s="144"/>
      <c r="AP6" s="144"/>
      <c r="AQ6" s="144"/>
      <c r="AR6" s="145"/>
      <c r="AS6" s="201" t="s">
        <v>29</v>
      </c>
      <c r="AT6" s="201"/>
      <c r="AU6" s="201"/>
      <c r="AV6" s="170" t="s">
        <v>30</v>
      </c>
      <c r="AW6" s="171"/>
      <c r="AX6" s="171"/>
      <c r="AY6" s="170" t="s">
        <v>31</v>
      </c>
      <c r="AZ6" s="171"/>
      <c r="BA6" s="204"/>
      <c r="BB6" s="118" t="s">
        <v>32</v>
      </c>
      <c r="BC6" s="119"/>
      <c r="BD6" s="120"/>
      <c r="BE6" s="118" t="s">
        <v>33</v>
      </c>
      <c r="BF6" s="119"/>
      <c r="BG6" s="119"/>
      <c r="BH6" s="156" t="s">
        <v>34</v>
      </c>
      <c r="BI6" s="157"/>
      <c r="BJ6" s="157"/>
      <c r="BK6" s="151"/>
      <c r="BL6" s="152"/>
      <c r="BM6" s="152"/>
      <c r="BN6" s="172" t="s">
        <v>35</v>
      </c>
      <c r="BO6" s="173"/>
      <c r="BP6" s="173"/>
      <c r="BQ6" s="173"/>
      <c r="BR6" s="174"/>
      <c r="BS6" s="146" t="s">
        <v>36</v>
      </c>
      <c r="BT6" s="146"/>
      <c r="BU6" s="146"/>
      <c r="BV6" s="146" t="s">
        <v>37</v>
      </c>
      <c r="BW6" s="146"/>
      <c r="BX6" s="146"/>
      <c r="BY6" s="146" t="s">
        <v>38</v>
      </c>
      <c r="BZ6" s="146"/>
      <c r="CA6" s="146"/>
      <c r="CB6" s="146" t="s">
        <v>39</v>
      </c>
      <c r="CC6" s="146"/>
      <c r="CD6" s="146"/>
      <c r="CE6" s="146" t="s">
        <v>46</v>
      </c>
      <c r="CF6" s="146"/>
      <c r="CG6" s="146"/>
      <c r="CH6" s="154" t="s">
        <v>47</v>
      </c>
      <c r="CI6" s="155"/>
      <c r="CJ6" s="155"/>
      <c r="CK6" s="146" t="s">
        <v>40</v>
      </c>
      <c r="CL6" s="146"/>
      <c r="CM6" s="146"/>
      <c r="CN6" s="202" t="s">
        <v>41</v>
      </c>
      <c r="CO6" s="203"/>
      <c r="CP6" s="155"/>
      <c r="CQ6" s="146" t="s">
        <v>42</v>
      </c>
      <c r="CR6" s="146"/>
      <c r="CS6" s="146"/>
      <c r="CT6" s="154" t="s">
        <v>48</v>
      </c>
      <c r="CU6" s="155"/>
      <c r="CV6" s="155"/>
      <c r="CW6" s="187"/>
      <c r="CX6" s="187"/>
      <c r="CY6" s="187"/>
      <c r="CZ6" s="151"/>
      <c r="DA6" s="152"/>
      <c r="DB6" s="153"/>
      <c r="DC6" s="151"/>
      <c r="DD6" s="152"/>
      <c r="DE6" s="153"/>
      <c r="DF6" s="124"/>
      <c r="DG6" s="198"/>
      <c r="DH6" s="199"/>
      <c r="DI6" s="200"/>
      <c r="DJ6" s="148" t="s">
        <v>49</v>
      </c>
      <c r="DK6" s="149"/>
      <c r="DL6" s="150"/>
      <c r="DM6" s="148" t="s">
        <v>50</v>
      </c>
      <c r="DN6" s="149"/>
      <c r="DO6" s="150"/>
      <c r="DP6" s="151"/>
      <c r="DQ6" s="152"/>
      <c r="DR6" s="153"/>
      <c r="DS6" s="148" t="s">
        <v>51</v>
      </c>
      <c r="DT6" s="149"/>
      <c r="DU6" s="150"/>
      <c r="DV6" s="148" t="s">
        <v>52</v>
      </c>
      <c r="DW6" s="149"/>
      <c r="DX6" s="150"/>
      <c r="DY6" s="207" t="s">
        <v>53</v>
      </c>
      <c r="DZ6" s="208"/>
      <c r="EA6" s="208"/>
      <c r="EB6" s="124"/>
      <c r="EC6" s="181"/>
      <c r="ED6" s="182"/>
      <c r="EE6" s="183"/>
    </row>
    <row r="7" spans="1:136" s="10" customFormat="1" ht="36" customHeight="1" x14ac:dyDescent="0.3">
      <c r="A7" s="126"/>
      <c r="B7" s="126"/>
      <c r="C7" s="132"/>
      <c r="D7" s="132"/>
      <c r="E7" s="116" t="s">
        <v>43</v>
      </c>
      <c r="F7" s="118" t="s">
        <v>55</v>
      </c>
      <c r="G7" s="119"/>
      <c r="H7" s="119"/>
      <c r="I7" s="120"/>
      <c r="J7" s="116" t="s">
        <v>43</v>
      </c>
      <c r="K7" s="118" t="s">
        <v>55</v>
      </c>
      <c r="L7" s="119"/>
      <c r="M7" s="119"/>
      <c r="N7" s="120"/>
      <c r="O7" s="116" t="s">
        <v>43</v>
      </c>
      <c r="P7" s="118" t="s">
        <v>55</v>
      </c>
      <c r="Q7" s="119"/>
      <c r="R7" s="119"/>
      <c r="S7" s="120"/>
      <c r="T7" s="116" t="s">
        <v>43</v>
      </c>
      <c r="U7" s="118" t="s">
        <v>55</v>
      </c>
      <c r="V7" s="119"/>
      <c r="W7" s="119"/>
      <c r="X7" s="120"/>
      <c r="Y7" s="116" t="s">
        <v>43</v>
      </c>
      <c r="Z7" s="118" t="s">
        <v>55</v>
      </c>
      <c r="AA7" s="119"/>
      <c r="AB7" s="119"/>
      <c r="AC7" s="120"/>
      <c r="AD7" s="116" t="s">
        <v>43</v>
      </c>
      <c r="AE7" s="118" t="s">
        <v>55</v>
      </c>
      <c r="AF7" s="119"/>
      <c r="AG7" s="119"/>
      <c r="AH7" s="120"/>
      <c r="AI7" s="116" t="s">
        <v>43</v>
      </c>
      <c r="AJ7" s="118" t="s">
        <v>55</v>
      </c>
      <c r="AK7" s="119"/>
      <c r="AL7" s="119"/>
      <c r="AM7" s="120"/>
      <c r="AN7" s="116" t="s">
        <v>43</v>
      </c>
      <c r="AO7" s="118" t="s">
        <v>55</v>
      </c>
      <c r="AP7" s="119"/>
      <c r="AQ7" s="119"/>
      <c r="AR7" s="120"/>
      <c r="AS7" s="116" t="s">
        <v>43</v>
      </c>
      <c r="AT7" s="121" t="s">
        <v>55</v>
      </c>
      <c r="AU7" s="122"/>
      <c r="AV7" s="116" t="s">
        <v>43</v>
      </c>
      <c r="AW7" s="121" t="s">
        <v>55</v>
      </c>
      <c r="AX7" s="122"/>
      <c r="AY7" s="116" t="s">
        <v>43</v>
      </c>
      <c r="AZ7" s="121" t="s">
        <v>55</v>
      </c>
      <c r="BA7" s="122"/>
      <c r="BB7" s="116" t="s">
        <v>43</v>
      </c>
      <c r="BC7" s="121" t="s">
        <v>55</v>
      </c>
      <c r="BD7" s="122"/>
      <c r="BE7" s="116" t="s">
        <v>43</v>
      </c>
      <c r="BF7" s="121" t="s">
        <v>55</v>
      </c>
      <c r="BG7" s="122"/>
      <c r="BH7" s="116" t="s">
        <v>43</v>
      </c>
      <c r="BI7" s="121" t="s">
        <v>55</v>
      </c>
      <c r="BJ7" s="122"/>
      <c r="BK7" s="116" t="s">
        <v>43</v>
      </c>
      <c r="BL7" s="121" t="s">
        <v>55</v>
      </c>
      <c r="BM7" s="122"/>
      <c r="BN7" s="116" t="s">
        <v>43</v>
      </c>
      <c r="BO7" s="121" t="s">
        <v>55</v>
      </c>
      <c r="BP7" s="123"/>
      <c r="BQ7" s="123"/>
      <c r="BR7" s="122"/>
      <c r="BS7" s="116" t="s">
        <v>43</v>
      </c>
      <c r="BT7" s="121" t="s">
        <v>55</v>
      </c>
      <c r="BU7" s="122"/>
      <c r="BV7" s="116" t="s">
        <v>43</v>
      </c>
      <c r="BW7" s="121" t="s">
        <v>55</v>
      </c>
      <c r="BX7" s="122"/>
      <c r="BY7" s="116" t="s">
        <v>43</v>
      </c>
      <c r="BZ7" s="121" t="s">
        <v>55</v>
      </c>
      <c r="CA7" s="122"/>
      <c r="CB7" s="116" t="s">
        <v>43</v>
      </c>
      <c r="CC7" s="121" t="s">
        <v>55</v>
      </c>
      <c r="CD7" s="122"/>
      <c r="CE7" s="116" t="s">
        <v>43</v>
      </c>
      <c r="CF7" s="121" t="s">
        <v>55</v>
      </c>
      <c r="CG7" s="122"/>
      <c r="CH7" s="116" t="s">
        <v>43</v>
      </c>
      <c r="CI7" s="121" t="s">
        <v>55</v>
      </c>
      <c r="CJ7" s="122"/>
      <c r="CK7" s="116" t="s">
        <v>43</v>
      </c>
      <c r="CL7" s="121" t="s">
        <v>55</v>
      </c>
      <c r="CM7" s="122"/>
      <c r="CN7" s="116" t="s">
        <v>43</v>
      </c>
      <c r="CO7" s="121" t="s">
        <v>55</v>
      </c>
      <c r="CP7" s="122"/>
      <c r="CQ7" s="116" t="s">
        <v>43</v>
      </c>
      <c r="CR7" s="121" t="s">
        <v>55</v>
      </c>
      <c r="CS7" s="122"/>
      <c r="CT7" s="116" t="s">
        <v>43</v>
      </c>
      <c r="CU7" s="121" t="s">
        <v>55</v>
      </c>
      <c r="CV7" s="122"/>
      <c r="CW7" s="116" t="s">
        <v>43</v>
      </c>
      <c r="CX7" s="121" t="s">
        <v>55</v>
      </c>
      <c r="CY7" s="122"/>
      <c r="CZ7" s="116" t="s">
        <v>43</v>
      </c>
      <c r="DA7" s="121" t="s">
        <v>55</v>
      </c>
      <c r="DB7" s="122"/>
      <c r="DC7" s="116" t="s">
        <v>43</v>
      </c>
      <c r="DD7" s="121" t="s">
        <v>55</v>
      </c>
      <c r="DE7" s="122"/>
      <c r="DF7" s="211" t="s">
        <v>9</v>
      </c>
      <c r="DG7" s="116" t="s">
        <v>43</v>
      </c>
      <c r="DH7" s="121" t="s">
        <v>55</v>
      </c>
      <c r="DI7" s="122"/>
      <c r="DJ7" s="116" t="s">
        <v>43</v>
      </c>
      <c r="DK7" s="121" t="s">
        <v>55</v>
      </c>
      <c r="DL7" s="122"/>
      <c r="DM7" s="116" t="s">
        <v>43</v>
      </c>
      <c r="DN7" s="121" t="s">
        <v>55</v>
      </c>
      <c r="DO7" s="122"/>
      <c r="DP7" s="116" t="s">
        <v>43</v>
      </c>
      <c r="DQ7" s="121" t="s">
        <v>55</v>
      </c>
      <c r="DR7" s="122"/>
      <c r="DS7" s="116" t="s">
        <v>43</v>
      </c>
      <c r="DT7" s="121" t="s">
        <v>55</v>
      </c>
      <c r="DU7" s="122"/>
      <c r="DV7" s="116" t="s">
        <v>43</v>
      </c>
      <c r="DW7" s="121" t="s">
        <v>55</v>
      </c>
      <c r="DX7" s="122"/>
      <c r="DY7" s="116" t="s">
        <v>43</v>
      </c>
      <c r="DZ7" s="121" t="s">
        <v>55</v>
      </c>
      <c r="EA7" s="122"/>
      <c r="EB7" s="124" t="s">
        <v>9</v>
      </c>
      <c r="EC7" s="116" t="s">
        <v>43</v>
      </c>
      <c r="ED7" s="121" t="s">
        <v>55</v>
      </c>
      <c r="EE7" s="122"/>
    </row>
    <row r="8" spans="1:136" s="27" customFormat="1" ht="101.25" customHeight="1" x14ac:dyDescent="0.25">
      <c r="A8" s="127"/>
      <c r="B8" s="127"/>
      <c r="C8" s="133"/>
      <c r="D8" s="133"/>
      <c r="E8" s="117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17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17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17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17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17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17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17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17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17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17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17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17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17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17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17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17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17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17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17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17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17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17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17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17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17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17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17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17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11"/>
      <c r="DG8" s="117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17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17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17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17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17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17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24"/>
      <c r="EC8" s="117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1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1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1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1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1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1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1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1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1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1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1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1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1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1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1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1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1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1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1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1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1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5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1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1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1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1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1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2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2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2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2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2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2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2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2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2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2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2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2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2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3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3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3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3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3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3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3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1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0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69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69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69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4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4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69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69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69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69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69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69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69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69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28" t="s">
        <v>6</v>
      </c>
      <c r="B2" s="128" t="s">
        <v>10</v>
      </c>
      <c r="C2" s="123"/>
      <c r="D2" s="123"/>
      <c r="E2" s="123"/>
    </row>
    <row r="3" spans="1:5" s="9" customFormat="1" ht="15" customHeight="1" x14ac:dyDescent="0.3">
      <c r="A3" s="129"/>
      <c r="B3" s="129"/>
      <c r="C3" s="123"/>
      <c r="D3" s="123"/>
      <c r="E3" s="123"/>
    </row>
    <row r="4" spans="1:5" s="9" customFormat="1" ht="119.25" customHeight="1" x14ac:dyDescent="0.3">
      <c r="A4" s="129"/>
      <c r="B4" s="129"/>
      <c r="C4" s="146" t="s">
        <v>42</v>
      </c>
      <c r="D4" s="146"/>
      <c r="E4" s="146"/>
    </row>
    <row r="5" spans="1:5" s="10" customFormat="1" ht="36" customHeight="1" x14ac:dyDescent="0.3">
      <c r="A5" s="129"/>
      <c r="B5" s="129"/>
      <c r="C5" s="250" t="s">
        <v>43</v>
      </c>
      <c r="D5" s="121" t="s">
        <v>55</v>
      </c>
      <c r="E5" s="122"/>
    </row>
    <row r="6" spans="1:5" s="27" customFormat="1" ht="101.25" customHeight="1" x14ac:dyDescent="0.25">
      <c r="A6" s="130"/>
      <c r="B6" s="130"/>
      <c r="C6" s="251"/>
      <c r="D6" s="35" t="e">
        <f>#REF!</f>
        <v>#REF!</v>
      </c>
      <c r="E6" s="95" t="s">
        <v>233</v>
      </c>
    </row>
    <row r="7" spans="1:5" s="31" customFormat="1" ht="15.6" customHeight="1" x14ac:dyDescent="0.2">
      <c r="A7" s="77"/>
      <c r="B7" s="77">
        <v>1</v>
      </c>
      <c r="C7" s="96">
        <v>94</v>
      </c>
      <c r="D7" s="77">
        <v>95</v>
      </c>
      <c r="E7" s="96">
        <v>96</v>
      </c>
    </row>
    <row r="8" spans="1:5" s="14" customFormat="1" ht="20.25" customHeight="1" x14ac:dyDescent="0.2">
      <c r="A8" s="97">
        <v>1</v>
      </c>
      <c r="B8" s="40" t="s">
        <v>56</v>
      </c>
      <c r="C8" s="98">
        <v>33500</v>
      </c>
      <c r="D8" s="33">
        <f>C8/12*2</f>
        <v>5583.333333333333</v>
      </c>
      <c r="E8" s="98">
        <v>2428.2919999999999</v>
      </c>
    </row>
    <row r="9" spans="1:5" s="14" customFormat="1" ht="20.25" customHeight="1" x14ac:dyDescent="0.2">
      <c r="A9" s="97">
        <v>2</v>
      </c>
      <c r="B9" s="40" t="s">
        <v>57</v>
      </c>
      <c r="C9" s="98">
        <v>1300</v>
      </c>
      <c r="D9" s="33">
        <f t="shared" ref="D9:D72" si="0">C9/12*2</f>
        <v>216.66666666666666</v>
      </c>
      <c r="E9" s="98">
        <v>19.7</v>
      </c>
    </row>
    <row r="10" spans="1:5" s="14" customFormat="1" ht="20.25" customHeight="1" x14ac:dyDescent="0.2">
      <c r="A10" s="97">
        <v>3</v>
      </c>
      <c r="B10" s="40" t="s">
        <v>58</v>
      </c>
      <c r="C10" s="98">
        <v>0</v>
      </c>
      <c r="D10" s="33">
        <f t="shared" si="0"/>
        <v>0</v>
      </c>
      <c r="E10" s="98">
        <v>0</v>
      </c>
    </row>
    <row r="11" spans="1:5" s="14" customFormat="1" ht="20.25" customHeight="1" x14ac:dyDescent="0.2">
      <c r="A11" s="97">
        <v>4</v>
      </c>
      <c r="B11" s="40" t="s">
        <v>59</v>
      </c>
      <c r="C11" s="98">
        <v>0</v>
      </c>
      <c r="D11" s="33">
        <f t="shared" si="0"/>
        <v>0</v>
      </c>
      <c r="E11" s="98">
        <v>0</v>
      </c>
    </row>
    <row r="12" spans="1:5" s="14" customFormat="1" ht="20.25" customHeight="1" x14ac:dyDescent="0.2">
      <c r="A12" s="97">
        <v>5</v>
      </c>
      <c r="B12" s="40" t="s">
        <v>60</v>
      </c>
      <c r="C12" s="98">
        <v>815</v>
      </c>
      <c r="D12" s="33">
        <f t="shared" si="0"/>
        <v>135.83333333333334</v>
      </c>
      <c r="E12" s="98">
        <v>8.6999999999999993</v>
      </c>
    </row>
    <row r="13" spans="1:5" s="14" customFormat="1" ht="20.25" customHeight="1" x14ac:dyDescent="0.2">
      <c r="A13" s="97">
        <v>6</v>
      </c>
      <c r="B13" s="40" t="s">
        <v>61</v>
      </c>
      <c r="C13" s="98">
        <v>2880</v>
      </c>
      <c r="D13" s="33">
        <f t="shared" si="0"/>
        <v>480</v>
      </c>
      <c r="E13" s="98">
        <v>71.599999999999994</v>
      </c>
    </row>
    <row r="14" spans="1:5" s="14" customFormat="1" ht="20.25" customHeight="1" x14ac:dyDescent="0.2">
      <c r="A14" s="97">
        <v>7</v>
      </c>
      <c r="B14" s="40" t="s">
        <v>62</v>
      </c>
      <c r="C14" s="98">
        <v>900</v>
      </c>
      <c r="D14" s="33">
        <f t="shared" si="0"/>
        <v>150</v>
      </c>
      <c r="E14" s="98">
        <v>0</v>
      </c>
    </row>
    <row r="15" spans="1:5" s="14" customFormat="1" ht="20.25" customHeight="1" x14ac:dyDescent="0.2">
      <c r="A15" s="97">
        <v>8</v>
      </c>
      <c r="B15" s="40" t="s">
        <v>63</v>
      </c>
      <c r="C15" s="98">
        <v>800</v>
      </c>
      <c r="D15" s="33">
        <f t="shared" si="0"/>
        <v>133.33333333333334</v>
      </c>
      <c r="E15" s="98">
        <v>0</v>
      </c>
    </row>
    <row r="16" spans="1:5" s="14" customFormat="1" ht="20.25" customHeight="1" x14ac:dyDescent="0.2">
      <c r="A16" s="97">
        <v>9</v>
      </c>
      <c r="B16" s="40" t="s">
        <v>64</v>
      </c>
      <c r="C16" s="98">
        <v>0</v>
      </c>
      <c r="D16" s="33">
        <f t="shared" si="0"/>
        <v>0</v>
      </c>
      <c r="E16" s="98">
        <v>0</v>
      </c>
    </row>
    <row r="17" spans="1:5" s="14" customFormat="1" ht="20.25" customHeight="1" x14ac:dyDescent="0.2">
      <c r="A17" s="97">
        <v>10</v>
      </c>
      <c r="B17" s="40" t="s">
        <v>65</v>
      </c>
      <c r="C17" s="98">
        <v>3000</v>
      </c>
      <c r="D17" s="33">
        <f t="shared" si="0"/>
        <v>500</v>
      </c>
      <c r="E17" s="98">
        <v>102.9</v>
      </c>
    </row>
    <row r="18" spans="1:5" s="14" customFormat="1" ht="20.25" customHeight="1" x14ac:dyDescent="0.2">
      <c r="A18" s="97">
        <v>11</v>
      </c>
      <c r="B18" s="40" t="s">
        <v>66</v>
      </c>
      <c r="C18" s="98">
        <v>0</v>
      </c>
      <c r="D18" s="33">
        <f t="shared" si="0"/>
        <v>0</v>
      </c>
      <c r="E18" s="98">
        <v>0</v>
      </c>
    </row>
    <row r="19" spans="1:5" s="14" customFormat="1" ht="20.25" customHeight="1" x14ac:dyDescent="0.2">
      <c r="A19" s="97">
        <v>12</v>
      </c>
      <c r="B19" s="40" t="s">
        <v>67</v>
      </c>
      <c r="C19" s="98">
        <v>0</v>
      </c>
      <c r="D19" s="33">
        <f t="shared" si="0"/>
        <v>0</v>
      </c>
      <c r="E19" s="98">
        <v>0</v>
      </c>
    </row>
    <row r="20" spans="1:5" s="15" customFormat="1" ht="20.25" customHeight="1" x14ac:dyDescent="0.2">
      <c r="A20" s="97">
        <v>13</v>
      </c>
      <c r="B20" s="40" t="s">
        <v>68</v>
      </c>
      <c r="C20" s="98">
        <v>11000</v>
      </c>
      <c r="D20" s="33">
        <f t="shared" si="0"/>
        <v>1833.3333333333333</v>
      </c>
      <c r="E20" s="98">
        <v>10</v>
      </c>
    </row>
    <row r="21" spans="1:5" s="15" customFormat="1" ht="20.25" customHeight="1" x14ac:dyDescent="0.2">
      <c r="A21" s="97">
        <v>14</v>
      </c>
      <c r="B21" s="40" t="s">
        <v>69</v>
      </c>
      <c r="C21" s="98">
        <v>1640</v>
      </c>
      <c r="D21" s="33">
        <f t="shared" si="0"/>
        <v>273.33333333333331</v>
      </c>
      <c r="E21" s="98">
        <v>0</v>
      </c>
    </row>
    <row r="22" spans="1:5" s="15" customFormat="1" ht="20.25" customHeight="1" x14ac:dyDescent="0.2">
      <c r="A22" s="97">
        <v>15</v>
      </c>
      <c r="B22" s="40" t="s">
        <v>70</v>
      </c>
      <c r="C22" s="98">
        <v>578</v>
      </c>
      <c r="D22" s="33">
        <f t="shared" si="0"/>
        <v>96.333333333333329</v>
      </c>
      <c r="E22" s="98">
        <v>4.9000000000000004</v>
      </c>
    </row>
    <row r="23" spans="1:5" s="15" customFormat="1" ht="20.25" customHeight="1" x14ac:dyDescent="0.2">
      <c r="A23" s="97">
        <v>16</v>
      </c>
      <c r="B23" s="40" t="s">
        <v>71</v>
      </c>
      <c r="C23" s="98">
        <v>510</v>
      </c>
      <c r="D23" s="33">
        <f t="shared" si="0"/>
        <v>85</v>
      </c>
      <c r="E23" s="98">
        <v>18.3</v>
      </c>
    </row>
    <row r="24" spans="1:5" s="15" customFormat="1" ht="20.25" customHeight="1" x14ac:dyDescent="0.2">
      <c r="A24" s="97">
        <v>17</v>
      </c>
      <c r="B24" s="40" t="s">
        <v>72</v>
      </c>
      <c r="C24" s="98">
        <v>936</v>
      </c>
      <c r="D24" s="33">
        <f t="shared" si="0"/>
        <v>156</v>
      </c>
      <c r="E24" s="98">
        <v>25.1</v>
      </c>
    </row>
    <row r="25" spans="1:5" s="15" customFormat="1" ht="20.25" customHeight="1" x14ac:dyDescent="0.2">
      <c r="A25" s="97">
        <v>18</v>
      </c>
      <c r="B25" s="40" t="s">
        <v>73</v>
      </c>
      <c r="C25" s="98">
        <v>0</v>
      </c>
      <c r="D25" s="33">
        <f t="shared" si="0"/>
        <v>0</v>
      </c>
      <c r="E25" s="98">
        <v>0</v>
      </c>
    </row>
    <row r="26" spans="1:5" s="15" customFormat="1" ht="20.25" customHeight="1" x14ac:dyDescent="0.2">
      <c r="A26" s="97">
        <v>19</v>
      </c>
      <c r="B26" s="40" t="s">
        <v>74</v>
      </c>
      <c r="C26" s="98">
        <v>2000</v>
      </c>
      <c r="D26" s="33">
        <f t="shared" si="0"/>
        <v>333.33333333333331</v>
      </c>
      <c r="E26" s="98">
        <v>0</v>
      </c>
    </row>
    <row r="27" spans="1:5" s="15" customFormat="1" ht="20.25" customHeight="1" x14ac:dyDescent="0.2">
      <c r="A27" s="97">
        <v>20</v>
      </c>
      <c r="B27" s="40" t="s">
        <v>75</v>
      </c>
      <c r="C27" s="98">
        <v>520</v>
      </c>
      <c r="D27" s="33">
        <f t="shared" si="0"/>
        <v>86.666666666666671</v>
      </c>
      <c r="E27" s="98">
        <v>0</v>
      </c>
    </row>
    <row r="28" spans="1:5" s="15" customFormat="1" ht="20.25" customHeight="1" x14ac:dyDescent="0.2">
      <c r="A28" s="97">
        <v>21</v>
      </c>
      <c r="B28" s="40" t="s">
        <v>76</v>
      </c>
      <c r="C28" s="98">
        <v>2150</v>
      </c>
      <c r="D28" s="33">
        <f t="shared" si="0"/>
        <v>358.33333333333331</v>
      </c>
      <c r="E28" s="98">
        <v>0</v>
      </c>
    </row>
    <row r="29" spans="1:5" s="15" customFormat="1" ht="20.25" customHeight="1" x14ac:dyDescent="0.2">
      <c r="A29" s="97">
        <v>22</v>
      </c>
      <c r="B29" s="40" t="s">
        <v>77</v>
      </c>
      <c r="C29" s="98">
        <v>300</v>
      </c>
      <c r="D29" s="33">
        <f t="shared" si="0"/>
        <v>50</v>
      </c>
      <c r="E29" s="98">
        <v>0</v>
      </c>
    </row>
    <row r="30" spans="1:5" s="15" customFormat="1" ht="20.25" customHeight="1" x14ac:dyDescent="0.2">
      <c r="A30" s="97">
        <v>23</v>
      </c>
      <c r="B30" s="40" t="s">
        <v>78</v>
      </c>
      <c r="C30" s="98">
        <v>0</v>
      </c>
      <c r="D30" s="33">
        <f t="shared" si="0"/>
        <v>0</v>
      </c>
      <c r="E30" s="98">
        <v>0</v>
      </c>
    </row>
    <row r="31" spans="1:5" s="15" customFormat="1" ht="20.25" customHeight="1" x14ac:dyDescent="0.2">
      <c r="A31" s="97">
        <v>24</v>
      </c>
      <c r="B31" s="40" t="s">
        <v>79</v>
      </c>
      <c r="C31" s="98">
        <v>0</v>
      </c>
      <c r="D31" s="33">
        <f t="shared" si="0"/>
        <v>0</v>
      </c>
      <c r="E31" s="98">
        <v>0</v>
      </c>
    </row>
    <row r="32" spans="1:5" s="15" customFormat="1" ht="20.25" customHeight="1" x14ac:dyDescent="0.2">
      <c r="A32" s="97">
        <v>25</v>
      </c>
      <c r="B32" s="40" t="s">
        <v>80</v>
      </c>
      <c r="C32" s="98">
        <v>800</v>
      </c>
      <c r="D32" s="33">
        <f t="shared" si="0"/>
        <v>133.33333333333334</v>
      </c>
      <c r="E32" s="98">
        <v>0</v>
      </c>
    </row>
    <row r="33" spans="1:5" s="15" customFormat="1" ht="20.25" customHeight="1" x14ac:dyDescent="0.2">
      <c r="A33" s="97">
        <v>26</v>
      </c>
      <c r="B33" s="78" t="s">
        <v>81</v>
      </c>
      <c r="C33" s="98">
        <v>2872.4</v>
      </c>
      <c r="D33" s="33">
        <f t="shared" si="0"/>
        <v>478.73333333333335</v>
      </c>
      <c r="E33" s="98">
        <v>0</v>
      </c>
    </row>
    <row r="34" spans="1:5" s="15" customFormat="1" ht="20.25" customHeight="1" x14ac:dyDescent="0.2">
      <c r="A34" s="97">
        <v>27</v>
      </c>
      <c r="B34" s="40" t="s">
        <v>82</v>
      </c>
      <c r="C34" s="98">
        <v>1000</v>
      </c>
      <c r="D34" s="33">
        <f t="shared" si="0"/>
        <v>166.66666666666666</v>
      </c>
      <c r="E34" s="98">
        <v>0</v>
      </c>
    </row>
    <row r="35" spans="1:5" s="15" customFormat="1" ht="20.25" customHeight="1" x14ac:dyDescent="0.2">
      <c r="A35" s="97">
        <v>28</v>
      </c>
      <c r="B35" s="40" t="s">
        <v>83</v>
      </c>
      <c r="C35" s="98">
        <v>7074</v>
      </c>
      <c r="D35" s="33">
        <f t="shared" si="0"/>
        <v>1179</v>
      </c>
      <c r="E35" s="98">
        <v>1</v>
      </c>
    </row>
    <row r="36" spans="1:5" s="15" customFormat="1" ht="20.25" customHeight="1" x14ac:dyDescent="0.2">
      <c r="A36" s="97">
        <v>29</v>
      </c>
      <c r="B36" s="40" t="s">
        <v>84</v>
      </c>
      <c r="C36" s="98">
        <v>600</v>
      </c>
      <c r="D36" s="33">
        <f t="shared" si="0"/>
        <v>100</v>
      </c>
      <c r="E36" s="98">
        <v>37</v>
      </c>
    </row>
    <row r="37" spans="1:5" s="15" customFormat="1" ht="20.25" customHeight="1" x14ac:dyDescent="0.2">
      <c r="A37" s="97">
        <v>30</v>
      </c>
      <c r="B37" s="40" t="s">
        <v>85</v>
      </c>
      <c r="C37" s="98">
        <v>1100</v>
      </c>
      <c r="D37" s="33">
        <f t="shared" si="0"/>
        <v>183.33333333333334</v>
      </c>
      <c r="E37" s="98">
        <v>0</v>
      </c>
    </row>
    <row r="38" spans="1:5" s="15" customFormat="1" ht="20.25" customHeight="1" x14ac:dyDescent="0.2">
      <c r="A38" s="97">
        <v>31</v>
      </c>
      <c r="B38" s="40" t="s">
        <v>86</v>
      </c>
      <c r="C38" s="98">
        <v>24850</v>
      </c>
      <c r="D38" s="33">
        <f t="shared" si="0"/>
        <v>4141.666666666667</v>
      </c>
      <c r="E38" s="98">
        <v>833.03009999999995</v>
      </c>
    </row>
    <row r="39" spans="1:5" s="15" customFormat="1" ht="20.25" customHeight="1" x14ac:dyDescent="0.2">
      <c r="A39" s="97">
        <v>32</v>
      </c>
      <c r="B39" s="40" t="s">
        <v>87</v>
      </c>
      <c r="C39" s="98">
        <v>1620</v>
      </c>
      <c r="D39" s="33">
        <f t="shared" si="0"/>
        <v>270</v>
      </c>
      <c r="E39" s="98">
        <v>114</v>
      </c>
    </row>
    <row r="40" spans="1:5" s="15" customFormat="1" ht="20.25" customHeight="1" x14ac:dyDescent="0.2">
      <c r="A40" s="97">
        <v>33</v>
      </c>
      <c r="B40" s="40" t="s">
        <v>88</v>
      </c>
      <c r="C40" s="98">
        <v>1800</v>
      </c>
      <c r="D40" s="33">
        <f t="shared" si="0"/>
        <v>300</v>
      </c>
      <c r="E40" s="98">
        <v>0</v>
      </c>
    </row>
    <row r="41" spans="1:5" s="15" customFormat="1" ht="20.25" customHeight="1" x14ac:dyDescent="0.2">
      <c r="A41" s="97">
        <v>34</v>
      </c>
      <c r="B41" s="40" t="s">
        <v>89</v>
      </c>
      <c r="C41" s="98">
        <v>350</v>
      </c>
      <c r="D41" s="33">
        <f t="shared" si="0"/>
        <v>58.333333333333336</v>
      </c>
      <c r="E41" s="98">
        <v>0</v>
      </c>
    </row>
    <row r="42" spans="1:5" s="15" customFormat="1" ht="20.25" customHeight="1" x14ac:dyDescent="0.2">
      <c r="A42" s="97">
        <v>35</v>
      </c>
      <c r="B42" s="41" t="s">
        <v>90</v>
      </c>
      <c r="C42" s="98">
        <v>0</v>
      </c>
      <c r="D42" s="33">
        <f t="shared" si="0"/>
        <v>0</v>
      </c>
      <c r="E42" s="98">
        <v>0</v>
      </c>
    </row>
    <row r="43" spans="1:5" s="15" customFormat="1" ht="20.25" customHeight="1" x14ac:dyDescent="0.2">
      <c r="A43" s="97">
        <v>36</v>
      </c>
      <c r="B43" s="41" t="s">
        <v>91</v>
      </c>
      <c r="C43" s="98">
        <v>4990.8999999999996</v>
      </c>
      <c r="D43" s="33">
        <f t="shared" si="0"/>
        <v>831.81666666666661</v>
      </c>
      <c r="E43" s="98">
        <v>50.1</v>
      </c>
    </row>
    <row r="44" spans="1:5" s="15" customFormat="1" ht="20.25" customHeight="1" x14ac:dyDescent="0.2">
      <c r="A44" s="97">
        <v>37</v>
      </c>
      <c r="B44" s="41" t="s">
        <v>92</v>
      </c>
      <c r="C44" s="98">
        <v>600</v>
      </c>
      <c r="D44" s="33">
        <f t="shared" si="0"/>
        <v>100</v>
      </c>
      <c r="E44" s="98">
        <v>0</v>
      </c>
    </row>
    <row r="45" spans="1:5" s="15" customFormat="1" ht="20.25" customHeight="1" x14ac:dyDescent="0.2">
      <c r="A45" s="97">
        <v>38</v>
      </c>
      <c r="B45" s="41" t="s">
        <v>93</v>
      </c>
      <c r="C45" s="98">
        <v>400</v>
      </c>
      <c r="D45" s="33">
        <f t="shared" si="0"/>
        <v>66.666666666666671</v>
      </c>
      <c r="E45" s="98">
        <v>0</v>
      </c>
    </row>
    <row r="46" spans="1:5" s="15" customFormat="1" ht="20.25" customHeight="1" x14ac:dyDescent="0.2">
      <c r="A46" s="97">
        <v>39</v>
      </c>
      <c r="B46" s="41" t="s">
        <v>94</v>
      </c>
      <c r="C46" s="98">
        <v>0</v>
      </c>
      <c r="D46" s="33">
        <f t="shared" si="0"/>
        <v>0</v>
      </c>
      <c r="E46" s="98">
        <v>0</v>
      </c>
    </row>
    <row r="47" spans="1:5" s="15" customFormat="1" ht="20.25" customHeight="1" x14ac:dyDescent="0.2">
      <c r="A47" s="97">
        <v>40</v>
      </c>
      <c r="B47" s="41" t="s">
        <v>95</v>
      </c>
      <c r="C47" s="98">
        <v>0</v>
      </c>
      <c r="D47" s="33">
        <f t="shared" si="0"/>
        <v>0</v>
      </c>
      <c r="E47" s="98">
        <v>0</v>
      </c>
    </row>
    <row r="48" spans="1:5" s="15" customFormat="1" ht="20.25" customHeight="1" x14ac:dyDescent="0.2">
      <c r="A48" s="97">
        <v>41</v>
      </c>
      <c r="B48" s="41" t="s">
        <v>96</v>
      </c>
      <c r="C48" s="98">
        <v>0</v>
      </c>
      <c r="D48" s="33">
        <f t="shared" si="0"/>
        <v>0</v>
      </c>
      <c r="E48" s="98">
        <v>0</v>
      </c>
    </row>
    <row r="49" spans="1:5" s="15" customFormat="1" ht="20.25" customHeight="1" x14ac:dyDescent="0.2">
      <c r="A49" s="97">
        <v>42</v>
      </c>
      <c r="B49" s="41" t="s">
        <v>97</v>
      </c>
      <c r="C49" s="98">
        <v>0</v>
      </c>
      <c r="D49" s="33">
        <f t="shared" si="0"/>
        <v>0</v>
      </c>
      <c r="E49" s="98">
        <v>0</v>
      </c>
    </row>
    <row r="50" spans="1:5" s="15" customFormat="1" ht="20.25" customHeight="1" x14ac:dyDescent="0.2">
      <c r="A50" s="97">
        <v>43</v>
      </c>
      <c r="B50" s="41" t="s">
        <v>98</v>
      </c>
      <c r="C50" s="98">
        <v>0</v>
      </c>
      <c r="D50" s="33">
        <f t="shared" si="0"/>
        <v>0</v>
      </c>
      <c r="E50" s="98">
        <v>0</v>
      </c>
    </row>
    <row r="51" spans="1:5" s="15" customFormat="1" ht="20.25" customHeight="1" x14ac:dyDescent="0.2">
      <c r="A51" s="97">
        <v>44</v>
      </c>
      <c r="B51" s="41" t="s">
        <v>99</v>
      </c>
      <c r="C51" s="98">
        <v>350</v>
      </c>
      <c r="D51" s="33">
        <f t="shared" si="0"/>
        <v>58.333333333333336</v>
      </c>
      <c r="E51" s="98">
        <v>1.24</v>
      </c>
    </row>
    <row r="52" spans="1:5" s="15" customFormat="1" ht="20.25" customHeight="1" x14ac:dyDescent="0.2">
      <c r="A52" s="97">
        <v>45</v>
      </c>
      <c r="B52" s="41" t="s">
        <v>100</v>
      </c>
      <c r="C52" s="98">
        <v>950</v>
      </c>
      <c r="D52" s="33">
        <f t="shared" si="0"/>
        <v>158.33333333333334</v>
      </c>
      <c r="E52" s="98">
        <v>0</v>
      </c>
    </row>
    <row r="53" spans="1:5" s="15" customFormat="1" ht="20.25" customHeight="1" x14ac:dyDescent="0.2">
      <c r="A53" s="97">
        <v>46</v>
      </c>
      <c r="B53" s="41" t="s">
        <v>101</v>
      </c>
      <c r="C53" s="98">
        <v>0</v>
      </c>
      <c r="D53" s="33">
        <f t="shared" si="0"/>
        <v>0</v>
      </c>
      <c r="E53" s="98">
        <v>0</v>
      </c>
    </row>
    <row r="54" spans="1:5" s="15" customFormat="1" ht="20.25" customHeight="1" x14ac:dyDescent="0.2">
      <c r="A54" s="97">
        <v>47</v>
      </c>
      <c r="B54" s="41" t="s">
        <v>102</v>
      </c>
      <c r="C54" s="98">
        <v>0</v>
      </c>
      <c r="D54" s="33">
        <f t="shared" si="0"/>
        <v>0</v>
      </c>
      <c r="E54" s="98">
        <v>0</v>
      </c>
    </row>
    <row r="55" spans="1:5" s="15" customFormat="1" ht="20.25" customHeight="1" x14ac:dyDescent="0.2">
      <c r="A55" s="97">
        <v>48</v>
      </c>
      <c r="B55" s="41" t="s">
        <v>103</v>
      </c>
      <c r="C55" s="98">
        <v>0</v>
      </c>
      <c r="D55" s="33">
        <f t="shared" si="0"/>
        <v>0</v>
      </c>
      <c r="E55" s="98">
        <v>0</v>
      </c>
    </row>
    <row r="56" spans="1:5" s="15" customFormat="1" ht="20.25" customHeight="1" x14ac:dyDescent="0.2">
      <c r="A56" s="97">
        <v>49</v>
      </c>
      <c r="B56" s="43" t="s">
        <v>104</v>
      </c>
      <c r="C56" s="98">
        <v>50</v>
      </c>
      <c r="D56" s="33">
        <f t="shared" si="0"/>
        <v>8.3333333333333339</v>
      </c>
      <c r="E56" s="98">
        <v>0</v>
      </c>
    </row>
    <row r="57" spans="1:5" s="15" customFormat="1" ht="20.25" customHeight="1" x14ac:dyDescent="0.2">
      <c r="A57" s="97">
        <v>50</v>
      </c>
      <c r="B57" s="43" t="s">
        <v>105</v>
      </c>
      <c r="C57" s="98">
        <v>6500</v>
      </c>
      <c r="D57" s="33">
        <f t="shared" si="0"/>
        <v>1083.3333333333333</v>
      </c>
      <c r="E57" s="98">
        <v>2281.3789999999999</v>
      </c>
    </row>
    <row r="58" spans="1:5" s="15" customFormat="1" ht="20.25" customHeight="1" x14ac:dyDescent="0.2">
      <c r="A58" s="97">
        <v>51</v>
      </c>
      <c r="B58" s="43" t="s">
        <v>106</v>
      </c>
      <c r="C58" s="98">
        <v>0</v>
      </c>
      <c r="D58" s="33">
        <f t="shared" si="0"/>
        <v>0</v>
      </c>
      <c r="E58" s="98">
        <v>0</v>
      </c>
    </row>
    <row r="59" spans="1:5" s="15" customFormat="1" ht="20.25" customHeight="1" x14ac:dyDescent="0.2">
      <c r="A59" s="97">
        <v>52</v>
      </c>
      <c r="B59" s="43" t="s">
        <v>107</v>
      </c>
      <c r="C59" s="98">
        <v>350</v>
      </c>
      <c r="D59" s="33">
        <f t="shared" si="0"/>
        <v>58.333333333333336</v>
      </c>
      <c r="E59" s="98">
        <v>2</v>
      </c>
    </row>
    <row r="60" spans="1:5" s="15" customFormat="1" ht="20.25" customHeight="1" x14ac:dyDescent="0.2">
      <c r="A60" s="97">
        <v>53</v>
      </c>
      <c r="B60" s="43" t="s">
        <v>108</v>
      </c>
      <c r="C60" s="98">
        <v>0</v>
      </c>
      <c r="D60" s="33">
        <f t="shared" si="0"/>
        <v>0</v>
      </c>
      <c r="E60" s="98">
        <v>0</v>
      </c>
    </row>
    <row r="61" spans="1:5" s="15" customFormat="1" ht="20.25" customHeight="1" x14ac:dyDescent="0.2">
      <c r="A61" s="97">
        <v>54</v>
      </c>
      <c r="B61" s="43" t="s">
        <v>109</v>
      </c>
      <c r="C61" s="98">
        <v>200</v>
      </c>
      <c r="D61" s="33">
        <f t="shared" si="0"/>
        <v>33.333333333333336</v>
      </c>
      <c r="E61" s="98">
        <v>0</v>
      </c>
    </row>
    <row r="62" spans="1:5" s="15" customFormat="1" ht="20.25" customHeight="1" x14ac:dyDescent="0.2">
      <c r="A62" s="97">
        <v>55</v>
      </c>
      <c r="B62" s="43" t="s">
        <v>110</v>
      </c>
      <c r="C62" s="98">
        <v>677</v>
      </c>
      <c r="D62" s="33">
        <f t="shared" si="0"/>
        <v>112.83333333333333</v>
      </c>
      <c r="E62" s="98">
        <v>13</v>
      </c>
    </row>
    <row r="63" spans="1:5" s="15" customFormat="1" ht="20.25" customHeight="1" x14ac:dyDescent="0.2">
      <c r="A63" s="97">
        <v>56</v>
      </c>
      <c r="B63" s="43" t="s">
        <v>111</v>
      </c>
      <c r="C63" s="98">
        <v>200</v>
      </c>
      <c r="D63" s="33">
        <f t="shared" si="0"/>
        <v>33.333333333333336</v>
      </c>
      <c r="E63" s="98">
        <v>0</v>
      </c>
    </row>
    <row r="64" spans="1:5" s="15" customFormat="1" ht="20.25" customHeight="1" x14ac:dyDescent="0.2">
      <c r="A64" s="97">
        <v>57</v>
      </c>
      <c r="B64" s="44" t="s">
        <v>112</v>
      </c>
      <c r="C64" s="98">
        <v>0</v>
      </c>
      <c r="D64" s="33">
        <f t="shared" si="0"/>
        <v>0</v>
      </c>
      <c r="E64" s="98">
        <v>0</v>
      </c>
    </row>
    <row r="65" spans="1:5" s="15" customFormat="1" ht="20.25" customHeight="1" x14ac:dyDescent="0.2">
      <c r="A65" s="97">
        <v>58</v>
      </c>
      <c r="B65" s="79" t="s">
        <v>113</v>
      </c>
      <c r="C65" s="98">
        <v>0</v>
      </c>
      <c r="D65" s="33">
        <f t="shared" si="0"/>
        <v>0</v>
      </c>
      <c r="E65" s="98">
        <v>0</v>
      </c>
    </row>
    <row r="66" spans="1:5" s="15" customFormat="1" ht="20.25" customHeight="1" x14ac:dyDescent="0.2">
      <c r="A66" s="97">
        <v>59</v>
      </c>
      <c r="B66" s="45" t="s">
        <v>114</v>
      </c>
      <c r="C66" s="98">
        <v>0</v>
      </c>
      <c r="D66" s="33">
        <f t="shared" si="0"/>
        <v>0</v>
      </c>
      <c r="E66" s="98">
        <v>0</v>
      </c>
    </row>
    <row r="67" spans="1:5" s="15" customFormat="1" ht="20.25" customHeight="1" x14ac:dyDescent="0.2">
      <c r="A67" s="97">
        <v>60</v>
      </c>
      <c r="B67" s="45" t="s">
        <v>115</v>
      </c>
      <c r="C67" s="98">
        <v>2100</v>
      </c>
      <c r="D67" s="33">
        <f t="shared" si="0"/>
        <v>350</v>
      </c>
      <c r="E67" s="98">
        <v>0</v>
      </c>
    </row>
    <row r="68" spans="1:5" s="15" customFormat="1" ht="20.25" customHeight="1" x14ac:dyDescent="0.2">
      <c r="A68" s="97">
        <v>61</v>
      </c>
      <c r="B68" s="45" t="s">
        <v>116</v>
      </c>
      <c r="C68" s="98">
        <v>0</v>
      </c>
      <c r="D68" s="33">
        <f t="shared" si="0"/>
        <v>0</v>
      </c>
      <c r="E68" s="98">
        <v>0</v>
      </c>
    </row>
    <row r="69" spans="1:5" s="15" customFormat="1" ht="20.25" customHeight="1" x14ac:dyDescent="0.2">
      <c r="A69" s="97">
        <v>62</v>
      </c>
      <c r="B69" s="45" t="s">
        <v>117</v>
      </c>
      <c r="C69" s="98">
        <v>500</v>
      </c>
      <c r="D69" s="33">
        <f t="shared" si="0"/>
        <v>83.333333333333329</v>
      </c>
      <c r="E69" s="98">
        <v>0</v>
      </c>
    </row>
    <row r="70" spans="1:5" s="15" customFormat="1" ht="20.25" customHeight="1" x14ac:dyDescent="0.2">
      <c r="A70" s="97">
        <v>63</v>
      </c>
      <c r="B70" s="46" t="s">
        <v>118</v>
      </c>
      <c r="C70" s="98">
        <v>0</v>
      </c>
      <c r="D70" s="33">
        <f t="shared" si="0"/>
        <v>0</v>
      </c>
      <c r="E70" s="98">
        <v>0</v>
      </c>
    </row>
    <row r="71" spans="1:5" s="15" customFormat="1" ht="20.25" customHeight="1" x14ac:dyDescent="0.2">
      <c r="A71" s="97">
        <v>64</v>
      </c>
      <c r="B71" s="46" t="s">
        <v>119</v>
      </c>
      <c r="C71" s="98">
        <v>0</v>
      </c>
      <c r="D71" s="33">
        <f t="shared" si="0"/>
        <v>0</v>
      </c>
      <c r="E71" s="98">
        <v>0</v>
      </c>
    </row>
    <row r="72" spans="1:5" s="15" customFormat="1" ht="20.25" customHeight="1" x14ac:dyDescent="0.2">
      <c r="A72" s="97">
        <v>65</v>
      </c>
      <c r="B72" s="45" t="s">
        <v>120</v>
      </c>
      <c r="C72" s="98">
        <v>0</v>
      </c>
      <c r="D72" s="33">
        <f t="shared" si="0"/>
        <v>0</v>
      </c>
      <c r="E72" s="98">
        <v>0</v>
      </c>
    </row>
    <row r="73" spans="1:5" s="15" customFormat="1" ht="20.25" customHeight="1" x14ac:dyDescent="0.2">
      <c r="A73" s="97">
        <v>66</v>
      </c>
      <c r="B73" s="45" t="s">
        <v>121</v>
      </c>
      <c r="C73" s="98">
        <v>0</v>
      </c>
      <c r="D73" s="33">
        <f t="shared" ref="D73:D80" si="1">C73/12*2</f>
        <v>0</v>
      </c>
      <c r="E73" s="98">
        <v>0</v>
      </c>
    </row>
    <row r="74" spans="1:5" s="15" customFormat="1" ht="20.25" customHeight="1" x14ac:dyDescent="0.2">
      <c r="A74" s="97">
        <v>67</v>
      </c>
      <c r="B74" s="45" t="s">
        <v>122</v>
      </c>
      <c r="C74" s="98">
        <v>0</v>
      </c>
      <c r="D74" s="33">
        <f t="shared" si="1"/>
        <v>0</v>
      </c>
      <c r="E74" s="98">
        <v>0</v>
      </c>
    </row>
    <row r="75" spans="1:5" s="15" customFormat="1" ht="20.25" customHeight="1" x14ac:dyDescent="0.2">
      <c r="A75" s="97">
        <v>68</v>
      </c>
      <c r="B75" s="45" t="s">
        <v>123</v>
      </c>
      <c r="C75" s="98">
        <v>0</v>
      </c>
      <c r="D75" s="33">
        <f t="shared" si="1"/>
        <v>0</v>
      </c>
      <c r="E75" s="98">
        <v>0</v>
      </c>
    </row>
    <row r="76" spans="1:5" s="15" customFormat="1" ht="20.25" customHeight="1" x14ac:dyDescent="0.2">
      <c r="A76" s="97">
        <v>69</v>
      </c>
      <c r="B76" s="45" t="s">
        <v>124</v>
      </c>
      <c r="C76" s="98">
        <v>150</v>
      </c>
      <c r="D76" s="33">
        <f t="shared" si="1"/>
        <v>25</v>
      </c>
      <c r="E76" s="98">
        <v>0</v>
      </c>
    </row>
    <row r="77" spans="1:5" s="15" customFormat="1" ht="20.25" customHeight="1" x14ac:dyDescent="0.2">
      <c r="A77" s="97">
        <v>70</v>
      </c>
      <c r="B77" s="45" t="s">
        <v>125</v>
      </c>
      <c r="C77" s="98">
        <v>0</v>
      </c>
      <c r="D77" s="33">
        <f t="shared" si="1"/>
        <v>0</v>
      </c>
      <c r="E77" s="98">
        <v>0</v>
      </c>
    </row>
    <row r="78" spans="1:5" s="15" customFormat="1" ht="20.25" customHeight="1" x14ac:dyDescent="0.2">
      <c r="A78" s="97">
        <v>71</v>
      </c>
      <c r="B78" s="45" t="s">
        <v>126</v>
      </c>
      <c r="C78" s="98">
        <v>250</v>
      </c>
      <c r="D78" s="33">
        <f t="shared" si="1"/>
        <v>41.666666666666664</v>
      </c>
      <c r="E78" s="98">
        <v>0</v>
      </c>
    </row>
    <row r="79" spans="1:5" s="15" customFormat="1" ht="20.25" customHeight="1" x14ac:dyDescent="0.2">
      <c r="A79" s="97">
        <v>72</v>
      </c>
      <c r="B79" s="45" t="s">
        <v>127</v>
      </c>
      <c r="C79" s="98">
        <v>0</v>
      </c>
      <c r="D79" s="33">
        <f t="shared" si="1"/>
        <v>0</v>
      </c>
      <c r="E79" s="98">
        <v>0</v>
      </c>
    </row>
    <row r="80" spans="1:5" s="17" customFormat="1" ht="18.75" customHeight="1" x14ac:dyDescent="0.2">
      <c r="A80" s="97"/>
      <c r="B80" s="89" t="s">
        <v>44</v>
      </c>
      <c r="C80" s="99">
        <f>SUM(C8:C79)</f>
        <v>123163.29999999999</v>
      </c>
      <c r="D80" s="33">
        <f t="shared" si="1"/>
        <v>20527.216666666664</v>
      </c>
      <c r="E80" s="100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2021-02-12T10:41:28Z</cp:lastPrinted>
  <dcterms:created xsi:type="dcterms:W3CDTF">2002-03-15T09:46:46Z</dcterms:created>
  <dcterms:modified xsi:type="dcterms:W3CDTF">2025-06-09T14:51:45Z</dcterms:modified>
</cp:coreProperties>
</file>