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ey\Downloads\"/>
    </mc:Choice>
  </mc:AlternateContent>
  <bookViews>
    <workbookView xWindow="0" yWindow="0" windowWidth="20490" windowHeight="718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DD19" i="22" l="1"/>
  <c r="DD17" i="22"/>
  <c r="DD16" i="22"/>
  <c r="DD15" i="22"/>
  <c r="DD14" i="22"/>
  <c r="DD13" i="22"/>
  <c r="DD11" i="22"/>
  <c r="DN14" i="22"/>
  <c r="BT10" i="22"/>
  <c r="AJ11" i="22"/>
  <c r="AJ10" i="22"/>
  <c r="AE16" i="22"/>
  <c r="Z16" i="22"/>
  <c r="U16" i="22"/>
  <c r="U17" i="22"/>
  <c r="AE19" i="22"/>
  <c r="U19" i="22"/>
  <c r="AJ19" i="22"/>
  <c r="Z19" i="22"/>
  <c r="DD12" i="22"/>
  <c r="DD18" i="22"/>
  <c r="DD20" i="22"/>
  <c r="DD10" i="22"/>
  <c r="CU12" i="22"/>
  <c r="CU13" i="22"/>
  <c r="CU14" i="22"/>
  <c r="CU15" i="22"/>
  <c r="CU16" i="22"/>
  <c r="CU17" i="22"/>
  <c r="CU18" i="22"/>
  <c r="CU19" i="22"/>
  <c r="CU20" i="22"/>
  <c r="CU11" i="22"/>
  <c r="CU10" i="22"/>
  <c r="CR20" i="22"/>
  <c r="CR19" i="22"/>
  <c r="CR13" i="22"/>
  <c r="CR11" i="22"/>
  <c r="CR12" i="22"/>
  <c r="CR14" i="22"/>
  <c r="CR15" i="22"/>
  <c r="CR16" i="22"/>
  <c r="CR17" i="22"/>
  <c r="CR18" i="22"/>
  <c r="CR10" i="22"/>
  <c r="CO10" i="22"/>
  <c r="CO11" i="22"/>
  <c r="CO12" i="22"/>
  <c r="CO13" i="22"/>
  <c r="CO14" i="22"/>
  <c r="CO19" i="22"/>
  <c r="CO15" i="22"/>
  <c r="CO16" i="22"/>
  <c r="CO17" i="22"/>
  <c r="CO18" i="22"/>
  <c r="CO20" i="22"/>
  <c r="CC13" i="22"/>
  <c r="CC10" i="22"/>
  <c r="CC11" i="22"/>
  <c r="CC12" i="22"/>
  <c r="CC14" i="22"/>
  <c r="CC15" i="22"/>
  <c r="CC16" i="22"/>
  <c r="CC17" i="22"/>
  <c r="CC18" i="22"/>
  <c r="CC19" i="22"/>
  <c r="CC20" i="22"/>
  <c r="BW14" i="22"/>
  <c r="BT15" i="22"/>
  <c r="BT13" i="22"/>
  <c r="BT12" i="22"/>
  <c r="BT11" i="22"/>
  <c r="BT14" i="22"/>
  <c r="BW11" i="22"/>
  <c r="BW12" i="22"/>
  <c r="BW13" i="22"/>
  <c r="BW15" i="22"/>
  <c r="BW16" i="22"/>
  <c r="BW17" i="22"/>
  <c r="BW18" i="22"/>
  <c r="BW19" i="22"/>
  <c r="BW20" i="22"/>
  <c r="BW10" i="22"/>
  <c r="BT16" i="22"/>
  <c r="BT17" i="22"/>
  <c r="BT18" i="22"/>
  <c r="BT19" i="22"/>
  <c r="BT20" i="22"/>
  <c r="BF14" i="22"/>
  <c r="BF13" i="22"/>
  <c r="BF10" i="22"/>
  <c r="AO10" i="22"/>
  <c r="AO11" i="22"/>
  <c r="AO16" i="22"/>
  <c r="AO15" i="22"/>
  <c r="AO13" i="22"/>
  <c r="AO12" i="22"/>
  <c r="AO14" i="22"/>
  <c r="AO17" i="22"/>
  <c r="AO18" i="22"/>
  <c r="AO19" i="22"/>
  <c r="AO20" i="22"/>
  <c r="AJ12" i="22"/>
  <c r="AJ15" i="22"/>
  <c r="AJ16" i="22"/>
  <c r="AJ17" i="22"/>
  <c r="AJ18" i="22"/>
  <c r="AJ20" i="22"/>
  <c r="AE11" i="22"/>
  <c r="AE12" i="22"/>
  <c r="AE13" i="22"/>
  <c r="AE14" i="22"/>
  <c r="AE15" i="22"/>
  <c r="AE17" i="22"/>
  <c r="AE18" i="22"/>
  <c r="AE20" i="22"/>
  <c r="AE10" i="22"/>
  <c r="Z11" i="22"/>
  <c r="Z12" i="22"/>
  <c r="Z13" i="22"/>
  <c r="Z14" i="22"/>
  <c r="Z15" i="22"/>
  <c r="Z17" i="22"/>
  <c r="Z18" i="22"/>
  <c r="Z20" i="22"/>
  <c r="Z10" i="22"/>
  <c r="U11" i="22"/>
  <c r="U12" i="22"/>
  <c r="U13" i="22"/>
  <c r="U14" i="22"/>
  <c r="U15" i="22"/>
  <c r="U18" i="22"/>
  <c r="U20" i="22"/>
  <c r="U10" i="22"/>
  <c r="ED24" i="22"/>
  <c r="DW24" i="22"/>
  <c r="DT24" i="22"/>
  <c r="DN24" i="22"/>
  <c r="DA24" i="22"/>
  <c r="CX24" i="22"/>
  <c r="CU24" i="22"/>
  <c r="CO24" i="22"/>
  <c r="CL24" i="22"/>
  <c r="CF24" i="22"/>
  <c r="CC24" i="22"/>
  <c r="BW24" i="22"/>
  <c r="BT24" i="22"/>
  <c r="BO24" i="22"/>
  <c r="BI24" i="22"/>
  <c r="AZ24" i="22"/>
  <c r="AW24" i="22"/>
  <c r="AO24" i="22"/>
  <c r="AE24" i="22"/>
  <c r="Z24" i="22"/>
  <c r="F24" i="22"/>
  <c r="ED23" i="22"/>
  <c r="DW23" i="22"/>
  <c r="DT23" i="22"/>
  <c r="DN23" i="22"/>
  <c r="DA23" i="22"/>
  <c r="CX23" i="22"/>
  <c r="CU23" i="22"/>
  <c r="CO23" i="22"/>
  <c r="CL23" i="22"/>
  <c r="CF23" i="22"/>
  <c r="CC23" i="22"/>
  <c r="BW23" i="22"/>
  <c r="BT23" i="22"/>
  <c r="BO23" i="22"/>
  <c r="BI23" i="22"/>
  <c r="AZ23" i="22"/>
  <c r="AW23" i="22"/>
  <c r="AO23" i="22"/>
  <c r="AE23" i="22"/>
  <c r="Z23" i="22"/>
  <c r="F23" i="22"/>
  <c r="ED22" i="22"/>
  <c r="DW22" i="22"/>
  <c r="DT22" i="22"/>
  <c r="DN22" i="22"/>
  <c r="DA22" i="22"/>
  <c r="CX22" i="22"/>
  <c r="CU22" i="22"/>
  <c r="CO22" i="22"/>
  <c r="CL22" i="22"/>
  <c r="CF22" i="22"/>
  <c r="CC22" i="22"/>
  <c r="BW22" i="22"/>
  <c r="BT22" i="22"/>
  <c r="BO22" i="22"/>
  <c r="BI22" i="22"/>
  <c r="AZ22" i="22"/>
  <c r="AW22" i="22"/>
  <c r="AO22" i="22"/>
  <c r="AE22" i="22"/>
  <c r="Z22" i="22"/>
  <c r="F22" i="22"/>
  <c r="CF21" i="22"/>
  <c r="BL21" i="22"/>
  <c r="BI21" i="22"/>
  <c r="BC21" i="22"/>
  <c r="BD21" i="22" s="1"/>
  <c r="AW21" i="22"/>
  <c r="AT21" i="22"/>
  <c r="BO20" i="22"/>
  <c r="BF20" i="22"/>
  <c r="AW20" i="22"/>
  <c r="AT20" i="22"/>
  <c r="BO19" i="22"/>
  <c r="BF19" i="22"/>
  <c r="AW19" i="22"/>
  <c r="AT19" i="22"/>
  <c r="BO18" i="22"/>
  <c r="BF18" i="22"/>
  <c r="AW18" i="22"/>
  <c r="AT18" i="22"/>
  <c r="BO17" i="22"/>
  <c r="BF17" i="22"/>
  <c r="AW17" i="22"/>
  <c r="AT17" i="22"/>
  <c r="BF16" i="22"/>
  <c r="AW16" i="22"/>
  <c r="AT16" i="22"/>
  <c r="BO15" i="22"/>
  <c r="BF15" i="22"/>
  <c r="AW15" i="22"/>
  <c r="AT15" i="22"/>
  <c r="AW14" i="22"/>
  <c r="AT14" i="22"/>
  <c r="BO13" i="22"/>
  <c r="AW13" i="22"/>
  <c r="AT13" i="22"/>
  <c r="BF12" i="22"/>
  <c r="AW12" i="22"/>
  <c r="AT12" i="22"/>
  <c r="BF11" i="22"/>
  <c r="AW11" i="22"/>
  <c r="AT11" i="22"/>
  <c r="AW10" i="22"/>
  <c r="AT10" i="22"/>
  <c r="W10" i="22"/>
  <c r="L10" i="22"/>
  <c r="P10" i="22" l="1"/>
  <c r="AY10" i="22"/>
  <c r="DY21" i="22" l="1"/>
  <c r="AY11" i="22"/>
  <c r="AY12" i="22"/>
  <c r="AY13" i="22"/>
  <c r="AY14" i="22"/>
  <c r="AY15" i="22"/>
  <c r="AY16" i="22"/>
  <c r="AY17" i="22"/>
  <c r="AY18" i="22"/>
  <c r="AY19" i="22"/>
  <c r="AY20" i="22"/>
  <c r="L11" i="22" l="1"/>
  <c r="L12" i="22"/>
  <c r="L13" i="22"/>
  <c r="L14" i="22"/>
  <c r="L15" i="22"/>
  <c r="L16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J10" i="22"/>
  <c r="Q11" i="22"/>
  <c r="Q12" i="22"/>
  <c r="Q13" i="22"/>
  <c r="Q14" i="22"/>
  <c r="Q15" i="22"/>
  <c r="Q16" i="22"/>
  <c r="Q17" i="22"/>
  <c r="Q18" i="22"/>
  <c r="Q19" i="22"/>
  <c r="Q20" i="22"/>
  <c r="P11" i="22"/>
  <c r="P12" i="22"/>
  <c r="P13" i="22"/>
  <c r="P14" i="22"/>
  <c r="P15" i="22"/>
  <c r="P16" i="22"/>
  <c r="P17" i="22"/>
  <c r="P18" i="22"/>
  <c r="P19" i="22"/>
  <c r="P20" i="22"/>
  <c r="Q10" i="22"/>
  <c r="O11" i="22"/>
  <c r="O12" i="22"/>
  <c r="O13" i="22"/>
  <c r="O14" i="22"/>
  <c r="O15" i="22"/>
  <c r="O16" i="22"/>
  <c r="O17" i="22"/>
  <c r="O18" i="22"/>
  <c r="O19" i="22"/>
  <c r="O20" i="22"/>
  <c r="O10" i="22"/>
  <c r="DI11" i="22"/>
  <c r="DI12" i="22"/>
  <c r="DI13" i="22"/>
  <c r="DI14" i="22"/>
  <c r="DI15" i="22"/>
  <c r="DI16" i="22"/>
  <c r="DI17" i="22"/>
  <c r="DI18" i="22"/>
  <c r="DI19" i="22"/>
  <c r="DI20" i="22"/>
  <c r="DI10" i="22"/>
  <c r="DG11" i="22"/>
  <c r="DG12" i="22"/>
  <c r="DG13" i="22"/>
  <c r="DG14" i="22"/>
  <c r="DG15" i="22"/>
  <c r="DG16" i="22"/>
  <c r="DG17" i="22"/>
  <c r="DG18" i="22"/>
  <c r="DG19" i="22"/>
  <c r="DG20" i="22"/>
  <c r="DG10" i="22"/>
  <c r="D21" i="22"/>
  <c r="L21" i="22" l="1"/>
  <c r="AL11" i="22"/>
  <c r="AL15" i="22"/>
  <c r="AL17" i="22"/>
  <c r="AL19" i="22"/>
  <c r="AL10" i="22"/>
  <c r="T21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W14" i="22"/>
  <c r="CP21" i="22"/>
  <c r="CQ21" i="22"/>
  <c r="CS21" i="22"/>
  <c r="CT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DX21" i="22"/>
  <c r="EB21" i="22"/>
  <c r="CM21" i="22"/>
  <c r="CJ21" i="22"/>
  <c r="CD21" i="22"/>
  <c r="CA21" i="22"/>
  <c r="BX21" i="22"/>
  <c r="BU21" i="22"/>
  <c r="BG21" i="22"/>
  <c r="BA21" i="22"/>
  <c r="AP21" i="22"/>
  <c r="AK21" i="22"/>
  <c r="AF21" i="22"/>
  <c r="AA21" i="22"/>
  <c r="V21" i="22"/>
  <c r="BN11" i="22"/>
  <c r="BN12" i="22"/>
  <c r="BN13" i="22"/>
  <c r="BN14" i="22"/>
  <c r="BN15" i="22"/>
  <c r="BN16" i="22"/>
  <c r="BN17" i="22"/>
  <c r="BN18" i="22"/>
  <c r="BN19" i="22"/>
  <c r="BN20" i="22"/>
  <c r="E9" i="23"/>
  <c r="E10" i="23"/>
  <c r="E11" i="23"/>
  <c r="E12" i="23"/>
  <c r="E13" i="23"/>
  <c r="E14" i="23"/>
  <c r="E15" i="23"/>
  <c r="E16" i="23"/>
  <c r="E17" i="23"/>
  <c r="E18" i="23"/>
  <c r="AQ11" i="22"/>
  <c r="EE20" i="22"/>
  <c r="EC19" i="22"/>
  <c r="CG21" i="22"/>
  <c r="CH21" i="22"/>
  <c r="BM21" i="22"/>
  <c r="BJ21" i="22"/>
  <c r="BH21" i="22"/>
  <c r="ED12" i="22"/>
  <c r="ED14" i="22"/>
  <c r="ED16" i="22"/>
  <c r="ED18" i="22"/>
  <c r="ED20" i="22"/>
  <c r="K10" i="22"/>
  <c r="AQ12" i="22"/>
  <c r="AQ13" i="22"/>
  <c r="AQ14" i="22"/>
  <c r="AQ15" i="22"/>
  <c r="AQ16" i="22"/>
  <c r="AQ17" i="22"/>
  <c r="AQ18" i="22"/>
  <c r="AQ19" i="22"/>
  <c r="AQ20" i="22"/>
  <c r="AQ10" i="22"/>
  <c r="AL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P10" i="22"/>
  <c r="BP20" i="22"/>
  <c r="BP19" i="22"/>
  <c r="BP18" i="22"/>
  <c r="BP17" i="22"/>
  <c r="BP16" i="22"/>
  <c r="BP15" i="22"/>
  <c r="BP14" i="22"/>
  <c r="BP13" i="22"/>
  <c r="BP12" i="22"/>
  <c r="BP11" i="22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X20" i="22"/>
  <c r="AR19" i="22"/>
  <c r="AM19" i="22"/>
  <c r="AH19" i="22"/>
  <c r="AC19" i="22"/>
  <c r="N17" i="23" s="1"/>
  <c r="X19" i="22"/>
  <c r="EC18" i="22"/>
  <c r="AR18" i="22"/>
  <c r="AM18" i="22"/>
  <c r="AH18" i="22"/>
  <c r="AC18" i="22"/>
  <c r="N16" i="23" s="1"/>
  <c r="X18" i="22"/>
  <c r="EC17" i="22"/>
  <c r="AR17" i="22"/>
  <c r="AM17" i="22"/>
  <c r="AH17" i="22"/>
  <c r="AC17" i="22"/>
  <c r="N15" i="23" s="1"/>
  <c r="X17" i="22"/>
  <c r="EC16" i="22"/>
  <c r="AR16" i="22"/>
  <c r="AM16" i="22"/>
  <c r="AH16" i="22"/>
  <c r="AC16" i="22"/>
  <c r="N14" i="23" s="1"/>
  <c r="X16" i="22"/>
  <c r="EC15" i="22"/>
  <c r="AR15" i="22"/>
  <c r="AM15" i="22"/>
  <c r="AH15" i="22"/>
  <c r="AC15" i="22"/>
  <c r="N13" i="23" s="1"/>
  <c r="X15" i="22"/>
  <c r="EC14" i="22"/>
  <c r="AR14" i="22"/>
  <c r="AM14" i="22"/>
  <c r="AH14" i="22"/>
  <c r="AC14" i="22"/>
  <c r="N12" i="23" s="1"/>
  <c r="X14" i="22"/>
  <c r="EC13" i="22"/>
  <c r="AR13" i="22"/>
  <c r="AM13" i="22"/>
  <c r="AH13" i="22"/>
  <c r="AC13" i="22"/>
  <c r="N11" i="23" s="1"/>
  <c r="X13" i="22"/>
  <c r="EC12" i="22"/>
  <c r="AR12" i="22"/>
  <c r="AM12" i="22"/>
  <c r="AH12" i="22"/>
  <c r="AC12" i="22"/>
  <c r="N10" i="23" s="1"/>
  <c r="X12" i="22"/>
  <c r="EC11" i="22"/>
  <c r="AR11" i="22"/>
  <c r="AM11" i="22"/>
  <c r="AH11" i="22"/>
  <c r="AC11" i="22"/>
  <c r="N9" i="23" s="1"/>
  <c r="X11" i="22"/>
  <c r="EC10" i="22"/>
  <c r="BN10" i="22"/>
  <c r="AR10" i="22"/>
  <c r="AM10" i="22"/>
  <c r="AH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N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N72" i="28" s="1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N71" i="28" s="1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S66" i="28" s="1"/>
  <c r="O66" i="28"/>
  <c r="L66" i="28"/>
  <c r="N66" i="28" s="1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 s="1"/>
  <c r="Q63" i="28"/>
  <c r="O63" i="28"/>
  <c r="P63" i="28" s="1"/>
  <c r="L63" i="28"/>
  <c r="N63" i="28" s="1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/>
  <c r="Q38" i="28"/>
  <c r="S38" i="28" s="1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R32" i="28" s="1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/>
  <c r="L23" i="28"/>
  <c r="J23" i="28"/>
  <c r="K23" i="28" s="1"/>
  <c r="M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Q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 s="1"/>
  <c r="L12" i="28"/>
  <c r="J12" i="28"/>
  <c r="K12" i="28" s="1"/>
  <c r="M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M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/>
  <c r="Q51" i="27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N43" i="27" s="1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 s="1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T77" i="26" s="1"/>
  <c r="M77" i="26"/>
  <c r="K77" i="26"/>
  <c r="L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 s="1"/>
  <c r="M73" i="26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/>
  <c r="R60" i="26"/>
  <c r="T60" i="26" s="1"/>
  <c r="P60" i="26"/>
  <c r="Q60" i="26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S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N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T47" i="26" s="1"/>
  <c r="P47" i="26"/>
  <c r="Q47" i="26" s="1"/>
  <c r="S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S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S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 s="1"/>
  <c r="Y24" i="26"/>
  <c r="V24" i="26"/>
  <c r="X24" i="26" s="1"/>
  <c r="R24" i="26"/>
  <c r="T24" i="26" s="1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/>
  <c r="R18" i="26"/>
  <c r="P18" i="26"/>
  <c r="M18" i="26"/>
  <c r="K18" i="26"/>
  <c r="L18" i="26"/>
  <c r="N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S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/>
  <c r="R12" i="26"/>
  <c r="P12" i="26"/>
  <c r="M12" i="26"/>
  <c r="K12" i="26"/>
  <c r="O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AV21" i="22"/>
  <c r="AX21" i="22"/>
  <c r="C21" i="22"/>
  <c r="AD21" i="22"/>
  <c r="AI21" i="22"/>
  <c r="AN21" i="22"/>
  <c r="AS21" i="22"/>
  <c r="AY21" i="22"/>
  <c r="BB21" i="22"/>
  <c r="BE21" i="22"/>
  <c r="BK21" i="22"/>
  <c r="BS21" i="22"/>
  <c r="BV21" i="22"/>
  <c r="CB21" i="22"/>
  <c r="CE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BY21" i="22"/>
  <c r="C29" i="23"/>
  <c r="C77" i="25"/>
  <c r="T25" i="26"/>
  <c r="S67" i="26"/>
  <c r="O53" i="26"/>
  <c r="O47" i="26"/>
  <c r="O13" i="26"/>
  <c r="BS21" i="26"/>
  <c r="T31" i="26"/>
  <c r="S64" i="26"/>
  <c r="BS52" i="26"/>
  <c r="O55" i="26"/>
  <c r="BS19" i="26"/>
  <c r="O68" i="26"/>
  <c r="T37" i="26"/>
  <c r="T61" i="26"/>
  <c r="S62" i="26"/>
  <c r="T69" i="26"/>
  <c r="S75" i="26"/>
  <c r="BR26" i="26"/>
  <c r="BS39" i="26"/>
  <c r="O40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T23" i="26"/>
  <c r="O29" i="26"/>
  <c r="BS33" i="26"/>
  <c r="O35" i="26"/>
  <c r="T44" i="26"/>
  <c r="T52" i="26"/>
  <c r="BR53" i="26"/>
  <c r="S55" i="26"/>
  <c r="O63" i="26"/>
  <c r="BS66" i="26"/>
  <c r="O71" i="26"/>
  <c r="BS74" i="26"/>
  <c r="Q25" i="26"/>
  <c r="S25" i="26" s="1"/>
  <c r="T27" i="26"/>
  <c r="T30" i="26"/>
  <c r="N39" i="26"/>
  <c r="BP39" i="26"/>
  <c r="BR39" i="26" s="1"/>
  <c r="L41" i="26"/>
  <c r="T49" i="26"/>
  <c r="Q51" i="26"/>
  <c r="Q57" i="26"/>
  <c r="Q61" i="26"/>
  <c r="S61" i="26" s="1"/>
  <c r="O65" i="26"/>
  <c r="BS65" i="26"/>
  <c r="Q69" i="26"/>
  <c r="S69" i="26" s="1"/>
  <c r="O73" i="26"/>
  <c r="BS73" i="26"/>
  <c r="S74" i="26"/>
  <c r="Q77" i="26"/>
  <c r="S77" i="26" s="1"/>
  <c r="Q15" i="26"/>
  <c r="S15" i="26" s="1"/>
  <c r="Q31" i="26"/>
  <c r="S31" i="26" s="1"/>
  <c r="O19" i="26"/>
  <c r="BS35" i="26"/>
  <c r="O37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T13" i="26"/>
  <c r="BS15" i="26"/>
  <c r="T16" i="26"/>
  <c r="T21" i="26"/>
  <c r="BS23" i="26"/>
  <c r="Q27" i="26"/>
  <c r="S27" i="26" s="1"/>
  <c r="T29" i="26"/>
  <c r="BS31" i="26"/>
  <c r="O42" i="26"/>
  <c r="F42" i="26"/>
  <c r="J42" i="26" s="1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 s="1"/>
  <c r="T73" i="26"/>
  <c r="T78" i="26"/>
  <c r="T80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 s="1"/>
  <c r="L19" i="26"/>
  <c r="N19" i="26" s="1"/>
  <c r="BP19" i="26"/>
  <c r="BR19" i="26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 s="1"/>
  <c r="BP27" i="26"/>
  <c r="BR27" i="26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/>
  <c r="I59" i="26" s="1"/>
  <c r="BP10" i="26"/>
  <c r="BR10" i="26" s="1"/>
  <c r="F11" i="26"/>
  <c r="G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9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 s="1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 s="1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7" i="27"/>
  <c r="I37" i="27"/>
  <c r="I77" i="27"/>
  <c r="I64" i="27"/>
  <c r="I57" i="27"/>
  <c r="DJ8" i="27"/>
  <c r="DM8" i="27" s="1"/>
  <c r="DP8" i="27" s="1"/>
  <c r="DS8" i="27" s="1"/>
  <c r="DV8" i="27" s="1"/>
  <c r="DY8" i="27" s="1"/>
  <c r="I61" i="27"/>
  <c r="I67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/>
  <c r="P74" i="28"/>
  <c r="R74" i="28" s="1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75" i="28"/>
  <c r="I35" i="28"/>
  <c r="I51" i="28"/>
  <c r="I23" i="28"/>
  <c r="J81" i="23"/>
  <c r="C19" i="23"/>
  <c r="C63" i="23"/>
  <c r="C45" i="23"/>
  <c r="C33" i="23"/>
  <c r="C39" i="23"/>
  <c r="J12" i="26"/>
  <c r="I66" i="27"/>
  <c r="I78" i="27"/>
  <c r="I63" i="27"/>
  <c r="J21" i="26"/>
  <c r="J35" i="26"/>
  <c r="I74" i="27"/>
  <c r="J57" i="26"/>
  <c r="J60" i="26"/>
  <c r="J67" i="26"/>
  <c r="R76" i="27"/>
  <c r="BQ15" i="28"/>
  <c r="G68" i="26"/>
  <c r="I68" i="26" s="1"/>
  <c r="G75" i="26"/>
  <c r="I75" i="26" s="1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 s="1"/>
  <c r="S12" i="27"/>
  <c r="O82" i="27"/>
  <c r="P82" i="27" s="1"/>
  <c r="R82" i="27" s="1"/>
  <c r="H16" i="27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 s="1"/>
  <c r="BO14" i="27"/>
  <c r="BQ14" i="27"/>
  <c r="BR14" i="27"/>
  <c r="H15" i="27"/>
  <c r="BO54" i="27"/>
  <c r="BQ54" i="27"/>
  <c r="BR54" i="27"/>
  <c r="I12" i="28"/>
  <c r="I61" i="28"/>
  <c r="BR41" i="28"/>
  <c r="I69" i="28"/>
  <c r="G82" i="28"/>
  <c r="N72" i="27"/>
  <c r="I79" i="27"/>
  <c r="F79" i="27"/>
  <c r="H79" i="27" s="1"/>
  <c r="I42" i="27"/>
  <c r="J82" i="27"/>
  <c r="K82" i="27" s="1"/>
  <c r="S10" i="27"/>
  <c r="L82" i="27"/>
  <c r="BR40" i="27"/>
  <c r="F17" i="26"/>
  <c r="G17" i="26" s="1"/>
  <c r="L27" i="26"/>
  <c r="N27" i="26" s="1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 s="1"/>
  <c r="I46" i="28"/>
  <c r="G69" i="26"/>
  <c r="I69" i="26" s="1"/>
  <c r="J69" i="26"/>
  <c r="J36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S82" i="26" s="1"/>
  <c r="BP48" i="26"/>
  <c r="BR48" i="26" s="1"/>
  <c r="BS48" i="26"/>
  <c r="T53" i="26"/>
  <c r="N54" i="26"/>
  <c r="O54" i="26"/>
  <c r="DI54" i="26"/>
  <c r="F54" i="26"/>
  <c r="G54" i="26" s="1"/>
  <c r="I54" i="26" s="1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 s="1"/>
  <c r="O31" i="26"/>
  <c r="I36" i="26"/>
  <c r="S63" i="26"/>
  <c r="Y82" i="26"/>
  <c r="S23" i="27"/>
  <c r="M40" i="27"/>
  <c r="BN82" i="28"/>
  <c r="BO82" i="28" s="1"/>
  <c r="BQ82" i="28" s="1"/>
  <c r="BO12" i="28"/>
  <c r="BQ12" i="28"/>
  <c r="O16" i="26"/>
  <c r="O25" i="26"/>
  <c r="N25" i="26"/>
  <c r="T28" i="26"/>
  <c r="S2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S82" i="27"/>
  <c r="F30" i="28"/>
  <c r="H30" i="28" s="1"/>
  <c r="J14" i="26"/>
  <c r="F18" i="28"/>
  <c r="H18" i="28"/>
  <c r="I18" i="28"/>
  <c r="I40" i="28"/>
  <c r="F20" i="28"/>
  <c r="H20" i="28" s="1"/>
  <c r="DI82" i="26"/>
  <c r="F80" i="28"/>
  <c r="H80" i="28" s="1"/>
  <c r="J40" i="26"/>
  <c r="G64" i="26"/>
  <c r="I64" i="26" s="1"/>
  <c r="J64" i="26"/>
  <c r="J77" i="26"/>
  <c r="G77" i="26"/>
  <c r="I77" i="26" s="1"/>
  <c r="G56" i="26"/>
  <c r="I56" i="26" s="1"/>
  <c r="J56" i="26"/>
  <c r="F38" i="28"/>
  <c r="H38" i="28" s="1"/>
  <c r="I38" i="28"/>
  <c r="N82" i="27"/>
  <c r="EE19" i="26"/>
  <c r="F19" i="26"/>
  <c r="S18" i="28"/>
  <c r="Q82" i="28"/>
  <c r="R18" i="28"/>
  <c r="E13" i="28"/>
  <c r="I13" i="28" s="1"/>
  <c r="I52" i="27"/>
  <c r="EC82" i="28"/>
  <c r="ED82" i="28" s="1"/>
  <c r="T20" i="26"/>
  <c r="I17" i="28"/>
  <c r="I76" i="28"/>
  <c r="I11" i="28"/>
  <c r="F49" i="28"/>
  <c r="H49" i="28"/>
  <c r="F47" i="28"/>
  <c r="H47" i="28" s="1"/>
  <c r="BD8" i="28"/>
  <c r="BG8" i="28"/>
  <c r="BJ8" i="28" s="1"/>
  <c r="I70" i="27"/>
  <c r="F70" i="27"/>
  <c r="H70" i="27" s="1"/>
  <c r="I50" i="27"/>
  <c r="F50" i="27"/>
  <c r="H5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72" i="28"/>
  <c r="I65" i="28"/>
  <c r="F41" i="28"/>
  <c r="H41" i="28" s="1"/>
  <c r="I41" i="28"/>
  <c r="F72" i="27"/>
  <c r="H72" i="27" s="1"/>
  <c r="I72" i="27"/>
  <c r="I48" i="27"/>
  <c r="F48" i="27"/>
  <c r="H48" i="27" s="1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E82" i="28" s="1"/>
  <c r="J43" i="26"/>
  <c r="G37" i="26"/>
  <c r="I37" i="26"/>
  <c r="F58" i="28"/>
  <c r="H58" i="28" s="1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F81" i="28"/>
  <c r="H81" i="28" s="1"/>
  <c r="F82" i="26"/>
  <c r="EE82" i="26"/>
  <c r="F54" i="28"/>
  <c r="H54" i="28" s="1"/>
  <c r="F36" i="28"/>
  <c r="H36" i="28" s="1"/>
  <c r="I36" i="28"/>
  <c r="G19" i="26"/>
  <c r="I19" i="26" s="1"/>
  <c r="J19" i="26"/>
  <c r="F56" i="28"/>
  <c r="H56" i="28" s="1"/>
  <c r="I56" i="28"/>
  <c r="J15" i="26"/>
  <c r="G15" i="26"/>
  <c r="I15" i="26" s="1"/>
  <c r="F34" i="28"/>
  <c r="H34" i="28" s="1"/>
  <c r="I14" i="28"/>
  <c r="T82" i="26"/>
  <c r="D67" i="23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82" i="28" l="1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H19" i="22"/>
  <c r="K19" i="22"/>
  <c r="DH15" i="22"/>
  <c r="K15" i="22"/>
  <c r="DH11" i="22"/>
  <c r="K11" i="22"/>
  <c r="DH18" i="22"/>
  <c r="F18" i="22" s="1"/>
  <c r="K18" i="22"/>
  <c r="DH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K17" i="22"/>
  <c r="DH17" i="22"/>
  <c r="K13" i="22"/>
  <c r="DH13" i="22"/>
  <c r="BQ64" i="28"/>
  <c r="DH20" i="22"/>
  <c r="F20" i="22" s="1"/>
  <c r="K20" i="22"/>
  <c r="K16" i="22"/>
  <c r="DH16" i="22"/>
  <c r="F16" i="22" s="1"/>
  <c r="DH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O10" i="22"/>
  <c r="BQ10" i="22" s="1"/>
  <c r="BO11" i="22"/>
  <c r="BO16" i="22"/>
  <c r="BQ16" i="22" s="1"/>
  <c r="BO14" i="22"/>
  <c r="BQ14" i="22" s="1"/>
  <c r="BO12" i="22"/>
  <c r="BQ12" i="22" s="1"/>
  <c r="W20" i="22"/>
  <c r="D18" i="23"/>
  <c r="W18" i="22"/>
  <c r="R18" i="22"/>
  <c r="W12" i="22"/>
  <c r="R12" i="22"/>
  <c r="R16" i="22"/>
  <c r="W13" i="22"/>
  <c r="EF16" i="22"/>
  <c r="L16" i="23"/>
  <c r="EF14" i="22"/>
  <c r="EF15" i="22"/>
  <c r="EF18" i="22"/>
  <c r="EF20" i="22"/>
  <c r="C11" i="23"/>
  <c r="E8" i="23"/>
  <c r="E80" i="23" s="1"/>
  <c r="Q21" i="22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W19" i="22"/>
  <c r="W15" i="22"/>
  <c r="D12" i="23"/>
  <c r="W11" i="22"/>
  <c r="DA21" i="22"/>
  <c r="DT21" i="22"/>
  <c r="BZ21" i="22"/>
  <c r="CL21" i="22"/>
  <c r="BT21" i="22"/>
  <c r="DD21" i="22"/>
  <c r="DN21" i="22"/>
  <c r="DZ21" i="22"/>
  <c r="CX21" i="22"/>
  <c r="CU21" i="22"/>
  <c r="CR21" i="22"/>
  <c r="CO21" i="22"/>
  <c r="DI21" i="22"/>
  <c r="EE21" i="22"/>
  <c r="BP21" i="22"/>
  <c r="AZ21" i="22"/>
  <c r="BF21" i="22"/>
  <c r="BW21" i="22"/>
  <c r="CC21" i="22"/>
  <c r="CI21" i="22"/>
  <c r="DK21" i="22"/>
  <c r="DQ21" i="22"/>
  <c r="DW21" i="22"/>
  <c r="DG21" i="22"/>
  <c r="U21" i="22"/>
  <c r="W21" i="22" s="1"/>
  <c r="G20" i="22"/>
  <c r="Z21" i="22"/>
  <c r="AB21" i="22" s="1"/>
  <c r="AE21" i="22"/>
  <c r="AG21" i="22" s="1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1" i="22"/>
  <c r="BQ15" i="22"/>
  <c r="BQ13" i="22"/>
  <c r="E13" i="22"/>
  <c r="E12" i="22"/>
  <c r="D8" i="23"/>
  <c r="R10" i="22"/>
  <c r="C8" i="23"/>
  <c r="BR16" i="22"/>
  <c r="C12" i="23"/>
  <c r="E15" i="22"/>
  <c r="E14" i="22"/>
  <c r="BN21" i="22"/>
  <c r="BR10" i="22"/>
  <c r="BR11" i="22"/>
  <c r="EF11" i="22"/>
  <c r="EF12" i="22"/>
  <c r="E17" i="22"/>
  <c r="EF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R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M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L8" i="22"/>
  <c r="BO8" i="22" s="1"/>
  <c r="BT8" i="22" s="1"/>
  <c r="BW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82" i="27" l="1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O21" i="22"/>
  <c r="BQ21" i="22" s="1"/>
  <c r="D16" i="23"/>
  <c r="P21" i="22"/>
  <c r="R21" i="22" s="1"/>
  <c r="D10" i="23"/>
  <c r="I15" i="22"/>
  <c r="I14" i="22"/>
  <c r="S21" i="22"/>
  <c r="F80" i="23" s="1"/>
  <c r="I18" i="22"/>
  <c r="ED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H21" i="22"/>
  <c r="H12" i="22"/>
  <c r="I20" i="22"/>
  <c r="I13" i="22"/>
  <c r="EF21" i="22"/>
  <c r="L80" i="23"/>
  <c r="R13" i="22"/>
  <c r="D11" i="23"/>
  <c r="BQ8" i="22"/>
  <c r="BR21" i="22"/>
  <c r="I17" i="22"/>
  <c r="H16" i="22"/>
  <c r="H14" i="22"/>
  <c r="H11" i="22"/>
  <c r="C80" i="23"/>
  <c r="I11" i="22"/>
  <c r="N21" i="22"/>
  <c r="I21" i="22" l="1"/>
  <c r="D80" i="23"/>
  <c r="M21" i="22"/>
  <c r="H10" i="22"/>
  <c r="F21" i="22"/>
  <c r="H21" i="22" s="1"/>
  <c r="J22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</calcChain>
</file>

<file path=xl/sharedStrings.xml><?xml version="1.0" encoding="utf-8"?>
<sst xmlns="http://schemas.openxmlformats.org/spreadsheetml/2006/main" count="1231" uniqueCount="274">
  <si>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</si>
  <si>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</si>
  <si>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</si>
  <si>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</si>
  <si>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</si>
  <si>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</si>
  <si>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</si>
  <si>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</si>
  <si>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</si>
  <si>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</si>
  <si>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</si>
  <si>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</si>
  <si>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</si>
  <si>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</si>
  <si>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</si>
  <si>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</si>
  <si>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</si>
  <si>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</si>
  <si>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</si>
  <si>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</si>
  <si>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</si>
  <si>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</si>
  <si>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</si>
  <si>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</si>
  <si>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</si>
  <si>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</si>
  <si>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</si>
  <si>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</si>
  <si>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</si>
  <si>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</si>
  <si>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</si>
  <si>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</si>
  <si>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</si>
  <si>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</si>
  <si>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</si>
  <si>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</si>
  <si>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</si>
  <si>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</si>
  <si>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</si>
  <si>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</si>
  <si>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</si>
  <si>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</si>
  <si>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</si>
  <si>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</si>
  <si>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</si>
  <si>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</si>
  <si>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</si>
  <si>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</si>
  <si>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</si>
  <si>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</si>
  <si>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</si>
  <si>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</si>
  <si>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</si>
  <si>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</si>
  <si>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</si>
  <si>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</si>
  <si>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</si>
  <si>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</si>
  <si>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</si>
  <si>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</si>
  <si>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</si>
  <si>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</si>
  <si>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</si>
  <si>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</si>
  <si>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</si>
  <si>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</si>
  <si>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</si>
  <si>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</si>
  <si>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</si>
  <si>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</si>
  <si>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</si>
  <si>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</si>
  <si>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</si>
  <si>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</si>
  <si>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</si>
  <si>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</si>
  <si>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</si>
  <si>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</si>
  <si>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</si>
  <si>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</si>
  <si>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</si>
  <si>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</si>
  <si>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</si>
  <si>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</si>
  <si>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</si>
  <si>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</si>
  <si>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</si>
  <si>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</si>
  <si>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</si>
  <si>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</si>
  <si>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</si>
  <si>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</si>
  <si>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</si>
  <si>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</si>
  <si>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</si>
  <si>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</si>
  <si>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</si>
  <si>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</si>
  <si>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</si>
  <si>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</si>
  <si>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</si>
  <si>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</si>
  <si>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</si>
  <si>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</si>
  <si>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</si>
  <si>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</si>
  <si>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</si>
  <si>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</si>
  <si>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</si>
  <si>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</si>
  <si>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</si>
  <si>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</si>
  <si>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</si>
  <si>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</si>
  <si>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</si>
  <si>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</si>
  <si>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</si>
  <si>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</si>
  <si>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</si>
  <si>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</si>
  <si>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</si>
  <si>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</si>
  <si>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</si>
  <si>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</si>
  <si>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</si>
  <si>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</si>
  <si>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</si>
  <si>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</si>
  <si>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</si>
  <si>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</si>
  <si>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</si>
  <si>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</si>
  <si>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</si>
  <si>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</si>
  <si>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</si>
  <si>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</si>
  <si>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</si>
  <si>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</si>
  <si>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</si>
  <si>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</si>
  <si>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</si>
  <si>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</si>
  <si>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</si>
  <si>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</si>
  <si>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</si>
  <si>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</si>
  <si>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</si>
  <si>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</si>
  <si>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</si>
  <si>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</si>
  <si>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</si>
  <si>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</si>
  <si>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</si>
  <si>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</si>
  <si>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</si>
  <si>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</si>
  <si>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</si>
  <si>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</si>
  <si>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</si>
  <si>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</si>
  <si>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</si>
  <si>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</si>
  <si>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</si>
  <si>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</si>
  <si>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</si>
  <si>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</si>
  <si>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</si>
  <si>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</si>
  <si>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</si>
  <si>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</si>
  <si>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</si>
  <si>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</si>
  <si>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</si>
  <si>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</si>
  <si>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</si>
  <si>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</si>
  <si>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</si>
  <si>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</si>
  <si>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</si>
  <si>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</si>
  <si>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</si>
  <si>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</si>
  <si>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</si>
  <si>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</si>
  <si>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</si>
  <si>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</si>
  <si>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</si>
  <si>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</si>
  <si>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</si>
  <si>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</si>
  <si>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</si>
  <si>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</si>
  <si>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</si>
  <si>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</si>
  <si>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</si>
  <si>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</si>
  <si>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</si>
  <si>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</si>
  <si>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</si>
  <si>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</si>
  <si>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</si>
  <si>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</si>
  <si>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</si>
  <si>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</si>
  <si>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</si>
  <si>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</si>
  <si>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</si>
  <si>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</si>
  <si>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</si>
  <si>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</si>
  <si>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</si>
  <si>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</si>
  <si>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</si>
  <si>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</si>
  <si>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</si>
  <si>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</si>
  <si>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</si>
  <si>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</si>
  <si>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</si>
  <si>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</si>
  <si>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</si>
  <si>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</si>
  <si>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</si>
  <si>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</si>
  <si>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</si>
  <si>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</si>
  <si>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</si>
  <si>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</si>
  <si>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</si>
  <si>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</si>
  <si>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</si>
  <si>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</si>
  <si>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</si>
  <si>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</si>
  <si>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</si>
  <si>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</si>
  <si>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</si>
  <si>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</si>
  <si>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</si>
  <si>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</si>
  <si>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</si>
  <si>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</si>
  <si>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</si>
  <si>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</si>
  <si>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</si>
  <si>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</si>
  <si>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</si>
  <si>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</si>
  <si>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</si>
  <si>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</si>
  <si>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</si>
  <si>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</si>
  <si>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</si>
  <si>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</si>
  <si>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</si>
  <si>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</si>
  <si>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</si>
  <si>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</si>
  <si>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</si>
  <si>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</si>
  <si>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</si>
  <si>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</si>
  <si>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</si>
  <si>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</si>
  <si>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</si>
  <si>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</si>
  <si>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</si>
  <si>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</si>
  <si>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</si>
  <si>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</si>
  <si>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</si>
  <si>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</si>
  <si>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 ՀՀ  ԿՈՏԱՅՔԻ _  ՄԱՐԶԻ  ՀԱՄԱՅՆՔՆԵՐԻ   ԲՅՈՒՋԵՏԱՅԻՆ   ԵԿԱՄՈՒՏՆԵՐԻ   ՎԵՐԱԲԵՐՅԱԼ  (աճողական)  2025թ,  «02  ամսվա»  դրությամբ                                            </t>
  </si>
  <si>
    <t>փաստացի           (2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</si>
</sst>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28"/>
  <sheetViews>
    <sheetView tabSelected="1" zoomScale="70" zoomScaleNormal="70" workbookViewId="0">
      <pane xSplit="2" ySplit="9" topLeftCell="C20" activePane="bottomRight" state="frozen"/>
      <selection pane="topRight" activeCell="C1" sqref="C1"/>
      <selection pane="bottomLeft" activeCell="A10" sqref="A10"/>
      <selection pane="bottomRight" activeCell="B4" sqref="B4:B8"/>
    </sheetView>
  </sheetViews>
  <sheetFormatPr defaultRowHeight="15.7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5.7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66" width="13.25" style="1" customWidth="1"/>
    <col min="67" max="67" width="13.625" style="1" customWidth="1"/>
    <col min="68" max="68" width="13.375" style="1" customWidth="1"/>
    <col min="69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12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3.5" style="1" customWidth="1"/>
    <col min="94" max="94" width="13.375" style="1" customWidth="1"/>
    <col min="95" max="95" width="13.625" style="1" customWidth="1"/>
    <col min="96" max="96" width="12.625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2" style="1" customWidth="1"/>
    <col min="102" max="102" width="11.75" style="1" customWidth="1"/>
    <col min="103" max="103" width="10.5" style="1" customWidth="1"/>
    <col min="104" max="106" width="9.75" style="1" customWidth="1"/>
    <col min="107" max="107" width="16" style="1" customWidth="1"/>
    <col min="108" max="108" width="14" style="1" customWidth="1"/>
    <col min="109" max="109" width="15" style="1" customWidth="1"/>
    <col min="110" max="110" width="9.875" style="1" customWidth="1"/>
    <col min="111" max="111" width="18.125" style="1" customWidth="1"/>
    <col min="112" max="112" width="15.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6.125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ht="16.5"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>
      <c r="C2" s="185" t="s">
        <v>272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240</v>
      </c>
      <c r="F4" s="212"/>
      <c r="G4" s="212"/>
      <c r="H4" s="212"/>
      <c r="I4" s="213"/>
      <c r="J4" s="187" t="s">
        <v>239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248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249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250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251</v>
      </c>
      <c r="CF5" s="156"/>
      <c r="CG5" s="156"/>
      <c r="CH5" s="156"/>
      <c r="CI5" s="156"/>
      <c r="CJ5" s="156"/>
      <c r="CK5" s="156"/>
      <c r="CL5" s="156"/>
      <c r="CM5" s="157"/>
      <c r="CN5" s="149" t="s">
        <v>252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253</v>
      </c>
      <c r="DA5" s="126"/>
      <c r="DB5" s="127"/>
      <c r="DC5" s="125" t="s">
        <v>254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255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238</v>
      </c>
      <c r="P6" s="159"/>
      <c r="Q6" s="159"/>
      <c r="R6" s="159"/>
      <c r="S6" s="160"/>
      <c r="T6" s="172" t="s">
        <v>235</v>
      </c>
      <c r="U6" s="173"/>
      <c r="V6" s="173"/>
      <c r="W6" s="173"/>
      <c r="X6" s="174"/>
      <c r="Y6" s="172" t="s">
        <v>234</v>
      </c>
      <c r="Z6" s="173"/>
      <c r="AA6" s="173"/>
      <c r="AB6" s="173"/>
      <c r="AC6" s="174"/>
      <c r="AD6" s="172" t="s">
        <v>256</v>
      </c>
      <c r="AE6" s="173"/>
      <c r="AF6" s="173"/>
      <c r="AG6" s="173"/>
      <c r="AH6" s="174"/>
      <c r="AI6" s="172" t="s">
        <v>236</v>
      </c>
      <c r="AJ6" s="173"/>
      <c r="AK6" s="173"/>
      <c r="AL6" s="173"/>
      <c r="AM6" s="174"/>
      <c r="AN6" s="172" t="s">
        <v>237</v>
      </c>
      <c r="AO6" s="173"/>
      <c r="AP6" s="173"/>
      <c r="AQ6" s="173"/>
      <c r="AR6" s="174"/>
      <c r="AS6" s="175" t="s">
        <v>257</v>
      </c>
      <c r="AT6" s="175"/>
      <c r="AU6" s="175"/>
      <c r="AV6" s="180" t="s">
        <v>258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259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260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261</v>
      </c>
      <c r="DK6" s="126"/>
      <c r="DL6" s="127"/>
      <c r="DM6" s="125" t="s">
        <v>262</v>
      </c>
      <c r="DN6" s="126"/>
      <c r="DO6" s="127"/>
      <c r="DP6" s="128"/>
      <c r="DQ6" s="129"/>
      <c r="DR6" s="130"/>
      <c r="DS6" s="125" t="s">
        <v>263</v>
      </c>
      <c r="DT6" s="126"/>
      <c r="DU6" s="127"/>
      <c r="DV6" s="125" t="s">
        <v>264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265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265</v>
      </c>
      <c r="EC7" s="121" t="s">
        <v>43</v>
      </c>
      <c r="ED7" s="134" t="s">
        <v>55</v>
      </c>
      <c r="EE7" s="135"/>
    </row>
    <row r="8" spans="1:136" s="27" customFormat="1" ht="101.25" customHeight="1">
      <c r="A8" s="204"/>
      <c r="B8" s="207"/>
      <c r="C8" s="210"/>
      <c r="D8" s="210"/>
      <c r="E8" s="122"/>
      <c r="F8" s="35" t="s">
        <v>247</v>
      </c>
      <c r="G8" s="26" t="s">
        <v>273</v>
      </c>
      <c r="H8" s="36" t="s">
        <v>266</v>
      </c>
      <c r="I8" s="26" t="s">
        <v>267</v>
      </c>
      <c r="J8" s="122"/>
      <c r="K8" s="35" t="s">
        <v>247</v>
      </c>
      <c r="L8" s="26" t="s">
        <v>273</v>
      </c>
      <c r="M8" s="26" t="s">
        <v>267</v>
      </c>
      <c r="N8" s="26" t="s">
        <v>267</v>
      </c>
      <c r="O8" s="122"/>
      <c r="P8" s="35" t="s">
        <v>247</v>
      </c>
      <c r="Q8" s="26" t="s">
        <v>273</v>
      </c>
      <c r="R8" s="36" t="s">
        <v>266</v>
      </c>
      <c r="S8" s="26" t="s">
        <v>267</v>
      </c>
      <c r="T8" s="122"/>
      <c r="U8" s="35" t="s">
        <v>247</v>
      </c>
      <c r="V8" s="26" t="s">
        <v>273</v>
      </c>
      <c r="W8" s="36" t="s">
        <v>266</v>
      </c>
      <c r="X8" s="26" t="s">
        <v>267</v>
      </c>
      <c r="Y8" s="122"/>
      <c r="Z8" s="35" t="s">
        <v>247</v>
      </c>
      <c r="AA8" s="26" t="s">
        <v>273</v>
      </c>
      <c r="AB8" s="36" t="s">
        <v>266</v>
      </c>
      <c r="AC8" s="26" t="s">
        <v>267</v>
      </c>
      <c r="AD8" s="122"/>
      <c r="AE8" s="35" t="s">
        <v>247</v>
      </c>
      <c r="AF8" s="26" t="s">
        <v>273</v>
      </c>
      <c r="AG8" s="36" t="s">
        <v>266</v>
      </c>
      <c r="AH8" s="26" t="s">
        <v>267</v>
      </c>
      <c r="AI8" s="122"/>
      <c r="AJ8" s="35" t="s">
        <v>247</v>
      </c>
      <c r="AK8" s="26" t="s">
        <v>273</v>
      </c>
      <c r="AL8" s="36" t="s">
        <v>266</v>
      </c>
      <c r="AM8" s="26" t="s">
        <v>267</v>
      </c>
      <c r="AN8" s="122"/>
      <c r="AO8" s="35" t="s">
        <v>247</v>
      </c>
      <c r="AP8" s="26" t="s">
        <v>273</v>
      </c>
      <c r="AQ8" s="36" t="s">
        <v>266</v>
      </c>
      <c r="AR8" s="26" t="s">
        <v>267</v>
      </c>
      <c r="AS8" s="122"/>
      <c r="AT8" s="35" t="s">
        <v>247</v>
      </c>
      <c r="AU8" s="26" t="s">
        <v>273</v>
      </c>
      <c r="AV8" s="122"/>
      <c r="AW8" s="35" t="s">
        <v>247</v>
      </c>
      <c r="AX8" s="26" t="s">
        <v>273</v>
      </c>
      <c r="AY8" s="122"/>
      <c r="AZ8" s="35" t="s">
        <v>247</v>
      </c>
      <c r="BA8" s="26" t="s">
        <v>273</v>
      </c>
      <c r="BB8" s="122"/>
      <c r="BC8" s="35" t="s">
        <v>247</v>
      </c>
      <c r="BD8" s="26" t="s">
        <v>273</v>
      </c>
      <c r="BE8" s="122"/>
      <c r="BF8" s="35" t="s">
        <v>247</v>
      </c>
      <c r="BG8" s="26" t="s">
        <v>273</v>
      </c>
      <c r="BH8" s="122"/>
      <c r="BI8" s="35" t="s">
        <v>247</v>
      </c>
      <c r="BJ8" s="26" t="s">
        <v>273</v>
      </c>
      <c r="BK8" s="122"/>
      <c r="BL8" s="35" t="str">
        <f>BI8</f>
        <v>ծրագիր առաջին եռամսյակ</v>
      </c>
      <c r="BM8" s="26" t="str">
        <f>BG8</f>
        <v>փաստացի           (2 ամիս)</v>
      </c>
      <c r="BN8" s="122"/>
      <c r="BO8" s="35" t="str">
        <f>BL8</f>
        <v>ծրագիր առաջին եռամսյակ</v>
      </c>
      <c r="BP8" s="26" t="str">
        <f>BM8</f>
        <v>փաստացի           (2 ամիս)</v>
      </c>
      <c r="BQ8" s="36" t="str">
        <f>AL8</f>
        <v>կատ, %-ը տարեկան  նկատմամբ</v>
      </c>
      <c r="BR8" s="26" t="s">
        <v>267</v>
      </c>
      <c r="BS8" s="122"/>
      <c r="BT8" s="35" t="str">
        <f>BO8</f>
        <v>ծրագիր առաջին եռամսյակ</v>
      </c>
      <c r="BU8" s="26" t="str">
        <f>BP8</f>
        <v>փաստացի           (2 ամիս)</v>
      </c>
      <c r="BV8" s="122"/>
      <c r="BW8" s="35" t="str">
        <f>BT8</f>
        <v>ծրագիր առաջին եռամսյակ</v>
      </c>
      <c r="BX8" s="26" t="str">
        <f>BU8</f>
        <v>փաստացի           (2 ամիս)</v>
      </c>
      <c r="BY8" s="122"/>
      <c r="BZ8" s="35" t="str">
        <f>BW8</f>
        <v>ծրագիր առաջին եռամսյակ</v>
      </c>
      <c r="CA8" s="26" t="str">
        <f>BX8</f>
        <v>փաստացի           (2 ամիս)</v>
      </c>
      <c r="CB8" s="122"/>
      <c r="CC8" s="35" t="str">
        <f>BZ8</f>
        <v>ծրագիր առաջին եռամսյակ</v>
      </c>
      <c r="CD8" s="26" t="str">
        <f>CA8</f>
        <v>փաստացի           (2 ամիս)</v>
      </c>
      <c r="CE8" s="122"/>
      <c r="CF8" s="35" t="str">
        <f>CC8</f>
        <v>ծրագիր առաջին եռամսյակ</v>
      </c>
      <c r="CG8" s="26" t="str">
        <f>CD8</f>
        <v>փաստացի           (2 ամիս)</v>
      </c>
      <c r="CH8" s="122"/>
      <c r="CI8" s="35" t="str">
        <f>CF8</f>
        <v>ծրագիր առաջին եռամսյակ</v>
      </c>
      <c r="CJ8" s="26" t="str">
        <f>CG8</f>
        <v>փաստացի           (2 ամիս)</v>
      </c>
      <c r="CK8" s="122"/>
      <c r="CL8" s="35" t="str">
        <f>CI8</f>
        <v>ծրագիր առաջին եռամսյակ</v>
      </c>
      <c r="CM8" s="26" t="str">
        <f>CJ8</f>
        <v>փաստացի           (2 ամիս)</v>
      </c>
      <c r="CN8" s="122"/>
      <c r="CO8" s="35" t="str">
        <f>CL8</f>
        <v>ծրագիր առաջին եռամսյակ</v>
      </c>
      <c r="CP8" s="26" t="str">
        <f>CM8</f>
        <v>փաստացի           (2 ամիս)</v>
      </c>
      <c r="CQ8" s="122"/>
      <c r="CR8" s="35" t="str">
        <f>CO8</f>
        <v>ծրագիր առաջին եռամսյակ</v>
      </c>
      <c r="CS8" s="26" t="str">
        <f>CP8</f>
        <v>փաստացի           (2 ամիս)</v>
      </c>
      <c r="CT8" s="122"/>
      <c r="CU8" s="35" t="str">
        <f>CR8</f>
        <v>ծրագիր առաջին եռամսյակ</v>
      </c>
      <c r="CV8" s="26" t="str">
        <f>CS8</f>
        <v>փաստացի           (2 ամիս)</v>
      </c>
      <c r="CW8" s="122"/>
      <c r="CX8" s="35" t="str">
        <f>CU8</f>
        <v>ծրագիր առաջին եռամսյակ</v>
      </c>
      <c r="CY8" s="26" t="str">
        <f>CV8</f>
        <v>փաստացի           (2 ամիս)</v>
      </c>
      <c r="CZ8" s="122"/>
      <c r="DA8" s="35" t="str">
        <f>CX8</f>
        <v>ծրագիր առաջին եռամսյակ</v>
      </c>
      <c r="DB8" s="26" t="str">
        <f>CY8</f>
        <v>փաստացի           (2 ամիս)</v>
      </c>
      <c r="DC8" s="122"/>
      <c r="DD8" s="35" t="str">
        <f>DA8</f>
        <v>ծրագիր առաջին եռամսյակ</v>
      </c>
      <c r="DE8" s="26" t="str">
        <f>DB8</f>
        <v>փաստացի           (2 ամիս)</v>
      </c>
      <c r="DF8" s="136"/>
      <c r="DG8" s="122"/>
      <c r="DH8" s="35" t="str">
        <f>DD8</f>
        <v>ծրագիր առաջին եռամսյակ</v>
      </c>
      <c r="DI8" s="26" t="str">
        <f>DE8</f>
        <v>փաստացի           (2 ամիս)</v>
      </c>
      <c r="DJ8" s="122"/>
      <c r="DK8" s="35" t="str">
        <f>DH8</f>
        <v>ծրագիր առաջին եռամսյակ</v>
      </c>
      <c r="DL8" s="26" t="str">
        <f>DI8</f>
        <v>փաստացի           (2 ամիս)</v>
      </c>
      <c r="DM8" s="122"/>
      <c r="DN8" s="35" t="str">
        <f>DK8</f>
        <v>ծրագիր առաջին եռամսյակ</v>
      </c>
      <c r="DO8" s="26" t="str">
        <f>DL8</f>
        <v>փաստացի           (2 ամիս)</v>
      </c>
      <c r="DP8" s="122"/>
      <c r="DQ8" s="35" t="str">
        <f>DN8</f>
        <v>ծրագիր առաջին եռամսյակ</v>
      </c>
      <c r="DR8" s="26" t="str">
        <f>DO8</f>
        <v>փաստացի           (2 ամիս)</v>
      </c>
      <c r="DS8" s="122"/>
      <c r="DT8" s="35" t="str">
        <f>DQ8</f>
        <v>ծրագիր առաջին եռամսյակ</v>
      </c>
      <c r="DU8" s="26" t="str">
        <f>DR8</f>
        <v>փաստացի           (2 ամիս)</v>
      </c>
      <c r="DV8" s="122"/>
      <c r="DW8" s="35" t="str">
        <f>DT8</f>
        <v>ծրագիր առաջին եռամսյակ</v>
      </c>
      <c r="DX8" s="26" t="str">
        <f>DU8</f>
        <v>փաստացի           (2 ամիս)</v>
      </c>
      <c r="DY8" s="122"/>
      <c r="DZ8" s="35" t="str">
        <f>DW8</f>
        <v>ծրագիր առաջին եռամսյակ</v>
      </c>
      <c r="EA8" s="26" t="str">
        <f>DX8</f>
        <v>փաստացի           (2 ամիս)</v>
      </c>
      <c r="EB8" s="161"/>
      <c r="EC8" s="122"/>
      <c r="ED8" s="35" t="s">
        <v>43</v>
      </c>
      <c r="EE8" s="26" t="str">
        <f>EA8</f>
        <v>փաստացի           (2 ամիս)</v>
      </c>
    </row>
    <row r="9" spans="1:136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>
        <v>122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>
      <c r="A10" s="21">
        <v>1</v>
      </c>
      <c r="B10" s="109" t="s">
        <v>268</v>
      </c>
      <c r="C10" s="117">
        <v>17529.575000000001</v>
      </c>
      <c r="D10" s="117">
        <v>223508.86619999999</v>
      </c>
      <c r="E10" s="25">
        <f>DG10+EC10-DY10</f>
        <v>5408093.7240000004</v>
      </c>
      <c r="F10" s="20">
        <f>DH10+ED10-DZ10</f>
        <v>466493.85006666667</v>
      </c>
      <c r="G10" s="12">
        <f>DI10+EE10-EA10</f>
        <v>455029.76820000011</v>
      </c>
      <c r="H10" s="12">
        <f>G10/F10*100</f>
        <v>97.542500964368941</v>
      </c>
      <c r="I10" s="12">
        <f>G10/E10*100</f>
        <v>8.4138661684184974</v>
      </c>
      <c r="J10" s="12">
        <f>T10+Y10+AD10+AI10+AN10+AS10+BK10+BS10+BV10+BY10+CB10+CE10+CK10+CN10+CT10+CW10+DC10</f>
        <v>1113022.8259999999</v>
      </c>
      <c r="K10" s="12">
        <f>U10+Z10+AE10+AJ10+AO10+AT10+BL10+BT10+BW10+BZ10+CC10+CF10+CL10+CO10+CU10+CX10+DD10</f>
        <v>159357.65196666666</v>
      </c>
      <c r="L10" s="12">
        <f>V10+AA10+AF10+AK10+AP10+AU10+BM10+BU10+BX10+CA10+CD10+CG10+CM10+CP10+CV10+CY10+DE10</f>
        <v>151072.00920000003</v>
      </c>
      <c r="M10" s="12">
        <f t="shared" ref="M10:M21" si="0">L10/K10*100</f>
        <v>94.800599366009891</v>
      </c>
      <c r="N10" s="12">
        <f t="shared" ref="N10:N21" si="1">L10/J10*100</f>
        <v>13.573127672765271</v>
      </c>
      <c r="O10" s="12">
        <f>T10+Y10+AD10</f>
        <v>548626.62799999991</v>
      </c>
      <c r="P10" s="12">
        <f>U10+Z10+AE10</f>
        <v>91204.427999999985</v>
      </c>
      <c r="Q10" s="12">
        <f>V10+AA10+AF10</f>
        <v>88453.945000000007</v>
      </c>
      <c r="R10" s="12">
        <f t="shared" ref="R10:R21" si="2">Q10/P10*100</f>
        <v>96.984265939368669</v>
      </c>
      <c r="S10" s="11">
        <f t="shared" ref="S10:S21" si="3">Q10/O10*100</f>
        <v>16.122794717867762</v>
      </c>
      <c r="T10" s="118">
        <v>183722.02799999993</v>
      </c>
      <c r="U10" s="112">
        <f>T10/12*2</f>
        <v>30620.337999999989</v>
      </c>
      <c r="V10" s="118">
        <v>13969.458000000001</v>
      </c>
      <c r="W10" s="12">
        <f>V10/U10*100</f>
        <v>45.621501630713567</v>
      </c>
      <c r="X10" s="11">
        <f>V10/T10*100</f>
        <v>7.6035836051189269</v>
      </c>
      <c r="Y10" s="118">
        <v>14000.6</v>
      </c>
      <c r="Z10" s="112">
        <f>Y10/12*1.8</f>
        <v>2100.09</v>
      </c>
      <c r="AA10" s="118">
        <v>1448.7439999999999</v>
      </c>
      <c r="AB10" s="12">
        <f>AA10/Z10*100</f>
        <v>68.984853030108226</v>
      </c>
      <c r="AC10" s="11">
        <f>AA10/Y10*100</f>
        <v>10.347727954516234</v>
      </c>
      <c r="AD10" s="118">
        <v>350904</v>
      </c>
      <c r="AE10" s="112">
        <f>AD10/12*2</f>
        <v>58484</v>
      </c>
      <c r="AF10" s="118">
        <v>73035.743000000002</v>
      </c>
      <c r="AG10" s="12">
        <f t="shared" ref="AG10:AG21" si="4">AF10/AE10*100</f>
        <v>124.8815795773203</v>
      </c>
      <c r="AH10" s="11">
        <f t="shared" ref="AH10:AH21" si="5">AF10/AD10*100</f>
        <v>20.813596596220048</v>
      </c>
      <c r="AI10" s="118">
        <v>60261</v>
      </c>
      <c r="AJ10" s="112">
        <f>AI10/12*2</f>
        <v>10043.5</v>
      </c>
      <c r="AK10" s="118">
        <v>14355.713</v>
      </c>
      <c r="AL10" s="12">
        <f t="shared" ref="AL10:AL21" si="6">AK10/AJ10*100</f>
        <v>142.93536117887191</v>
      </c>
      <c r="AM10" s="11">
        <f t="shared" ref="AM10:AM21" si="7">AK10/AI10*100</f>
        <v>23.822560196478651</v>
      </c>
      <c r="AN10" s="118">
        <v>27000</v>
      </c>
      <c r="AO10" s="112">
        <f>AN10/12*1.5</f>
        <v>3375</v>
      </c>
      <c r="AP10" s="118">
        <v>3102.6</v>
      </c>
      <c r="AQ10" s="12">
        <f t="shared" ref="AQ10:AQ21" si="8">AP10/AO10*100</f>
        <v>91.928888888888878</v>
      </c>
      <c r="AR10" s="11">
        <f t="shared" ref="AR10:AR21" si="9">AP10/AN10*100</f>
        <v>11.49111111111111</v>
      </c>
      <c r="AS10" s="38"/>
      <c r="AT10" s="33">
        <f>AS10/12*1.4*3</f>
        <v>0</v>
      </c>
      <c r="AU10" s="47"/>
      <c r="AV10" s="38"/>
      <c r="AW10" s="33">
        <f>AV10/12*1.4*3</f>
        <v>0</v>
      </c>
      <c r="AX10" s="47"/>
      <c r="AY10" s="114">
        <f>AZ10*12</f>
        <v>3628528.8000000003</v>
      </c>
      <c r="AZ10" s="112">
        <v>302377.40000000002</v>
      </c>
      <c r="BA10" s="112">
        <v>302377.40000000002</v>
      </c>
      <c r="BB10" s="38">
        <v>6754.4</v>
      </c>
      <c r="BC10" s="33">
        <v>0</v>
      </c>
      <c r="BD10" s="13">
        <v>0</v>
      </c>
      <c r="BE10" s="112">
        <v>40789.697999999997</v>
      </c>
      <c r="BF10" s="112">
        <f>BE10/12*1.4</f>
        <v>4758.7980999999991</v>
      </c>
      <c r="BG10" s="112">
        <v>1580.3589999999999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O20" si="10">BS10+BV10+BY10+CB10</f>
        <v>40789.698000000004</v>
      </c>
      <c r="BO10" s="12">
        <f t="shared" si="10"/>
        <v>3774.8697999999999</v>
      </c>
      <c r="BP10" s="12">
        <f>BU10+BX10+CA10+CD10</f>
        <v>1580.3589999999999</v>
      </c>
      <c r="BQ10" s="12">
        <f t="shared" ref="BQ10:BQ21" si="11">BP10/BO10*100</f>
        <v>41.865258505074799</v>
      </c>
      <c r="BR10" s="11">
        <f t="shared" ref="BR10:BR21" si="12">BP10/BN10*100</f>
        <v>3.8744072093889979</v>
      </c>
      <c r="BS10" s="118">
        <v>22422.95</v>
      </c>
      <c r="BT10" s="118">
        <f>BS10/12*1.2</f>
        <v>2242.2950000000001</v>
      </c>
      <c r="BU10" s="118">
        <v>658.11900000000003</v>
      </c>
      <c r="BV10" s="118">
        <v>1500</v>
      </c>
      <c r="BW10" s="118">
        <f>BV10/12*1.5</f>
        <v>187.5</v>
      </c>
      <c r="BX10" s="118">
        <v>91.9</v>
      </c>
      <c r="BY10" s="118">
        <v>3416</v>
      </c>
      <c r="BZ10" s="33">
        <v>0</v>
      </c>
      <c r="CA10" s="118">
        <v>70</v>
      </c>
      <c r="CB10" s="118">
        <v>13450.748</v>
      </c>
      <c r="CC10" s="113">
        <f>CB10/12*1.2</f>
        <v>1345.0747999999999</v>
      </c>
      <c r="CD10" s="118">
        <v>760.34</v>
      </c>
      <c r="CE10" s="118">
        <v>0</v>
      </c>
      <c r="CF10" s="47">
        <v>0</v>
      </c>
      <c r="CG10" s="118">
        <v>0</v>
      </c>
      <c r="CH10" s="118">
        <v>3998</v>
      </c>
      <c r="CI10" s="112">
        <v>0</v>
      </c>
      <c r="CJ10" s="118">
        <v>0</v>
      </c>
      <c r="CK10" s="118">
        <v>0</v>
      </c>
      <c r="CL10" s="112">
        <v>0</v>
      </c>
      <c r="CM10" s="118">
        <v>0</v>
      </c>
      <c r="CN10" s="118">
        <v>334345.5</v>
      </c>
      <c r="CO10" s="112">
        <f>CN10/12*1.5</f>
        <v>41793.1875</v>
      </c>
      <c r="CP10" s="118">
        <v>40922.392200000002</v>
      </c>
      <c r="CQ10" s="118">
        <v>97000</v>
      </c>
      <c r="CR10" s="112">
        <f>CQ10/12*2</f>
        <v>16166.666666666666</v>
      </c>
      <c r="CS10" s="112">
        <v>12525.762199999999</v>
      </c>
      <c r="CT10" s="116">
        <v>0</v>
      </c>
      <c r="CU10" s="116">
        <f>CT10/12*1.8</f>
        <v>0</v>
      </c>
      <c r="CV10" s="112">
        <v>0</v>
      </c>
      <c r="CW10" s="115">
        <v>2000</v>
      </c>
      <c r="CX10" s="112">
        <v>0</v>
      </c>
      <c r="CY10" s="112">
        <v>400</v>
      </c>
      <c r="CZ10" s="42">
        <v>0</v>
      </c>
      <c r="DA10" s="33">
        <v>0</v>
      </c>
      <c r="DB10" s="118">
        <v>0</v>
      </c>
      <c r="DC10" s="112">
        <v>100000</v>
      </c>
      <c r="DD10" s="112">
        <f>DC10/12*1.1</f>
        <v>9166.6666666666679</v>
      </c>
      <c r="DE10" s="112">
        <v>2257</v>
      </c>
      <c r="DF10" s="112">
        <v>0</v>
      </c>
      <c r="DG10" s="12">
        <f>T10+Y10+AD10+AI10+AN10+AS10+AV10+AY10+BB10+BE10+BH10+BK10+BS10+BV10+BY10+CB10+CE10+CH10+CK10+CN10+CT10+CW10+CZ10+DC10</f>
        <v>4793093.7240000004</v>
      </c>
      <c r="DH10" s="12">
        <f>U10+Z10+AE10+AJ10+AO10+AT10+AW10+AZ10+BC10+BF10+BI10+BL10+BT10+BW10+BZ10+CC10+CF10+CI10+CL10+CO10+CU10+CX10+DA10+DD10</f>
        <v>466493.85006666667</v>
      </c>
      <c r="DI10" s="12">
        <f>V10+AA10+AF10+AK10+AP10+AU10+AX10+BA10+BD10+BG10+BJ10+BM10+BU10+BX10+CA10+CD10+CG10+CJ10+CM10+CP10+CV10+CY10+DB10+DE10</f>
        <v>455029.76820000011</v>
      </c>
      <c r="DJ10" s="42">
        <v>0</v>
      </c>
      <c r="DK10" s="33">
        <v>0</v>
      </c>
      <c r="DL10" s="47">
        <v>0</v>
      </c>
      <c r="DM10" s="112">
        <v>615000</v>
      </c>
      <c r="DN10" s="117">
        <v>0</v>
      </c>
      <c r="DO10" s="117">
        <v>0</v>
      </c>
      <c r="DP10" s="42">
        <v>0</v>
      </c>
      <c r="DQ10" s="33">
        <v>0</v>
      </c>
      <c r="DR10" s="47">
        <v>0</v>
      </c>
      <c r="DS10" s="47">
        <v>0</v>
      </c>
      <c r="DT10" s="47">
        <v>0</v>
      </c>
      <c r="DU10" s="47">
        <v>0</v>
      </c>
      <c r="DV10" s="42">
        <v>0</v>
      </c>
      <c r="DW10" s="33">
        <v>0</v>
      </c>
      <c r="DX10" s="118">
        <v>0</v>
      </c>
      <c r="DY10" s="118">
        <v>0</v>
      </c>
      <c r="DZ10" s="117">
        <v>0</v>
      </c>
      <c r="EA10" s="118">
        <v>0</v>
      </c>
      <c r="EB10" s="47">
        <v>0</v>
      </c>
      <c r="EC10" s="12">
        <f t="shared" ref="EC10:ED20" si="13">DJ10+DM10+DP10+DS10+DV10+DY10</f>
        <v>615000</v>
      </c>
      <c r="ED10" s="12">
        <f t="shared" si="13"/>
        <v>0</v>
      </c>
      <c r="EE10" s="112">
        <f t="shared" ref="EE10:EE19" si="14">DL10+DO10+DR10+DU10+DX10+EA10+EB10</f>
        <v>0</v>
      </c>
    </row>
    <row r="11" spans="1:136" s="14" customFormat="1" ht="20.25" customHeight="1">
      <c r="A11" s="21">
        <v>2</v>
      </c>
      <c r="B11" s="110" t="s">
        <v>269</v>
      </c>
      <c r="C11" s="117">
        <v>2055404.5656000001</v>
      </c>
      <c r="D11" s="117">
        <v>59848.183299999997</v>
      </c>
      <c r="E11" s="25">
        <f>DG11+EC11-DY11</f>
        <v>9221152.8399999999</v>
      </c>
      <c r="F11" s="20">
        <f>DH11+ED11-DZ11</f>
        <v>868653.20333333325</v>
      </c>
      <c r="G11" s="12">
        <f>DI11+EE11-EA11</f>
        <v>805788.45209999988</v>
      </c>
      <c r="H11" s="12">
        <f t="shared" ref="H11:H21" si="15">G11/F11*100</f>
        <v>92.762963287063371</v>
      </c>
      <c r="I11" s="12">
        <f t="shared" ref="I11:I20" si="16">G11/E11*100</f>
        <v>8.73847843194409</v>
      </c>
      <c r="J11" s="12">
        <f>T11+Y11+AD11+AI11+AN11+AS11+BK11+BS11+BV11+BY11+CB11+CE11+CK11+CN11+CT11+CW11+DC11</f>
        <v>3097823.4</v>
      </c>
      <c r="K11" s="12">
        <f>U11+Z11+AE11+AJ11+AO11+AT11+BL11+BT11+BW11+BZ11+CC11+CF11+CL11+CO11+CU11+CX11+DD11</f>
        <v>452578.3833333333</v>
      </c>
      <c r="L11" s="12">
        <f>V11+AA11+AF11+AK11+AP11+AU11+BM11+BU11+BX11+CA11+CD11+CG11+CM11+CP11+CV11+CY11+DE11</f>
        <v>388533.80910000007</v>
      </c>
      <c r="M11" s="12">
        <f t="shared" si="0"/>
        <v>85.848954216144463</v>
      </c>
      <c r="N11" s="12">
        <f t="shared" si="1"/>
        <v>12.542154891721719</v>
      </c>
      <c r="O11" s="12">
        <f>T11+Y11+AD11</f>
        <v>1383705.4</v>
      </c>
      <c r="P11" s="12">
        <f>U11+Z11+AE11</f>
        <v>230310.8833333333</v>
      </c>
      <c r="Q11" s="12">
        <f>V11+AA11+AF11</f>
        <v>217280.49299999996</v>
      </c>
      <c r="R11" s="12">
        <f t="shared" si="2"/>
        <v>94.342260276743318</v>
      </c>
      <c r="S11" s="11">
        <f t="shared" si="3"/>
        <v>15.702800104704368</v>
      </c>
      <c r="T11" s="118">
        <v>690701.39999999991</v>
      </c>
      <c r="U11" s="112">
        <f t="shared" ref="U11:U20" si="17">T11/12*2</f>
        <v>115116.89999999998</v>
      </c>
      <c r="V11" s="118">
        <v>80475.361999999965</v>
      </c>
      <c r="W11" s="12">
        <f>V11/U11*100</f>
        <v>69.907513145333127</v>
      </c>
      <c r="X11" s="11">
        <f>V11/T11*100</f>
        <v>11.651252190888853</v>
      </c>
      <c r="Y11" s="118">
        <v>18401</v>
      </c>
      <c r="Z11" s="112">
        <f t="shared" ref="Z11:Z20" si="18">Y11/12*1.8</f>
        <v>2760.15</v>
      </c>
      <c r="AA11" s="118">
        <v>1368.0419999999999</v>
      </c>
      <c r="AB11" s="12">
        <f t="shared" ref="AB11:AB24" si="19">AA11/Z11*100</f>
        <v>49.564045432313456</v>
      </c>
      <c r="AC11" s="11">
        <f t="shared" ref="AC11:AC21" si="20">AA11/Y11*100</f>
        <v>7.4346068148470179</v>
      </c>
      <c r="AD11" s="118">
        <v>674603</v>
      </c>
      <c r="AE11" s="112">
        <f t="shared" ref="AE11:AE20" si="21">AD11/12*2</f>
        <v>112433.83333333333</v>
      </c>
      <c r="AF11" s="118">
        <v>135437.08900000001</v>
      </c>
      <c r="AG11" s="12">
        <f t="shared" si="4"/>
        <v>120.45937151183735</v>
      </c>
      <c r="AH11" s="11">
        <f t="shared" si="5"/>
        <v>20.076561918639555</v>
      </c>
      <c r="AI11" s="118">
        <v>510704</v>
      </c>
      <c r="AJ11" s="112">
        <f>AI11/12*1.8</f>
        <v>76605.599999999991</v>
      </c>
      <c r="AK11" s="118">
        <v>57972.235000000001</v>
      </c>
      <c r="AL11" s="12">
        <f t="shared" si="6"/>
        <v>75.676236463130635</v>
      </c>
      <c r="AM11" s="11">
        <f t="shared" si="7"/>
        <v>11.351435469469596</v>
      </c>
      <c r="AN11" s="118">
        <v>70000</v>
      </c>
      <c r="AO11" s="112">
        <f>AN11/12*1.6</f>
        <v>9333.3333333333339</v>
      </c>
      <c r="AP11" s="118">
        <v>8900.7000000000007</v>
      </c>
      <c r="AQ11" s="12">
        <f t="shared" si="8"/>
        <v>95.364642857142854</v>
      </c>
      <c r="AR11" s="11">
        <f t="shared" si="9"/>
        <v>12.715285714285715</v>
      </c>
      <c r="AS11" s="38"/>
      <c r="AT11" s="33">
        <f>AS11/12*1.4*3</f>
        <v>0</v>
      </c>
      <c r="AU11" s="47"/>
      <c r="AV11" s="38"/>
      <c r="AW11" s="33">
        <f>AV11/12*1.4*3</f>
        <v>0</v>
      </c>
      <c r="AX11" s="47"/>
      <c r="AY11" s="114">
        <f t="shared" ref="AY11:AY20" si="22">AZ11*12</f>
        <v>4893618.24</v>
      </c>
      <c r="AZ11" s="112">
        <v>407801.52</v>
      </c>
      <c r="BA11" s="112">
        <v>407801.52</v>
      </c>
      <c r="BB11" s="38">
        <v>2798.2</v>
      </c>
      <c r="BC11" s="33">
        <v>0</v>
      </c>
      <c r="BD11" s="13">
        <v>0</v>
      </c>
      <c r="BE11" s="112">
        <v>70914</v>
      </c>
      <c r="BF11" s="112">
        <f>BE11/12*1.4</f>
        <v>8273.2999999999993</v>
      </c>
      <c r="BG11" s="112">
        <v>9453.1229999999996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0"/>
        <v>70914</v>
      </c>
      <c r="BO11" s="12">
        <f t="shared" si="10"/>
        <v>9255.2000000000007</v>
      </c>
      <c r="BP11" s="12">
        <f t="shared" ref="BP11:BP20" si="23">BU11+BX11+CA11+CD11</f>
        <v>9453.1229999999996</v>
      </c>
      <c r="BQ11" s="12">
        <f t="shared" si="11"/>
        <v>102.13850592099575</v>
      </c>
      <c r="BR11" s="11">
        <f t="shared" si="12"/>
        <v>13.330404433539217</v>
      </c>
      <c r="BS11" s="118">
        <v>46914</v>
      </c>
      <c r="BT11" s="118">
        <f>BS11/12*1.6</f>
        <v>6255.2000000000007</v>
      </c>
      <c r="BU11" s="118">
        <v>6327.0630000000001</v>
      </c>
      <c r="BV11" s="118">
        <v>2000</v>
      </c>
      <c r="BW11" s="118">
        <f t="shared" ref="BW11:BW20" si="24">BV11/12*1.5</f>
        <v>250</v>
      </c>
      <c r="BX11" s="118">
        <v>100.6</v>
      </c>
      <c r="BY11" s="118">
        <v>0</v>
      </c>
      <c r="BZ11" s="33">
        <v>0</v>
      </c>
      <c r="CA11" s="118">
        <v>0</v>
      </c>
      <c r="CB11" s="118">
        <v>22000</v>
      </c>
      <c r="CC11" s="113">
        <f t="shared" ref="CC11:CC20" si="25">CB11/12*1.5</f>
        <v>2750</v>
      </c>
      <c r="CD11" s="118">
        <v>3025.46</v>
      </c>
      <c r="CE11" s="118">
        <v>0</v>
      </c>
      <c r="CF11" s="47">
        <v>0</v>
      </c>
      <c r="CG11" s="118">
        <v>0</v>
      </c>
      <c r="CH11" s="118">
        <v>5999</v>
      </c>
      <c r="CI11" s="112">
        <v>0</v>
      </c>
      <c r="CJ11" s="118">
        <v>0</v>
      </c>
      <c r="CK11" s="118">
        <v>0</v>
      </c>
      <c r="CL11" s="112">
        <v>495</v>
      </c>
      <c r="CM11" s="118">
        <v>0</v>
      </c>
      <c r="CN11" s="118">
        <v>447500</v>
      </c>
      <c r="CO11" s="112">
        <f>CN11/12*1.8</f>
        <v>67125</v>
      </c>
      <c r="CP11" s="118">
        <v>71777.798500000004</v>
      </c>
      <c r="CQ11" s="118">
        <v>230000</v>
      </c>
      <c r="CR11" s="112">
        <f t="shared" ref="CR11:CR20" si="26">CQ11/12*2</f>
        <v>38333.333333333336</v>
      </c>
      <c r="CS11" s="112">
        <v>43372.087500000001</v>
      </c>
      <c r="CT11" s="116">
        <v>200000</v>
      </c>
      <c r="CU11" s="116">
        <f>CT11/12*1.2</f>
        <v>20000</v>
      </c>
      <c r="CV11" s="112">
        <v>7886.0259999999998</v>
      </c>
      <c r="CW11" s="115">
        <v>15000</v>
      </c>
      <c r="CX11" s="112">
        <v>2786.7</v>
      </c>
      <c r="CY11" s="112">
        <v>2220.6549</v>
      </c>
      <c r="CZ11" s="42">
        <v>0</v>
      </c>
      <c r="DA11" s="33">
        <v>0</v>
      </c>
      <c r="DB11" s="118">
        <v>0</v>
      </c>
      <c r="DC11" s="112">
        <v>400000</v>
      </c>
      <c r="DD11" s="112">
        <f>DC11/12*1.1</f>
        <v>36666.666666666672</v>
      </c>
      <c r="DE11" s="112">
        <v>13042.778700000001</v>
      </c>
      <c r="DF11" s="112">
        <v>0</v>
      </c>
      <c r="DG11" s="12">
        <f>T11+Y11+AD11+AI11+AN11+AS11+AV11+AY11+BB11+BE11+BH11+BK11+BS11+BV11+BY11+CB11+CE11+CH11+CK11+CN11+CT11+CW11+CZ11+DC11</f>
        <v>8071152.8400000008</v>
      </c>
      <c r="DH11" s="12">
        <f>U11+Z11+AE11+AJ11+AO11+AT11+AW11+AZ11+BC11+BF11+BI11+BL11+BT11+BW11+BZ11+CC11+CF11+CI11+CL11+CO11+CU11+CX11+DA11+DD11</f>
        <v>868653.20333333325</v>
      </c>
      <c r="DI11" s="12">
        <f>V11+AA11+AF11+AK11+AP11+AU11+AX11+BA11+BD11+BG11+BJ11+BM11+BU11+BX11+CA11+CD11+CG11+CJ11+CM11+CP11+CV11+CY11+DB11+DE11</f>
        <v>805788.45209999988</v>
      </c>
      <c r="DJ11" s="42">
        <v>0</v>
      </c>
      <c r="DK11" s="42">
        <v>0</v>
      </c>
      <c r="DL11" s="42">
        <v>0</v>
      </c>
      <c r="DM11" s="112">
        <v>1150000</v>
      </c>
      <c r="DN11" s="117">
        <v>0</v>
      </c>
      <c r="DO11" s="117">
        <v>0</v>
      </c>
      <c r="DP11" s="42">
        <v>0</v>
      </c>
      <c r="DQ11" s="33">
        <v>0</v>
      </c>
      <c r="DR11" s="47">
        <v>0</v>
      </c>
      <c r="DS11" s="47">
        <v>0</v>
      </c>
      <c r="DT11" s="47">
        <v>0</v>
      </c>
      <c r="DU11" s="47">
        <v>0</v>
      </c>
      <c r="DV11" s="42">
        <v>0</v>
      </c>
      <c r="DW11" s="33">
        <v>0</v>
      </c>
      <c r="DX11" s="118">
        <v>0</v>
      </c>
      <c r="DY11" s="118">
        <v>0</v>
      </c>
      <c r="DZ11" s="117">
        <v>0</v>
      </c>
      <c r="EA11" s="118">
        <v>0</v>
      </c>
      <c r="EB11" s="47">
        <v>0</v>
      </c>
      <c r="EC11" s="12">
        <f t="shared" si="13"/>
        <v>1150000</v>
      </c>
      <c r="ED11" s="12">
        <f t="shared" si="13"/>
        <v>0</v>
      </c>
      <c r="EE11" s="112">
        <f t="shared" si="14"/>
        <v>0</v>
      </c>
      <c r="EF11" s="14">
        <f>DY11-EC11</f>
        <v>-1150000</v>
      </c>
    </row>
    <row r="12" spans="1:136" s="14" customFormat="1" ht="20.25" customHeight="1">
      <c r="A12" s="21">
        <v>3</v>
      </c>
      <c r="B12" s="110" t="s">
        <v>270</v>
      </c>
      <c r="C12" s="117">
        <v>147384.37549999999</v>
      </c>
      <c r="D12" s="117">
        <v>75696.847599999994</v>
      </c>
      <c r="E12" s="25">
        <f>DG12+EC12-DY12</f>
        <v>1457112.6199999999</v>
      </c>
      <c r="F12" s="20">
        <f>DH12+ED12-DZ12</f>
        <v>107160.21999999999</v>
      </c>
      <c r="G12" s="12">
        <f>DI12+EE12-EA12</f>
        <v>103661.63859999999</v>
      </c>
      <c r="H12" s="12">
        <f t="shared" si="15"/>
        <v>96.735186433921101</v>
      </c>
      <c r="I12" s="12">
        <f t="shared" si="16"/>
        <v>7.1141816478125079</v>
      </c>
      <c r="J12" s="12">
        <f>T12+Y12+AD12+AI12+AN12+AS12+BK12+BS12+BV12+BY12+CB12+CE12+CK12+CN12+CT12+CW12+DC12</f>
        <v>180725.5</v>
      </c>
      <c r="K12" s="12">
        <f>U12+Z12+AE12+AJ12+AO12+AT12+BL12+BT12+BW12+BZ12+CC12+CF12+CL12+CO12+CU12+CX12+DD12</f>
        <v>28495.706666666669</v>
      </c>
      <c r="L12" s="12">
        <f>V12+AA12+AF12+AK12+AP12+AU12+BM12+BU12+BX12+CA12+CD12+CG12+CM12+CP12+CV12+CY12+DE12</f>
        <v>24964.378600000004</v>
      </c>
      <c r="M12" s="12">
        <f t="shared" si="0"/>
        <v>87.607508359153996</v>
      </c>
      <c r="N12" s="12">
        <f t="shared" si="1"/>
        <v>13.813423451588184</v>
      </c>
      <c r="O12" s="12">
        <f>T12+Y12+AD12</f>
        <v>103540.5</v>
      </c>
      <c r="P12" s="12">
        <f>U12+Z12+AE12</f>
        <v>17256.75</v>
      </c>
      <c r="Q12" s="12">
        <f>V12+AA12+AF12</f>
        <v>13008.973000000002</v>
      </c>
      <c r="R12" s="12">
        <f t="shared" si="2"/>
        <v>75.38483781708608</v>
      </c>
      <c r="S12" s="11">
        <f t="shared" si="3"/>
        <v>12.564139636181013</v>
      </c>
      <c r="T12" s="118">
        <v>41412.600000000006</v>
      </c>
      <c r="U12" s="112">
        <f t="shared" si="17"/>
        <v>6902.1000000000013</v>
      </c>
      <c r="V12" s="118">
        <v>3348.2570000000014</v>
      </c>
      <c r="W12" s="12">
        <f>V12/U12*100</f>
        <v>48.510699642137908</v>
      </c>
      <c r="X12" s="11">
        <f>V12/T12*100</f>
        <v>8.0851166070229858</v>
      </c>
      <c r="Y12" s="118">
        <v>0</v>
      </c>
      <c r="Z12" s="112">
        <f t="shared" si="18"/>
        <v>0</v>
      </c>
      <c r="AA12" s="118">
        <v>150.05099999999999</v>
      </c>
      <c r="AB12" s="12" t="e">
        <f t="shared" si="19"/>
        <v>#DIV/0!</v>
      </c>
      <c r="AC12" s="11" t="e">
        <f t="shared" si="20"/>
        <v>#DIV/0!</v>
      </c>
      <c r="AD12" s="118">
        <v>62127.9</v>
      </c>
      <c r="AE12" s="112">
        <f t="shared" si="21"/>
        <v>10354.65</v>
      </c>
      <c r="AF12" s="118">
        <v>9510.6650000000009</v>
      </c>
      <c r="AG12" s="12">
        <f t="shared" si="4"/>
        <v>91.849217501315849</v>
      </c>
      <c r="AH12" s="11">
        <f t="shared" si="5"/>
        <v>15.308202916885975</v>
      </c>
      <c r="AI12" s="118">
        <v>4183</v>
      </c>
      <c r="AJ12" s="112">
        <f t="shared" ref="AJ11:AJ20" si="27">AI12/12*2</f>
        <v>697.16666666666663</v>
      </c>
      <c r="AK12" s="118">
        <v>538.60400000000004</v>
      </c>
      <c r="AL12" s="12">
        <f t="shared" si="6"/>
        <v>77.256131962706192</v>
      </c>
      <c r="AM12" s="11">
        <f t="shared" si="7"/>
        <v>12.876021993784367</v>
      </c>
      <c r="AN12" s="118">
        <v>0</v>
      </c>
      <c r="AO12" s="112">
        <f t="shared" ref="AO11:AO20" si="28">AN12/12*2</f>
        <v>0</v>
      </c>
      <c r="AP12" s="118">
        <v>0</v>
      </c>
      <c r="AQ12" s="12" t="e">
        <f t="shared" si="8"/>
        <v>#DIV/0!</v>
      </c>
      <c r="AR12" s="11" t="e">
        <f t="shared" si="9"/>
        <v>#DIV/0!</v>
      </c>
      <c r="AS12" s="38"/>
      <c r="AT12" s="33">
        <f>AS12/12*1.4*3</f>
        <v>0</v>
      </c>
      <c r="AU12" s="47"/>
      <c r="AV12" s="38"/>
      <c r="AW12" s="33">
        <f>AV12/12*1.4*3</f>
        <v>0</v>
      </c>
      <c r="AX12" s="47"/>
      <c r="AY12" s="114">
        <f t="shared" si="22"/>
        <v>930291.11999999988</v>
      </c>
      <c r="AZ12" s="112">
        <v>77524.259999999995</v>
      </c>
      <c r="BA12" s="112">
        <v>77524.259999999995</v>
      </c>
      <c r="BB12" s="38">
        <v>1089.4000000000001</v>
      </c>
      <c r="BC12" s="33">
        <v>0</v>
      </c>
      <c r="BD12" s="13">
        <v>0</v>
      </c>
      <c r="BE12" s="112">
        <v>9773.6</v>
      </c>
      <c r="BF12" s="112">
        <f>BE12/12*1.4</f>
        <v>1140.2533333333333</v>
      </c>
      <c r="BG12" s="112">
        <v>1173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0"/>
        <v>9773.6</v>
      </c>
      <c r="BO12" s="12">
        <f t="shared" si="10"/>
        <v>1152.7533333333333</v>
      </c>
      <c r="BP12" s="12">
        <f t="shared" si="23"/>
        <v>1173</v>
      </c>
      <c r="BQ12" s="12">
        <f t="shared" si="11"/>
        <v>101.75637459300341</v>
      </c>
      <c r="BR12" s="11">
        <f t="shared" si="12"/>
        <v>12.001718916264222</v>
      </c>
      <c r="BS12" s="118">
        <v>8273.6</v>
      </c>
      <c r="BT12" s="118">
        <f>BS12/12*1.4</f>
        <v>965.25333333333333</v>
      </c>
      <c r="BU12" s="118">
        <v>903</v>
      </c>
      <c r="BV12" s="118">
        <v>0</v>
      </c>
      <c r="BW12" s="118">
        <f t="shared" si="24"/>
        <v>0</v>
      </c>
      <c r="BX12" s="118">
        <v>0</v>
      </c>
      <c r="BY12" s="118">
        <v>0</v>
      </c>
      <c r="BZ12" s="33">
        <v>0</v>
      </c>
      <c r="CA12" s="118">
        <v>0</v>
      </c>
      <c r="CB12" s="118">
        <v>1500</v>
      </c>
      <c r="CC12" s="113">
        <f t="shared" si="25"/>
        <v>187.5</v>
      </c>
      <c r="CD12" s="118">
        <v>270</v>
      </c>
      <c r="CE12" s="118">
        <v>0</v>
      </c>
      <c r="CF12" s="47">
        <v>0</v>
      </c>
      <c r="CG12" s="118">
        <v>0</v>
      </c>
      <c r="CH12" s="118">
        <v>0</v>
      </c>
      <c r="CI12" s="112">
        <v>0</v>
      </c>
      <c r="CJ12" s="118">
        <v>0</v>
      </c>
      <c r="CK12" s="118">
        <v>270</v>
      </c>
      <c r="CL12" s="112">
        <v>58</v>
      </c>
      <c r="CM12" s="118">
        <v>106</v>
      </c>
      <c r="CN12" s="118">
        <v>47498</v>
      </c>
      <c r="CO12" s="112">
        <f>CN12/12*2</f>
        <v>7916.333333333333</v>
      </c>
      <c r="CP12" s="118">
        <v>8340.17</v>
      </c>
      <c r="CQ12" s="118">
        <v>26130</v>
      </c>
      <c r="CR12" s="112">
        <f t="shared" si="26"/>
        <v>4355</v>
      </c>
      <c r="CS12" s="112">
        <v>4491.808</v>
      </c>
      <c r="CT12" s="116">
        <v>3000</v>
      </c>
      <c r="CU12" s="116">
        <f t="shared" ref="CU12:CU20" si="29">CT12/12*1.2</f>
        <v>300</v>
      </c>
      <c r="CV12" s="112">
        <v>497.13159999999999</v>
      </c>
      <c r="CW12" s="115">
        <v>300</v>
      </c>
      <c r="CX12" s="112">
        <v>0</v>
      </c>
      <c r="CY12" s="112">
        <v>0</v>
      </c>
      <c r="CZ12" s="42">
        <v>0</v>
      </c>
      <c r="DA12" s="33">
        <v>0</v>
      </c>
      <c r="DB12" s="118">
        <v>0</v>
      </c>
      <c r="DC12" s="112">
        <v>12160.4</v>
      </c>
      <c r="DD12" s="112">
        <f t="shared" ref="DD11:DD20" si="30">DC12/12*1.1</f>
        <v>1114.7033333333334</v>
      </c>
      <c r="DE12" s="112">
        <v>1300.5</v>
      </c>
      <c r="DF12" s="112">
        <v>0</v>
      </c>
      <c r="DG12" s="12">
        <f>T12+Y12+AD12+AI12+AN12+AS12+AV12+AY12+BB12+BE12+BH12+BK12+BS12+BV12+BY12+CB12+CE12+CH12+CK12+CN12+CT12+CW12+CZ12+DC12</f>
        <v>1121879.6199999999</v>
      </c>
      <c r="DH12" s="12">
        <f>U12+Z12+AE12+AJ12+AO12+AT12+AW12+AZ12+BC12+BF12+BI12+BL12+BT12+BW12+BZ12+CC12+CF12+CI12+CL12+CO12+CU12+CX12+DA12+DD12</f>
        <v>107160.21999999999</v>
      </c>
      <c r="DI12" s="12">
        <f>V12+AA12+AF12+AK12+AP12+AU12+AX12+BA12+BD12+BG12+BJ12+BM12+BU12+BX12+CA12+CD12+CG12+CJ12+CM12+CP12+CV12+CY12+DB12+DE12</f>
        <v>103661.63859999999</v>
      </c>
      <c r="DJ12" s="42">
        <v>0</v>
      </c>
      <c r="DK12" s="42">
        <v>0</v>
      </c>
      <c r="DL12" s="42">
        <v>0</v>
      </c>
      <c r="DM12" s="112">
        <v>335233</v>
      </c>
      <c r="DN12" s="117">
        <v>0</v>
      </c>
      <c r="DO12" s="117">
        <v>0</v>
      </c>
      <c r="DP12" s="42">
        <v>0</v>
      </c>
      <c r="DQ12" s="33">
        <v>0</v>
      </c>
      <c r="DR12" s="47">
        <v>0</v>
      </c>
      <c r="DS12" s="47">
        <v>0</v>
      </c>
      <c r="DT12" s="47">
        <v>0</v>
      </c>
      <c r="DU12" s="47">
        <v>0</v>
      </c>
      <c r="DV12" s="42">
        <v>0</v>
      </c>
      <c r="DW12" s="33">
        <v>0</v>
      </c>
      <c r="DX12" s="118">
        <v>0</v>
      </c>
      <c r="DY12" s="118">
        <v>76175.7</v>
      </c>
      <c r="DZ12" s="117">
        <v>0</v>
      </c>
      <c r="EA12" s="118">
        <v>0</v>
      </c>
      <c r="EB12" s="47">
        <v>0</v>
      </c>
      <c r="EC12" s="12">
        <f t="shared" si="13"/>
        <v>411408.7</v>
      </c>
      <c r="ED12" s="12">
        <f t="shared" si="13"/>
        <v>0</v>
      </c>
      <c r="EE12" s="112">
        <f t="shared" si="14"/>
        <v>0</v>
      </c>
      <c r="EF12" s="14">
        <f t="shared" ref="EF12:EF20" si="31">DY12-EC12</f>
        <v>-335233</v>
      </c>
    </row>
    <row r="13" spans="1:136" s="14" customFormat="1" ht="20.25" customHeight="1">
      <c r="A13" s="21">
        <v>4</v>
      </c>
      <c r="B13" s="110" t="s">
        <v>243</v>
      </c>
      <c r="C13" s="117">
        <v>811451.38890000002</v>
      </c>
      <c r="D13" s="117">
        <v>71361.142699999997</v>
      </c>
      <c r="E13" s="25">
        <f>DG13+EC13-DY13</f>
        <v>6120810.0950000007</v>
      </c>
      <c r="F13" s="20">
        <f>DH13+ED13-DZ13</f>
        <v>448475.79916666669</v>
      </c>
      <c r="G13" s="12">
        <f>DI13+EE13-EA13</f>
        <v>460286.52299999999</v>
      </c>
      <c r="H13" s="12">
        <f t="shared" si="15"/>
        <v>102.63352534412766</v>
      </c>
      <c r="I13" s="12">
        <f t="shared" si="16"/>
        <v>7.5200262033288903</v>
      </c>
      <c r="J13" s="12">
        <f>T13+Y13+AD13+AI13+AN13+AS13+BK13+BS13+BV13+BY13+CB13+CE13+CK13+CN13+CT13+CW13+DC13</f>
        <v>1364317.6</v>
      </c>
      <c r="K13" s="12">
        <f>U13+Z13+AE13+AJ13+AO13+AT13+BL13+BT13+BW13+BZ13+CC13+CF13+CL13+CO13+CU13+CX13+DD13</f>
        <v>242197.59583333333</v>
      </c>
      <c r="L13" s="12">
        <f>V13+AA13+AF13+AK13+AP13+AU13+BM13+BU13+BX13+CA13+CD13+CG13+CM13+CP13+CV13+CY13+DE13</f>
        <v>251311.81999999998</v>
      </c>
      <c r="M13" s="12">
        <f t="shared" si="0"/>
        <v>103.76313568898452</v>
      </c>
      <c r="N13" s="12">
        <f t="shared" si="1"/>
        <v>18.420331160427743</v>
      </c>
      <c r="O13" s="12">
        <f>T13+Y13+AD13</f>
        <v>777759.00000000012</v>
      </c>
      <c r="P13" s="12">
        <f>U13+Z13+AE13</f>
        <v>129176.00000000001</v>
      </c>
      <c r="Q13" s="12">
        <f>V13+AA13+AF13</f>
        <v>108739.37799999998</v>
      </c>
      <c r="R13" s="12">
        <f t="shared" si="2"/>
        <v>84.179242274106628</v>
      </c>
      <c r="S13" s="11">
        <f t="shared" si="3"/>
        <v>13.981114715483841</v>
      </c>
      <c r="T13" s="118">
        <v>451803.00000000012</v>
      </c>
      <c r="U13" s="112">
        <f t="shared" si="17"/>
        <v>75300.500000000015</v>
      </c>
      <c r="V13" s="118">
        <v>50820.112999999983</v>
      </c>
      <c r="W13" s="12">
        <f>V13/U13*100</f>
        <v>67.48974176798292</v>
      </c>
      <c r="X13" s="11">
        <f>V13/T13*100</f>
        <v>11.248290294663818</v>
      </c>
      <c r="Y13" s="118">
        <v>27030</v>
      </c>
      <c r="Z13" s="112">
        <f t="shared" si="18"/>
        <v>4054.5</v>
      </c>
      <c r="AA13" s="118">
        <v>3631.7139999999999</v>
      </c>
      <c r="AB13" s="12">
        <f t="shared" si="19"/>
        <v>89.572425699839684</v>
      </c>
      <c r="AC13" s="11">
        <f t="shared" si="20"/>
        <v>13.435863854975953</v>
      </c>
      <c r="AD13" s="118">
        <v>298926</v>
      </c>
      <c r="AE13" s="112">
        <f t="shared" si="21"/>
        <v>49821</v>
      </c>
      <c r="AF13" s="118">
        <v>54287.550999999999</v>
      </c>
      <c r="AG13" s="12">
        <f t="shared" si="4"/>
        <v>108.96519740671604</v>
      </c>
      <c r="AH13" s="11">
        <f t="shared" si="5"/>
        <v>18.160866234452673</v>
      </c>
      <c r="AI13" s="118">
        <v>118770</v>
      </c>
      <c r="AJ13" s="112">
        <v>54000</v>
      </c>
      <c r="AK13" s="118">
        <v>94523.5</v>
      </c>
      <c r="AL13" s="12">
        <f t="shared" si="6"/>
        <v>175.04351851851851</v>
      </c>
      <c r="AM13" s="11">
        <f t="shared" si="7"/>
        <v>79.585332996547947</v>
      </c>
      <c r="AN13" s="118">
        <v>14000</v>
      </c>
      <c r="AO13" s="112">
        <f>AN13/12*1.8</f>
        <v>2100</v>
      </c>
      <c r="AP13" s="118">
        <v>1795.2</v>
      </c>
      <c r="AQ13" s="12">
        <f t="shared" si="8"/>
        <v>85.48571428571428</v>
      </c>
      <c r="AR13" s="11">
        <f t="shared" si="9"/>
        <v>12.822857142857144</v>
      </c>
      <c r="AS13" s="38"/>
      <c r="AT13" s="33">
        <f>AS13/12*1.4*3</f>
        <v>0</v>
      </c>
      <c r="AU13" s="47"/>
      <c r="AV13" s="38"/>
      <c r="AW13" s="33">
        <f>AV13/12*1.4*3</f>
        <v>0</v>
      </c>
      <c r="AX13" s="47"/>
      <c r="AY13" s="114">
        <f t="shared" si="22"/>
        <v>2396833.44</v>
      </c>
      <c r="AZ13" s="112">
        <v>199736.12</v>
      </c>
      <c r="BA13" s="112">
        <v>199736.12</v>
      </c>
      <c r="BB13" s="38">
        <v>3486.1</v>
      </c>
      <c r="BC13" s="33">
        <v>0</v>
      </c>
      <c r="BD13" s="13">
        <v>0</v>
      </c>
      <c r="BE13" s="112">
        <v>39252.5</v>
      </c>
      <c r="BF13" s="112">
        <f>BE13/12*2</f>
        <v>6542.083333333333</v>
      </c>
      <c r="BG13" s="112">
        <v>9238.5830000000005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0"/>
        <v>39252.5</v>
      </c>
      <c r="BO13" s="33">
        <f>BN13/12*1.4*6</f>
        <v>27476.75</v>
      </c>
      <c r="BP13" s="12">
        <f t="shared" si="23"/>
        <v>9238.5829999999987</v>
      </c>
      <c r="BQ13" s="12">
        <f t="shared" si="11"/>
        <v>33.623274222751959</v>
      </c>
      <c r="BR13" s="11">
        <f t="shared" si="12"/>
        <v>23.536291955926369</v>
      </c>
      <c r="BS13" s="118">
        <v>22000</v>
      </c>
      <c r="BT13" s="118">
        <f>BS13/12*2</f>
        <v>3666.6666666666665</v>
      </c>
      <c r="BU13" s="118">
        <v>4319.6030000000001</v>
      </c>
      <c r="BV13" s="118">
        <v>0</v>
      </c>
      <c r="BW13" s="118">
        <f t="shared" si="24"/>
        <v>0</v>
      </c>
      <c r="BX13" s="118">
        <v>0</v>
      </c>
      <c r="BY13" s="118">
        <v>0</v>
      </c>
      <c r="BZ13" s="33">
        <v>0</v>
      </c>
      <c r="CA13" s="118">
        <v>0</v>
      </c>
      <c r="CB13" s="118">
        <v>17252.5</v>
      </c>
      <c r="CC13" s="113">
        <f>CB13/12*2</f>
        <v>2875.4166666666665</v>
      </c>
      <c r="CD13" s="118">
        <v>4918.9799999999996</v>
      </c>
      <c r="CE13" s="118">
        <v>0</v>
      </c>
      <c r="CF13" s="47">
        <v>0</v>
      </c>
      <c r="CG13" s="118">
        <v>0</v>
      </c>
      <c r="CH13" s="118">
        <v>3998</v>
      </c>
      <c r="CI13" s="112">
        <v>0</v>
      </c>
      <c r="CJ13" s="118">
        <v>0</v>
      </c>
      <c r="CK13" s="118">
        <v>0</v>
      </c>
      <c r="CL13" s="112">
        <v>0</v>
      </c>
      <c r="CM13" s="118">
        <v>0</v>
      </c>
      <c r="CN13" s="118">
        <v>247036.1</v>
      </c>
      <c r="CO13" s="112">
        <f>CN13/12*1.5</f>
        <v>30879.512500000001</v>
      </c>
      <c r="CP13" s="118">
        <v>28756.406999999999</v>
      </c>
      <c r="CQ13" s="118">
        <v>67795</v>
      </c>
      <c r="CR13" s="112">
        <f>CQ13/12*1.8</f>
        <v>10169.25</v>
      </c>
      <c r="CS13" s="112">
        <v>8902.6759999999995</v>
      </c>
      <c r="CT13" s="116">
        <v>112500</v>
      </c>
      <c r="CU13" s="116">
        <f t="shared" si="29"/>
        <v>11250</v>
      </c>
      <c r="CV13" s="112">
        <v>1386.069</v>
      </c>
      <c r="CW13" s="115">
        <v>0</v>
      </c>
      <c r="CX13" s="112">
        <v>0</v>
      </c>
      <c r="CY13" s="112">
        <v>0</v>
      </c>
      <c r="CZ13" s="42">
        <v>0</v>
      </c>
      <c r="DA13" s="33">
        <v>0</v>
      </c>
      <c r="DB13" s="118">
        <v>0</v>
      </c>
      <c r="DC13" s="112">
        <v>55000</v>
      </c>
      <c r="DD13" s="112">
        <f>DC13/12*1.8</f>
        <v>8250</v>
      </c>
      <c r="DE13" s="112">
        <v>6872.683</v>
      </c>
      <c r="DF13" s="112">
        <v>718.1</v>
      </c>
      <c r="DG13" s="12">
        <f>T13+Y13+AD13+AI13+AN13+AS13+AV13+AY13+BB13+BE13+BH13+BK13+BS13+BV13+BY13+CB13+CE13+CH13+CK13+CN13+CT13+CW13+CZ13+DC13</f>
        <v>3807887.64</v>
      </c>
      <c r="DH13" s="12">
        <f>U13+Z13+AE13+AJ13+AO13+AT13+AW13+AZ13+BC13+BF13+BI13+BL13+BT13+BW13+BZ13+CC13+CF13+CI13+CL13+CO13+CU13+CX13+DA13+DD13</f>
        <v>448475.79916666669</v>
      </c>
      <c r="DI13" s="12">
        <f>V13+AA13+AF13+AK13+AP13+AU13+AX13+BA13+BD13+BG13+BJ13+BM13+BU13+BX13+CA13+CD13+CG13+CJ13+CM13+CP13+CV13+CY13+DB13+DE13</f>
        <v>460286.52299999999</v>
      </c>
      <c r="DJ13" s="42">
        <v>0</v>
      </c>
      <c r="DK13" s="42">
        <v>0</v>
      </c>
      <c r="DL13" s="42">
        <v>0</v>
      </c>
      <c r="DM13" s="112">
        <v>2312922.4550000001</v>
      </c>
      <c r="DN13" s="117">
        <v>0</v>
      </c>
      <c r="DO13" s="117">
        <v>0</v>
      </c>
      <c r="DP13" s="42">
        <v>0</v>
      </c>
      <c r="DQ13" s="33">
        <v>0</v>
      </c>
      <c r="DR13" s="47">
        <v>0</v>
      </c>
      <c r="DS13" s="47">
        <v>0</v>
      </c>
      <c r="DT13" s="47">
        <v>0</v>
      </c>
      <c r="DU13" s="47">
        <v>0</v>
      </c>
      <c r="DV13" s="42">
        <v>0</v>
      </c>
      <c r="DW13" s="33">
        <v>0</v>
      </c>
      <c r="DX13" s="118">
        <v>0</v>
      </c>
      <c r="DY13" s="118">
        <v>0</v>
      </c>
      <c r="DZ13" s="117">
        <v>0</v>
      </c>
      <c r="EA13" s="118">
        <v>0</v>
      </c>
      <c r="EB13" s="47">
        <v>0</v>
      </c>
      <c r="EC13" s="12">
        <f t="shared" si="13"/>
        <v>2312922.4550000001</v>
      </c>
      <c r="ED13" s="12">
        <f t="shared" si="13"/>
        <v>0</v>
      </c>
      <c r="EE13" s="112">
        <f t="shared" si="14"/>
        <v>0</v>
      </c>
      <c r="EF13" s="14">
        <f t="shared" si="31"/>
        <v>-2312922.4550000001</v>
      </c>
    </row>
    <row r="14" spans="1:136" s="14" customFormat="1" ht="20.25" customHeight="1">
      <c r="A14" s="21">
        <v>5</v>
      </c>
      <c r="B14" s="110" t="s">
        <v>244</v>
      </c>
      <c r="C14" s="117">
        <v>1992415.0183999999</v>
      </c>
      <c r="D14" s="117">
        <v>129268.32</v>
      </c>
      <c r="E14" s="25">
        <f>DG14+EC14-DY14</f>
        <v>1251574.6399999997</v>
      </c>
      <c r="F14" s="20">
        <f>DH14+ED14-DZ14</f>
        <v>224205.42833333334</v>
      </c>
      <c r="G14" s="12">
        <f>DI14+EE14-EA14</f>
        <v>328226.5849999999</v>
      </c>
      <c r="H14" s="12">
        <f t="shared" si="15"/>
        <v>146.39546751384404</v>
      </c>
      <c r="I14" s="12">
        <f t="shared" si="16"/>
        <v>26.225090738495627</v>
      </c>
      <c r="J14" s="12">
        <f>T14+Y14+AD14+AI14+AN14+AS14+BK14+BS14+BV14+BY14+CB14+CE14+CK14+CN14+CT14+CW14+DC14</f>
        <v>960087.79999999993</v>
      </c>
      <c r="K14" s="12">
        <f>U14+Z14+AE14+AJ14+AO14+AT14+BL14+BT14+BW14+BZ14+CC14+CF14+CL14+CO14+CU14+CX14+DD14</f>
        <v>187609.67500000002</v>
      </c>
      <c r="L14" s="12">
        <f>V14+AA14+AF14+AK14+AP14+AU14+BM14+BU14+BX14+CA14+CD14+CG14+CM14+CP14+CV14+CY14+DE14</f>
        <v>307908.4219999999</v>
      </c>
      <c r="M14" s="12">
        <f t="shared" si="0"/>
        <v>164.12182474064832</v>
      </c>
      <c r="N14" s="12">
        <f t="shared" si="1"/>
        <v>32.070860810855002</v>
      </c>
      <c r="O14" s="12">
        <f>T14+Y14+AD14</f>
        <v>681600</v>
      </c>
      <c r="P14" s="12">
        <f>U14+Z14+AE14</f>
        <v>113275</v>
      </c>
      <c r="Q14" s="12">
        <f>V14+AA14+AF14</f>
        <v>203464.375</v>
      </c>
      <c r="R14" s="12">
        <f t="shared" si="2"/>
        <v>179.61984109468108</v>
      </c>
      <c r="S14" s="11">
        <f t="shared" si="3"/>
        <v>29.850993984741788</v>
      </c>
      <c r="T14" s="118">
        <v>604100</v>
      </c>
      <c r="U14" s="112">
        <f t="shared" si="17"/>
        <v>100683.33333333333</v>
      </c>
      <c r="V14" s="118">
        <v>191740.89799999999</v>
      </c>
      <c r="W14" s="12">
        <f>V14/U14*100</f>
        <v>190.43956099983447</v>
      </c>
      <c r="X14" s="11">
        <f>V14/T14*100</f>
        <v>31.739926833305741</v>
      </c>
      <c r="Y14" s="118">
        <v>19500</v>
      </c>
      <c r="Z14" s="112">
        <f t="shared" si="18"/>
        <v>2925</v>
      </c>
      <c r="AA14" s="118">
        <v>494.46199999999999</v>
      </c>
      <c r="AB14" s="12">
        <f t="shared" si="19"/>
        <v>16.90468376068376</v>
      </c>
      <c r="AC14" s="11">
        <f t="shared" si="20"/>
        <v>2.5357025641025639</v>
      </c>
      <c r="AD14" s="118">
        <v>58000</v>
      </c>
      <c r="AE14" s="112">
        <f t="shared" si="21"/>
        <v>9666.6666666666661</v>
      </c>
      <c r="AF14" s="118">
        <v>11229.014999999999</v>
      </c>
      <c r="AG14" s="12">
        <f t="shared" si="4"/>
        <v>116.16222413793102</v>
      </c>
      <c r="AH14" s="11">
        <f t="shared" si="5"/>
        <v>19.36037068965517</v>
      </c>
      <c r="AI14" s="118">
        <v>87887</v>
      </c>
      <c r="AJ14" s="112">
        <v>44000</v>
      </c>
      <c r="AK14" s="118">
        <v>59415.614999999998</v>
      </c>
      <c r="AL14" s="12">
        <f t="shared" si="6"/>
        <v>135.03548863636362</v>
      </c>
      <c r="AM14" s="11">
        <f t="shared" si="7"/>
        <v>67.604554712301024</v>
      </c>
      <c r="AN14" s="118">
        <v>0</v>
      </c>
      <c r="AO14" s="112">
        <f t="shared" si="28"/>
        <v>0</v>
      </c>
      <c r="AP14" s="118">
        <v>0</v>
      </c>
      <c r="AQ14" s="12" t="e">
        <f t="shared" si="8"/>
        <v>#DIV/0!</v>
      </c>
      <c r="AR14" s="11" t="e">
        <f t="shared" si="9"/>
        <v>#DIV/0!</v>
      </c>
      <c r="AS14" s="38"/>
      <c r="AT14" s="33">
        <f>AS14/12*1.4*3</f>
        <v>0</v>
      </c>
      <c r="AU14" s="47"/>
      <c r="AV14" s="38"/>
      <c r="AW14" s="33">
        <f>AV14/12*1.4*3</f>
        <v>0</v>
      </c>
      <c r="AX14" s="47"/>
      <c r="AY14" s="114">
        <f t="shared" si="22"/>
        <v>128917.44</v>
      </c>
      <c r="AZ14" s="112">
        <v>10743.12</v>
      </c>
      <c r="BA14" s="112">
        <v>10743.12</v>
      </c>
      <c r="BB14" s="38">
        <v>653.6</v>
      </c>
      <c r="BC14" s="33">
        <v>0</v>
      </c>
      <c r="BD14" s="13">
        <v>0</v>
      </c>
      <c r="BE14" s="112">
        <v>42152.4</v>
      </c>
      <c r="BF14" s="112">
        <f>BE14/12*2</f>
        <v>7025.4000000000005</v>
      </c>
      <c r="BG14" s="112">
        <v>12125.043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0"/>
        <v>42152.4</v>
      </c>
      <c r="BO14" s="12">
        <f t="shared" si="10"/>
        <v>6959.9416666666675</v>
      </c>
      <c r="BP14" s="12">
        <f t="shared" si="23"/>
        <v>12125.043</v>
      </c>
      <c r="BQ14" s="12">
        <f t="shared" si="11"/>
        <v>174.21184803991409</v>
      </c>
      <c r="BR14" s="11">
        <f t="shared" si="12"/>
        <v>28.764774959432916</v>
      </c>
      <c r="BS14" s="118">
        <v>13270.2</v>
      </c>
      <c r="BT14" s="118">
        <f>BS14/12*2</f>
        <v>2211.7000000000003</v>
      </c>
      <c r="BU14" s="118">
        <v>2474.6329999999998</v>
      </c>
      <c r="BV14" s="118">
        <v>27311.200000000001</v>
      </c>
      <c r="BW14" s="118">
        <f>BV14/12*2</f>
        <v>4551.8666666666668</v>
      </c>
      <c r="BX14" s="118">
        <v>9600.41</v>
      </c>
      <c r="BY14" s="118">
        <v>0</v>
      </c>
      <c r="BZ14" s="33">
        <v>0</v>
      </c>
      <c r="CA14" s="118">
        <v>0</v>
      </c>
      <c r="CB14" s="118">
        <v>1571</v>
      </c>
      <c r="CC14" s="113">
        <f t="shared" si="25"/>
        <v>196.375</v>
      </c>
      <c r="CD14" s="118">
        <v>50</v>
      </c>
      <c r="CE14" s="118">
        <v>0</v>
      </c>
      <c r="CF14" s="47">
        <v>0</v>
      </c>
      <c r="CG14" s="118">
        <v>0</v>
      </c>
      <c r="CH14" s="118">
        <v>0</v>
      </c>
      <c r="CI14" s="112">
        <v>0</v>
      </c>
      <c r="CJ14" s="118">
        <v>0</v>
      </c>
      <c r="CK14" s="118">
        <v>0</v>
      </c>
      <c r="CL14" s="112">
        <v>0</v>
      </c>
      <c r="CM14" s="118">
        <v>0</v>
      </c>
      <c r="CN14" s="118">
        <v>125674.4</v>
      </c>
      <c r="CO14" s="112">
        <f>CN14/12*2</f>
        <v>20945.733333333334</v>
      </c>
      <c r="CP14" s="118">
        <v>29820.562000000002</v>
      </c>
      <c r="CQ14" s="118">
        <v>45604.4</v>
      </c>
      <c r="CR14" s="112">
        <f t="shared" si="26"/>
        <v>7600.7333333333336</v>
      </c>
      <c r="CS14" s="112">
        <v>8743.7459999999992</v>
      </c>
      <c r="CT14" s="116">
        <v>15500</v>
      </c>
      <c r="CU14" s="116">
        <f t="shared" si="29"/>
        <v>1550</v>
      </c>
      <c r="CV14" s="112">
        <v>0</v>
      </c>
      <c r="CW14" s="115">
        <v>2000</v>
      </c>
      <c r="CX14" s="112">
        <v>0</v>
      </c>
      <c r="CY14" s="112">
        <v>2000</v>
      </c>
      <c r="CZ14" s="42">
        <v>6800</v>
      </c>
      <c r="DA14" s="33">
        <v>0</v>
      </c>
      <c r="DB14" s="118">
        <v>450</v>
      </c>
      <c r="DC14" s="112">
        <v>5274</v>
      </c>
      <c r="DD14" s="112">
        <f>DC14/12*2</f>
        <v>879</v>
      </c>
      <c r="DE14" s="112">
        <v>1082.827</v>
      </c>
      <c r="DF14" s="112">
        <v>0</v>
      </c>
      <c r="DG14" s="12">
        <f>T14+Y14+AD14+AI14+AN14+AS14+AV14+AY14+BB14+BE14+BH14+BK14+BS14+BV14+BY14+CB14+CE14+CH14+CK14+CN14+CT14+CW14+CZ14+DC14</f>
        <v>1138611.2399999998</v>
      </c>
      <c r="DH14" s="12">
        <f>U14+Z14+AE14+AJ14+AO14+AT14+AW14+AZ14+BC14+BF14+BI14+BL14+BT14+BW14+BZ14+CC14+CF14+CI14+CL14+CO14+CU14+CX14+DA14+DD14</f>
        <v>205378.19500000001</v>
      </c>
      <c r="DI14" s="12">
        <f>V14+AA14+AF14+AK14+AP14+AU14+AX14+BA14+BD14+BG14+BJ14+BM14+BU14+BX14+CA14+CD14+CG14+CJ14+CM14+CP14+CV14+CY14+DB14+DE14</f>
        <v>331226.5849999999</v>
      </c>
      <c r="DJ14" s="42">
        <v>0</v>
      </c>
      <c r="DK14" s="42">
        <v>0</v>
      </c>
      <c r="DL14" s="42">
        <v>0</v>
      </c>
      <c r="DM14" s="112">
        <v>112963.4</v>
      </c>
      <c r="DN14" s="117">
        <f>DM14/12*2</f>
        <v>18827.233333333334</v>
      </c>
      <c r="DO14" s="117">
        <v>-3000</v>
      </c>
      <c r="DP14" s="42">
        <v>0</v>
      </c>
      <c r="DQ14" s="33">
        <v>0</v>
      </c>
      <c r="DR14" s="47">
        <v>0</v>
      </c>
      <c r="DS14" s="47">
        <v>0</v>
      </c>
      <c r="DT14" s="47">
        <v>0</v>
      </c>
      <c r="DU14" s="47">
        <v>0</v>
      </c>
      <c r="DV14" s="42">
        <v>0</v>
      </c>
      <c r="DW14" s="33">
        <v>0</v>
      </c>
      <c r="DX14" s="118">
        <v>0</v>
      </c>
      <c r="DY14" s="118">
        <v>0</v>
      </c>
      <c r="DZ14" s="117">
        <v>0</v>
      </c>
      <c r="EA14" s="118">
        <v>0</v>
      </c>
      <c r="EB14" s="47">
        <v>0</v>
      </c>
      <c r="EC14" s="12">
        <f t="shared" si="13"/>
        <v>112963.4</v>
      </c>
      <c r="ED14" s="12">
        <f t="shared" si="13"/>
        <v>18827.233333333334</v>
      </c>
      <c r="EE14" s="112">
        <f t="shared" si="14"/>
        <v>-3000</v>
      </c>
      <c r="EF14" s="14">
        <f t="shared" si="31"/>
        <v>-112963.4</v>
      </c>
    </row>
    <row r="15" spans="1:136" s="14" customFormat="1" ht="20.25" customHeight="1">
      <c r="A15" s="21">
        <v>6</v>
      </c>
      <c r="B15" s="111" t="s">
        <v>271</v>
      </c>
      <c r="C15" s="117">
        <v>11944.711600000001</v>
      </c>
      <c r="D15" s="117">
        <v>43080.4496</v>
      </c>
      <c r="E15" s="25">
        <f>DG15+EC15-DY15</f>
        <v>3343827.4000000004</v>
      </c>
      <c r="F15" s="20">
        <f>DH15+ED15-DZ15</f>
        <v>275733.88166666671</v>
      </c>
      <c r="G15" s="12">
        <f>DI15+EE15-EA15</f>
        <v>271915.83299999998</v>
      </c>
      <c r="H15" s="12">
        <f t="shared" si="15"/>
        <v>98.615313923849826</v>
      </c>
      <c r="I15" s="12">
        <f t="shared" si="16"/>
        <v>8.131874061442284</v>
      </c>
      <c r="J15" s="12">
        <f>T15+Y15+AD15+AI15+AN15+AS15+BK15+BS15+BV15+BY15+CB15+CE15+CK15+CN15+CT15+CW15+DC15</f>
        <v>654401.80000000005</v>
      </c>
      <c r="K15" s="12">
        <f>U15+Z15+AE15+AJ15+AO15+AT15+BL15+BT15+BW15+BZ15+CC15+CF15+CL15+CO15+CU15+CX15+DD15</f>
        <v>100876.7866666667</v>
      </c>
      <c r="L15" s="12">
        <f>V15+AA15+AF15+AK15+AP15+AU15+BM15+BU15+BX15+CA15+CD15+CG15+CM15+CP15+CV15+CY15+DE15</f>
        <v>95322.671000000017</v>
      </c>
      <c r="M15" s="12">
        <f t="shared" si="0"/>
        <v>94.494158814733581</v>
      </c>
      <c r="N15" s="12">
        <f t="shared" si="1"/>
        <v>14.566382763617094</v>
      </c>
      <c r="O15" s="12">
        <f>T15+Y15+AD15</f>
        <v>416134.70000000007</v>
      </c>
      <c r="P15" s="12">
        <f>U15+Z15+AE15</f>
        <v>69303.633333333346</v>
      </c>
      <c r="Q15" s="12">
        <f>V15+AA15+AF15</f>
        <v>56353.491000000009</v>
      </c>
      <c r="R15" s="12">
        <f t="shared" si="2"/>
        <v>81.313905620147864</v>
      </c>
      <c r="S15" s="11">
        <f t="shared" si="3"/>
        <v>13.542127344823685</v>
      </c>
      <c r="T15" s="118">
        <v>196205.70000000007</v>
      </c>
      <c r="U15" s="112">
        <f t="shared" si="17"/>
        <v>32700.950000000012</v>
      </c>
      <c r="V15" s="118">
        <v>17668.114000000001</v>
      </c>
      <c r="W15" s="12">
        <f>V15/U15*100</f>
        <v>54.029360003302642</v>
      </c>
      <c r="X15" s="11">
        <f>V15/T15*100</f>
        <v>9.0048933338837731</v>
      </c>
      <c r="Y15" s="118">
        <v>3129</v>
      </c>
      <c r="Z15" s="112">
        <f t="shared" si="18"/>
        <v>469.35</v>
      </c>
      <c r="AA15" s="118">
        <v>846.06</v>
      </c>
      <c r="AB15" s="12">
        <f t="shared" si="19"/>
        <v>180.26206455736656</v>
      </c>
      <c r="AC15" s="11">
        <f t="shared" si="20"/>
        <v>27.039309683604984</v>
      </c>
      <c r="AD15" s="118">
        <v>216800</v>
      </c>
      <c r="AE15" s="112">
        <f t="shared" si="21"/>
        <v>36133.333333333336</v>
      </c>
      <c r="AF15" s="118">
        <v>37839.317000000003</v>
      </c>
      <c r="AG15" s="12">
        <f t="shared" si="4"/>
        <v>104.7213570110701</v>
      </c>
      <c r="AH15" s="11">
        <f t="shared" si="5"/>
        <v>17.453559501845021</v>
      </c>
      <c r="AI15" s="118">
        <v>48694</v>
      </c>
      <c r="AJ15" s="112">
        <f t="shared" si="27"/>
        <v>8115.666666666667</v>
      </c>
      <c r="AK15" s="118">
        <v>13291.1</v>
      </c>
      <c r="AL15" s="12">
        <f t="shared" si="6"/>
        <v>163.77089579825031</v>
      </c>
      <c r="AM15" s="11">
        <f t="shared" si="7"/>
        <v>27.295149299708381</v>
      </c>
      <c r="AN15" s="118">
        <v>4500</v>
      </c>
      <c r="AO15" s="112">
        <f>AN15/12*1</f>
        <v>375</v>
      </c>
      <c r="AP15" s="118">
        <v>307</v>
      </c>
      <c r="AQ15" s="12">
        <f t="shared" si="8"/>
        <v>81.86666666666666</v>
      </c>
      <c r="AR15" s="11">
        <f t="shared" si="9"/>
        <v>6.8222222222222229</v>
      </c>
      <c r="AS15" s="38"/>
      <c r="AT15" s="33">
        <f>AS15/12*1.4*3</f>
        <v>0</v>
      </c>
      <c r="AU15" s="47"/>
      <c r="AV15" s="38"/>
      <c r="AW15" s="33">
        <f>AV15/12*1.4*3</f>
        <v>0</v>
      </c>
      <c r="AX15" s="47"/>
      <c r="AY15" s="114">
        <f t="shared" si="22"/>
        <v>2061108</v>
      </c>
      <c r="AZ15" s="112">
        <v>171759</v>
      </c>
      <c r="BA15" s="112">
        <v>171759</v>
      </c>
      <c r="BB15" s="38">
        <v>5231.7</v>
      </c>
      <c r="BC15" s="33">
        <v>0</v>
      </c>
      <c r="BD15" s="13">
        <v>0</v>
      </c>
      <c r="BE15" s="112">
        <v>26555.1</v>
      </c>
      <c r="BF15" s="112">
        <f>BE15/12*1.4</f>
        <v>3098.0949999999993</v>
      </c>
      <c r="BG15" s="112">
        <v>4834.1620000000003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0"/>
        <v>26555.1</v>
      </c>
      <c r="BO15" s="33">
        <f>BN15/12*1.4*6</f>
        <v>18588.569999999996</v>
      </c>
      <c r="BP15" s="12">
        <f t="shared" si="23"/>
        <v>4834.1620000000003</v>
      </c>
      <c r="BQ15" s="12">
        <f t="shared" si="11"/>
        <v>26.00609944713338</v>
      </c>
      <c r="BR15" s="11">
        <f t="shared" si="12"/>
        <v>18.204269612993361</v>
      </c>
      <c r="BS15" s="118">
        <v>25267.3</v>
      </c>
      <c r="BT15" s="118">
        <f>BS15/12*1.8</f>
        <v>3790.0949999999998</v>
      </c>
      <c r="BU15" s="118">
        <v>4585.0219999999999</v>
      </c>
      <c r="BV15" s="118">
        <v>0</v>
      </c>
      <c r="BW15" s="118">
        <f t="shared" si="24"/>
        <v>0</v>
      </c>
      <c r="BX15" s="118">
        <v>0</v>
      </c>
      <c r="BY15" s="118">
        <v>0</v>
      </c>
      <c r="BZ15" s="33">
        <v>0</v>
      </c>
      <c r="CA15" s="118">
        <v>0</v>
      </c>
      <c r="CB15" s="118">
        <v>1287.8</v>
      </c>
      <c r="CC15" s="113">
        <f t="shared" si="25"/>
        <v>160.97499999999999</v>
      </c>
      <c r="CD15" s="118">
        <v>249.14</v>
      </c>
      <c r="CE15" s="118">
        <v>0</v>
      </c>
      <c r="CF15" s="47">
        <v>0</v>
      </c>
      <c r="CG15" s="118">
        <v>0</v>
      </c>
      <c r="CH15" s="118">
        <v>0</v>
      </c>
      <c r="CI15" s="112">
        <v>0</v>
      </c>
      <c r="CJ15" s="118">
        <v>0</v>
      </c>
      <c r="CK15" s="118">
        <v>0</v>
      </c>
      <c r="CL15" s="112">
        <v>0</v>
      </c>
      <c r="CM15" s="118">
        <v>0</v>
      </c>
      <c r="CN15" s="118">
        <v>138018</v>
      </c>
      <c r="CO15" s="112">
        <f t="shared" ref="CO11:CO20" si="32">CN15/12*1.5</f>
        <v>17252.25</v>
      </c>
      <c r="CP15" s="118">
        <v>20449.817999999999</v>
      </c>
      <c r="CQ15" s="118">
        <v>48237</v>
      </c>
      <c r="CR15" s="112">
        <f t="shared" si="26"/>
        <v>8039.5</v>
      </c>
      <c r="CS15" s="112">
        <v>8331.2530000000006</v>
      </c>
      <c r="CT15" s="116">
        <v>0</v>
      </c>
      <c r="CU15" s="116">
        <f t="shared" si="29"/>
        <v>0</v>
      </c>
      <c r="CV15" s="112">
        <v>0</v>
      </c>
      <c r="CW15" s="115">
        <v>0</v>
      </c>
      <c r="CX15" s="112">
        <v>0</v>
      </c>
      <c r="CY15" s="112">
        <v>0</v>
      </c>
      <c r="CZ15" s="42">
        <v>0</v>
      </c>
      <c r="DA15" s="33">
        <v>0</v>
      </c>
      <c r="DB15" s="118">
        <v>0</v>
      </c>
      <c r="DC15" s="112">
        <v>20500</v>
      </c>
      <c r="DD15" s="112">
        <f>DC15/12*1.1</f>
        <v>1879.1666666666667</v>
      </c>
      <c r="DE15" s="112">
        <v>87.1</v>
      </c>
      <c r="DF15" s="112">
        <v>0</v>
      </c>
      <c r="DG15" s="12">
        <f>T15+Y15+AD15+AI15+AN15+AS15+AV15+AY15+BB15+BE15+BH15+BK15+BS15+BV15+BY15+CB15+CE15+CH15+CK15+CN15+CT15+CW15+CZ15+DC15</f>
        <v>2747296.6</v>
      </c>
      <c r="DH15" s="12">
        <f>U15+Z15+AE15+AJ15+AO15+AT15+AW15+AZ15+BC15+BF15+BI15+BL15+BT15+BW15+BZ15+CC15+CF15+CI15+CL15+CO15+CU15+CX15+DA15+DD15</f>
        <v>275733.88166666671</v>
      </c>
      <c r="DI15" s="12">
        <f>V15+AA15+AF15+AK15+AP15+AU15+AX15+BA15+BD15+BG15+BJ15+BM15+BU15+BX15+CA15+CD15+CG15+CJ15+CM15+CP15+CV15+CY15+DB15+DE15</f>
        <v>271915.83299999998</v>
      </c>
      <c r="DJ15" s="42">
        <v>0</v>
      </c>
      <c r="DK15" s="42">
        <v>0</v>
      </c>
      <c r="DL15" s="42">
        <v>0</v>
      </c>
      <c r="DM15" s="112">
        <v>596530.80000000005</v>
      </c>
      <c r="DN15" s="117">
        <v>0</v>
      </c>
      <c r="DO15" s="117">
        <v>0</v>
      </c>
      <c r="DP15" s="42">
        <v>0</v>
      </c>
      <c r="DQ15" s="33">
        <v>0</v>
      </c>
      <c r="DR15" s="47">
        <v>0</v>
      </c>
      <c r="DS15" s="47">
        <v>0</v>
      </c>
      <c r="DT15" s="47">
        <v>0</v>
      </c>
      <c r="DU15" s="47">
        <v>0</v>
      </c>
      <c r="DV15" s="42">
        <v>0</v>
      </c>
      <c r="DW15" s="33">
        <v>0</v>
      </c>
      <c r="DX15" s="118">
        <v>0</v>
      </c>
      <c r="DY15" s="118">
        <v>200000</v>
      </c>
      <c r="DZ15" s="117">
        <v>129.30000000000001</v>
      </c>
      <c r="EA15" s="118">
        <v>0</v>
      </c>
      <c r="EB15" s="47">
        <v>0</v>
      </c>
      <c r="EC15" s="12">
        <f t="shared" si="13"/>
        <v>796530.8</v>
      </c>
      <c r="ED15" s="12">
        <f t="shared" si="13"/>
        <v>129.30000000000001</v>
      </c>
      <c r="EE15" s="112">
        <f t="shared" si="14"/>
        <v>0</v>
      </c>
      <c r="EF15" s="14">
        <f t="shared" si="31"/>
        <v>-596530.80000000005</v>
      </c>
    </row>
    <row r="16" spans="1:136" s="14" customFormat="1" ht="20.25" customHeight="1">
      <c r="A16" s="21">
        <v>7</v>
      </c>
      <c r="B16" s="110" t="s">
        <v>245</v>
      </c>
      <c r="C16" s="117">
        <v>111107.8337</v>
      </c>
      <c r="D16" s="117">
        <v>7277.0591999999997</v>
      </c>
      <c r="E16" s="25">
        <f>DG16+EC16-DY16</f>
        <v>4021642.4910000004</v>
      </c>
      <c r="F16" s="20">
        <f>DH16+ED16-DZ16</f>
        <v>312436.67166666669</v>
      </c>
      <c r="G16" s="12">
        <f>DI16+EE16-EA16</f>
        <v>309209.48600000003</v>
      </c>
      <c r="H16" s="12">
        <f t="shared" si="15"/>
        <v>98.967091267023321</v>
      </c>
      <c r="I16" s="12">
        <f t="shared" si="16"/>
        <v>7.6886368366153217</v>
      </c>
      <c r="J16" s="12">
        <f>T16+Y16+AD16+AI16+AN16+AS16+BK16+BS16+BV16+BY16+CB16+CE16+CK16+CN16+CT16+CW16+DC16</f>
        <v>790410.6</v>
      </c>
      <c r="K16" s="12">
        <f>U16+Z16+AE16+AJ16+AO16+AT16+BL16+BT16+BW16+BZ16+CC16+CF16+CL16+CO16+CU16+CX16+DD16</f>
        <v>102837.36166666666</v>
      </c>
      <c r="L16" s="12">
        <f>V16+AA16+AF16+AK16+AP16+AU16+BM16+BU16+BX16+CA16+CD16+CG16+CM16+CP16+CV16+CY16+DE16</f>
        <v>99502.475999999995</v>
      </c>
      <c r="M16" s="12">
        <f t="shared" si="0"/>
        <v>96.757126386151128</v>
      </c>
      <c r="N16" s="12">
        <f t="shared" si="1"/>
        <v>12.588707185860109</v>
      </c>
      <c r="O16" s="12">
        <f>T16+Y16+AD16</f>
        <v>432380</v>
      </c>
      <c r="P16" s="12">
        <f>U16+Z16+AE16</f>
        <v>60000.75</v>
      </c>
      <c r="Q16" s="12">
        <f>V16+AA16+AF16</f>
        <v>50568.666999999994</v>
      </c>
      <c r="R16" s="12">
        <f t="shared" si="2"/>
        <v>84.280058165939593</v>
      </c>
      <c r="S16" s="11">
        <f t="shared" si="3"/>
        <v>11.695422313705535</v>
      </c>
      <c r="T16" s="118">
        <v>194250</v>
      </c>
      <c r="U16" s="112">
        <f>T16/12*1.5</f>
        <v>24281.25</v>
      </c>
      <c r="V16" s="118">
        <v>9020.0819999999949</v>
      </c>
      <c r="W16" s="12">
        <f>V16/U16*100</f>
        <v>37.148342857142836</v>
      </c>
      <c r="X16" s="11">
        <f>V16/T16*100</f>
        <v>4.6435428571428545</v>
      </c>
      <c r="Y16" s="118">
        <v>15300</v>
      </c>
      <c r="Z16" s="112">
        <f>Y16/12*1.8</f>
        <v>2295</v>
      </c>
      <c r="AA16" s="118">
        <v>534.08199999999999</v>
      </c>
      <c r="AB16" s="12">
        <f t="shared" si="19"/>
        <v>23.271546840958603</v>
      </c>
      <c r="AC16" s="11">
        <f t="shared" si="20"/>
        <v>3.4907320261437906</v>
      </c>
      <c r="AD16" s="118">
        <v>222830</v>
      </c>
      <c r="AE16" s="112">
        <f>AD16/12*1.8</f>
        <v>33424.5</v>
      </c>
      <c r="AF16" s="118">
        <v>41014.502999999997</v>
      </c>
      <c r="AG16" s="12">
        <f t="shared" si="4"/>
        <v>122.70790288560785</v>
      </c>
      <c r="AH16" s="11">
        <f t="shared" si="5"/>
        <v>18.406185432841177</v>
      </c>
      <c r="AI16" s="118">
        <v>21270</v>
      </c>
      <c r="AJ16" s="112">
        <f t="shared" si="27"/>
        <v>3545</v>
      </c>
      <c r="AK16" s="118">
        <v>7007.63</v>
      </c>
      <c r="AL16" s="12">
        <f t="shared" si="6"/>
        <v>197.67644569816642</v>
      </c>
      <c r="AM16" s="11">
        <f t="shared" si="7"/>
        <v>32.946074283027741</v>
      </c>
      <c r="AN16" s="118">
        <v>10500</v>
      </c>
      <c r="AO16" s="112">
        <f>AN16/12*1.8</f>
        <v>1575</v>
      </c>
      <c r="AP16" s="118">
        <v>1398.1</v>
      </c>
      <c r="AQ16" s="12">
        <f t="shared" si="8"/>
        <v>88.768253968253958</v>
      </c>
      <c r="AR16" s="11">
        <f t="shared" si="9"/>
        <v>13.315238095238094</v>
      </c>
      <c r="AS16" s="38"/>
      <c r="AT16" s="33">
        <f>AS16/12*1.4*3</f>
        <v>0</v>
      </c>
      <c r="AU16" s="47"/>
      <c r="AV16" s="38"/>
      <c r="AW16" s="33">
        <f>AV16/12*1.4*3</f>
        <v>0</v>
      </c>
      <c r="AX16" s="47"/>
      <c r="AY16" s="114">
        <f t="shared" si="22"/>
        <v>2473851.12</v>
      </c>
      <c r="AZ16" s="112">
        <v>206154.26</v>
      </c>
      <c r="BA16" s="112">
        <v>206154.26</v>
      </c>
      <c r="BB16" s="38">
        <v>5665</v>
      </c>
      <c r="BC16" s="33">
        <v>0</v>
      </c>
      <c r="BD16" s="13">
        <v>0</v>
      </c>
      <c r="BE16" s="112">
        <v>29529</v>
      </c>
      <c r="BF16" s="112">
        <f>BE16/12*1.4</f>
        <v>3445.0499999999997</v>
      </c>
      <c r="BG16" s="112">
        <v>3552.75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0"/>
        <v>29529</v>
      </c>
      <c r="BO16" s="12">
        <f t="shared" si="10"/>
        <v>3691.125</v>
      </c>
      <c r="BP16" s="12">
        <f t="shared" si="23"/>
        <v>3552.75</v>
      </c>
      <c r="BQ16" s="12">
        <f t="shared" si="11"/>
        <v>96.251142944224327</v>
      </c>
      <c r="BR16" s="11">
        <f t="shared" si="12"/>
        <v>12.031392868028041</v>
      </c>
      <c r="BS16" s="118">
        <v>25225</v>
      </c>
      <c r="BT16" s="118">
        <f t="shared" ref="BT11:BT20" si="33">BS16/12*1.5</f>
        <v>3153.125</v>
      </c>
      <c r="BU16" s="118">
        <v>2790.89</v>
      </c>
      <c r="BV16" s="118">
        <v>560</v>
      </c>
      <c r="BW16" s="118">
        <f t="shared" si="24"/>
        <v>70</v>
      </c>
      <c r="BX16" s="118">
        <v>0</v>
      </c>
      <c r="BY16" s="118">
        <v>0</v>
      </c>
      <c r="BZ16" s="33">
        <v>0</v>
      </c>
      <c r="CA16" s="118">
        <v>0</v>
      </c>
      <c r="CB16" s="118">
        <v>3744</v>
      </c>
      <c r="CC16" s="113">
        <f t="shared" si="25"/>
        <v>468</v>
      </c>
      <c r="CD16" s="118">
        <v>761.86</v>
      </c>
      <c r="CE16" s="118">
        <v>0</v>
      </c>
      <c r="CF16" s="47">
        <v>0</v>
      </c>
      <c r="CG16" s="118">
        <v>0</v>
      </c>
      <c r="CH16" s="118">
        <v>1999</v>
      </c>
      <c r="CI16" s="112">
        <v>0</v>
      </c>
      <c r="CJ16" s="118">
        <v>0</v>
      </c>
      <c r="CK16" s="118">
        <v>0</v>
      </c>
      <c r="CL16" s="112">
        <v>0</v>
      </c>
      <c r="CM16" s="118">
        <v>0</v>
      </c>
      <c r="CN16" s="118">
        <v>202502.7</v>
      </c>
      <c r="CO16" s="112">
        <f t="shared" si="32"/>
        <v>25312.837500000001</v>
      </c>
      <c r="CP16" s="118">
        <v>26157.829000000002</v>
      </c>
      <c r="CQ16" s="118">
        <v>68000</v>
      </c>
      <c r="CR16" s="112">
        <f t="shared" si="26"/>
        <v>11333.333333333334</v>
      </c>
      <c r="CS16" s="112">
        <v>10683.22</v>
      </c>
      <c r="CT16" s="116">
        <v>20000</v>
      </c>
      <c r="CU16" s="116">
        <f t="shared" si="29"/>
        <v>2000</v>
      </c>
      <c r="CV16" s="112">
        <v>7142</v>
      </c>
      <c r="CW16" s="115">
        <v>1000</v>
      </c>
      <c r="CX16" s="112">
        <v>0</v>
      </c>
      <c r="CY16" s="112">
        <v>0</v>
      </c>
      <c r="CZ16" s="42">
        <v>0</v>
      </c>
      <c r="DA16" s="33">
        <v>0</v>
      </c>
      <c r="DB16" s="118">
        <v>0</v>
      </c>
      <c r="DC16" s="112">
        <v>73228.899999999994</v>
      </c>
      <c r="DD16" s="112">
        <f>DC16/12*1.1</f>
        <v>6712.649166666667</v>
      </c>
      <c r="DE16" s="112">
        <v>3675.5</v>
      </c>
      <c r="DF16" s="112">
        <v>0</v>
      </c>
      <c r="DG16" s="12">
        <f>T16+Y16+AD16+AI16+AN16+AS16+AV16+AY16+BB16+BE16+BH16+BK16+BS16+BV16+BY16+CB16+CE16+CH16+CK16+CN16+CT16+CW16+CZ16+DC16</f>
        <v>3301454.72</v>
      </c>
      <c r="DH16" s="12">
        <f>U16+Z16+AE16+AJ16+AO16+AT16+AW16+AZ16+BC16+BF16+BI16+BL16+BT16+BW16+BZ16+CC16+CF16+CI16+CL16+CO16+CU16+CX16+DA16+DD16</f>
        <v>312436.67166666669</v>
      </c>
      <c r="DI16" s="12">
        <f>V16+AA16+AF16+AK16+AP16+AU16+AX16+BA16+BD16+BG16+BJ16+BM16+BU16+BX16+CA16+CD16+CG16+CJ16+CM16+CP16+CV16+CY16+DB16+DE16</f>
        <v>309209.48600000003</v>
      </c>
      <c r="DJ16" s="42">
        <v>0</v>
      </c>
      <c r="DK16" s="42">
        <v>0</v>
      </c>
      <c r="DL16" s="42">
        <v>0</v>
      </c>
      <c r="DM16" s="112">
        <v>720187.77099999995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47">
        <v>0</v>
      </c>
      <c r="DT16" s="47">
        <v>0</v>
      </c>
      <c r="DU16" s="47">
        <v>0</v>
      </c>
      <c r="DV16" s="42">
        <v>0</v>
      </c>
      <c r="DW16" s="33">
        <v>0</v>
      </c>
      <c r="DX16" s="118">
        <v>0</v>
      </c>
      <c r="DY16" s="118">
        <v>0</v>
      </c>
      <c r="DZ16" s="117">
        <v>0</v>
      </c>
      <c r="EA16" s="118">
        <v>0</v>
      </c>
      <c r="EB16" s="47">
        <v>0</v>
      </c>
      <c r="EC16" s="12">
        <f t="shared" si="13"/>
        <v>720187.77099999995</v>
      </c>
      <c r="ED16" s="12">
        <f t="shared" si="13"/>
        <v>0</v>
      </c>
      <c r="EE16" s="112">
        <f t="shared" si="14"/>
        <v>0</v>
      </c>
      <c r="EF16" s="14">
        <f t="shared" si="31"/>
        <v>-720187.77099999995</v>
      </c>
    </row>
    <row r="17" spans="1:136" s="14" customFormat="1" ht="20.25" customHeight="1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>DG17+EC17-DY17</f>
        <v>934125.84</v>
      </c>
      <c r="F17" s="20">
        <f>DH17+ED17-DZ17</f>
        <v>90448.890833333324</v>
      </c>
      <c r="G17" s="12">
        <f>DI17+EE17-EA17</f>
        <v>103560.51999999999</v>
      </c>
      <c r="H17" s="12">
        <f t="shared" si="15"/>
        <v>114.49617463062864</v>
      </c>
      <c r="I17" s="12">
        <f t="shared" si="16"/>
        <v>11.086356416390322</v>
      </c>
      <c r="J17" s="12">
        <f>T17+Y17+AD17+AI17+AN17+AS17+BK17+BS17+BV17+BY17+CB17+CE17+CK17+CN17+CT17+CW17+DC17</f>
        <v>199126.5</v>
      </c>
      <c r="K17" s="12">
        <f>U17+Z17+AE17+AJ17+AO17+AT17+BL17+BT17+BW17+BZ17+CC17+CF17+CL17+CO17+CU17+CX17+DD17</f>
        <v>29262.479166666668</v>
      </c>
      <c r="L17" s="12">
        <f>V17+AA17+AF17+AK17+AP17+AU17+BM17+BU17+BX17+CA17+CD17+CG17+CM17+CP17+CV17+CY17+DE17</f>
        <v>42239.199999999997</v>
      </c>
      <c r="M17" s="12">
        <f t="shared" si="0"/>
        <v>144.34593787977917</v>
      </c>
      <c r="N17" s="12">
        <f t="shared" si="1"/>
        <v>21.212244477756599</v>
      </c>
      <c r="O17" s="12">
        <f>T17+Y17+AD17</f>
        <v>94000</v>
      </c>
      <c r="P17" s="12">
        <f>U17+Z17+AE17</f>
        <v>15666.666666666668</v>
      </c>
      <c r="Q17" s="12">
        <f>V17+AA17+AF17</f>
        <v>16426.734999999993</v>
      </c>
      <c r="R17" s="12">
        <f t="shared" si="2"/>
        <v>104.85149999999994</v>
      </c>
      <c r="S17" s="11">
        <f t="shared" si="3"/>
        <v>17.475249999999992</v>
      </c>
      <c r="T17" s="118">
        <v>38000</v>
      </c>
      <c r="U17" s="112">
        <f>T17/12*2</f>
        <v>6333.333333333333</v>
      </c>
      <c r="V17" s="118">
        <v>6146.5859999999957</v>
      </c>
      <c r="W17" s="12">
        <f>V17/U17*100</f>
        <v>97.051357894736782</v>
      </c>
      <c r="X17" s="11">
        <f>V17/T17*100</f>
        <v>16.175226315789462</v>
      </c>
      <c r="Y17" s="118">
        <v>0</v>
      </c>
      <c r="Z17" s="112">
        <f t="shared" si="18"/>
        <v>0</v>
      </c>
      <c r="AA17" s="118">
        <v>778.32</v>
      </c>
      <c r="AB17" s="12" t="e">
        <f t="shared" si="19"/>
        <v>#DIV/0!</v>
      </c>
      <c r="AC17" s="11" t="e">
        <f t="shared" si="20"/>
        <v>#DIV/0!</v>
      </c>
      <c r="AD17" s="118">
        <v>56000</v>
      </c>
      <c r="AE17" s="112">
        <f t="shared" si="21"/>
        <v>9333.3333333333339</v>
      </c>
      <c r="AF17" s="118">
        <v>9501.8289999999997</v>
      </c>
      <c r="AG17" s="12">
        <f t="shared" si="4"/>
        <v>101.80531071428571</v>
      </c>
      <c r="AH17" s="11">
        <f t="shared" si="5"/>
        <v>16.967551785714285</v>
      </c>
      <c r="AI17" s="118">
        <v>21720</v>
      </c>
      <c r="AJ17" s="112">
        <f t="shared" si="27"/>
        <v>3620</v>
      </c>
      <c r="AK17" s="118">
        <v>15149.33</v>
      </c>
      <c r="AL17" s="12">
        <f t="shared" si="6"/>
        <v>418.48977900552484</v>
      </c>
      <c r="AM17" s="11">
        <f t="shared" si="7"/>
        <v>69.748296500920816</v>
      </c>
      <c r="AN17" s="118">
        <v>0</v>
      </c>
      <c r="AO17" s="112">
        <f t="shared" si="28"/>
        <v>0</v>
      </c>
      <c r="AP17" s="118">
        <v>0</v>
      </c>
      <c r="AQ17" s="12" t="e">
        <f t="shared" si="8"/>
        <v>#DIV/0!</v>
      </c>
      <c r="AR17" s="11" t="e">
        <f t="shared" si="9"/>
        <v>#DIV/0!</v>
      </c>
      <c r="AS17" s="38"/>
      <c r="AT17" s="33">
        <f>AS17/12*1.4*3</f>
        <v>0</v>
      </c>
      <c r="AU17" s="47"/>
      <c r="AV17" s="38"/>
      <c r="AW17" s="33">
        <f>AV17/12*1.4*3</f>
        <v>0</v>
      </c>
      <c r="AX17" s="47"/>
      <c r="AY17" s="114">
        <f t="shared" si="22"/>
        <v>721767.84</v>
      </c>
      <c r="AZ17" s="112">
        <v>60147.32</v>
      </c>
      <c r="BA17" s="112">
        <v>60147.32</v>
      </c>
      <c r="BB17" s="38">
        <v>0</v>
      </c>
      <c r="BC17" s="33">
        <v>0</v>
      </c>
      <c r="BD17" s="13">
        <v>90</v>
      </c>
      <c r="BE17" s="112">
        <v>8906.5</v>
      </c>
      <c r="BF17" s="112">
        <f>BE17/12*1.4</f>
        <v>1039.0916666666667</v>
      </c>
      <c r="BG17" s="112">
        <v>1084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0"/>
        <v>8906.5</v>
      </c>
      <c r="BO17" s="33">
        <f>BN17/12*1.4*6</f>
        <v>6234.55</v>
      </c>
      <c r="BP17" s="12">
        <f t="shared" si="23"/>
        <v>1084</v>
      </c>
      <c r="BQ17" s="12">
        <f t="shared" si="11"/>
        <v>17.386980616082955</v>
      </c>
      <c r="BR17" s="11">
        <f t="shared" si="12"/>
        <v>12.17088643125807</v>
      </c>
      <c r="BS17" s="118">
        <v>8500</v>
      </c>
      <c r="BT17" s="118">
        <f t="shared" si="33"/>
        <v>1062.5</v>
      </c>
      <c r="BU17" s="118">
        <v>1074</v>
      </c>
      <c r="BV17" s="118">
        <v>0</v>
      </c>
      <c r="BW17" s="118">
        <f t="shared" si="24"/>
        <v>0</v>
      </c>
      <c r="BX17" s="118">
        <v>0</v>
      </c>
      <c r="BY17" s="118">
        <v>0</v>
      </c>
      <c r="BZ17" s="33">
        <v>0</v>
      </c>
      <c r="CA17" s="118">
        <v>0</v>
      </c>
      <c r="CB17" s="118">
        <v>406.5</v>
      </c>
      <c r="CC17" s="113">
        <f t="shared" si="25"/>
        <v>50.8125</v>
      </c>
      <c r="CD17" s="118">
        <v>10</v>
      </c>
      <c r="CE17" s="118">
        <v>0</v>
      </c>
      <c r="CF17" s="47">
        <v>0</v>
      </c>
      <c r="CG17" s="118">
        <v>0</v>
      </c>
      <c r="CH17" s="118">
        <v>0</v>
      </c>
      <c r="CI17" s="112">
        <v>0</v>
      </c>
      <c r="CJ17" s="118">
        <v>0</v>
      </c>
      <c r="CK17" s="118">
        <v>0</v>
      </c>
      <c r="CL17" s="112">
        <v>0</v>
      </c>
      <c r="CM17" s="118">
        <v>0</v>
      </c>
      <c r="CN17" s="118">
        <v>36500</v>
      </c>
      <c r="CO17" s="112">
        <f t="shared" si="32"/>
        <v>4562.5</v>
      </c>
      <c r="CP17" s="118">
        <v>4332.1499999999996</v>
      </c>
      <c r="CQ17" s="118">
        <v>9500</v>
      </c>
      <c r="CR17" s="112">
        <f t="shared" si="26"/>
        <v>1583.3333333333333</v>
      </c>
      <c r="CS17" s="112">
        <v>1188.3499999999999</v>
      </c>
      <c r="CT17" s="116">
        <v>30500</v>
      </c>
      <c r="CU17" s="116">
        <f t="shared" si="29"/>
        <v>3049.9999999999995</v>
      </c>
      <c r="CV17" s="112">
        <v>4206.9849999999997</v>
      </c>
      <c r="CW17" s="115">
        <v>0</v>
      </c>
      <c r="CX17" s="112">
        <v>0</v>
      </c>
      <c r="CY17" s="112">
        <v>0</v>
      </c>
      <c r="CZ17" s="42">
        <v>0</v>
      </c>
      <c r="DA17" s="33">
        <v>0</v>
      </c>
      <c r="DB17" s="118">
        <v>0</v>
      </c>
      <c r="DC17" s="112">
        <v>7500</v>
      </c>
      <c r="DD17" s="112">
        <f>DC17/12*2</f>
        <v>1250</v>
      </c>
      <c r="DE17" s="112">
        <v>1040</v>
      </c>
      <c r="DF17" s="112">
        <v>0</v>
      </c>
      <c r="DG17" s="12">
        <f>T17+Y17+AD17+AI17+AN17+AS17+AV17+AY17+BB17+BE17+BH17+BK17+BS17+BV17+BY17+CB17+CE17+CH17+CK17+CN17+CT17+CW17+CZ17+DC17</f>
        <v>929800.84</v>
      </c>
      <c r="DH17" s="12">
        <f>U17+Z17+AE17+AJ17+AO17+AT17+AW17+AZ17+BC17+BF17+BI17+BL17+BT17+BW17+BZ17+CC17+CF17+CI17+CL17+CO17+CU17+CX17+DA17+DD17</f>
        <v>90448.890833333324</v>
      </c>
      <c r="DI17" s="12">
        <f>V17+AA17+AF17+AK17+AP17+AU17+AX17+BA17+BD17+BG17+BJ17+BM17+BU17+BX17+CA17+CD17+CG17+CJ17+CM17+CP17+CV17+CY17+DB17+DE17</f>
        <v>103560.51999999999</v>
      </c>
      <c r="DJ17" s="42">
        <v>0</v>
      </c>
      <c r="DK17" s="42">
        <v>0</v>
      </c>
      <c r="DL17" s="42">
        <v>0</v>
      </c>
      <c r="DM17" s="112">
        <v>4325</v>
      </c>
      <c r="DN17" s="117">
        <v>0</v>
      </c>
      <c r="DO17" s="117">
        <v>0</v>
      </c>
      <c r="DP17" s="42">
        <v>0</v>
      </c>
      <c r="DQ17" s="33">
        <v>0</v>
      </c>
      <c r="DR17" s="47">
        <v>0</v>
      </c>
      <c r="DS17" s="47">
        <v>0</v>
      </c>
      <c r="DT17" s="47">
        <v>0</v>
      </c>
      <c r="DU17" s="47">
        <v>0</v>
      </c>
      <c r="DV17" s="42">
        <v>0</v>
      </c>
      <c r="DW17" s="33">
        <v>0</v>
      </c>
      <c r="DX17" s="118">
        <v>0</v>
      </c>
      <c r="DY17" s="118">
        <v>0</v>
      </c>
      <c r="DZ17" s="117">
        <v>0</v>
      </c>
      <c r="EA17" s="118">
        <v>0</v>
      </c>
      <c r="EB17" s="47">
        <v>0</v>
      </c>
      <c r="EC17" s="12">
        <f t="shared" si="13"/>
        <v>4325</v>
      </c>
      <c r="ED17" s="12">
        <f t="shared" si="13"/>
        <v>0</v>
      </c>
      <c r="EE17" s="112">
        <f t="shared" si="14"/>
        <v>0</v>
      </c>
      <c r="EF17" s="14">
        <f t="shared" si="31"/>
        <v>-4325</v>
      </c>
    </row>
    <row r="18" spans="1:136" s="14" customFormat="1" ht="20.25" customHeight="1">
      <c r="A18" s="21">
        <v>9</v>
      </c>
      <c r="B18" s="110" t="s">
        <v>246</v>
      </c>
      <c r="C18" s="117">
        <v>294618.17290000001</v>
      </c>
      <c r="D18" s="117">
        <v>8064.7076999999999</v>
      </c>
      <c r="E18" s="25">
        <f>DG18+EC18-DY18</f>
        <v>273594.23999999999</v>
      </c>
      <c r="F18" s="20">
        <f>DH18+ED18-DZ18</f>
        <v>28729.52</v>
      </c>
      <c r="G18" s="12">
        <f>DI18+EE18-EA18</f>
        <v>37294.735000000001</v>
      </c>
      <c r="H18" s="12">
        <f t="shared" si="15"/>
        <v>129.81328960595235</v>
      </c>
      <c r="I18" s="12">
        <f t="shared" si="16"/>
        <v>13.631403570484526</v>
      </c>
      <c r="J18" s="12">
        <f>T18+Y18+AD18+AI18+AN18+AS18+BK18+BS18+BV18+BY18+CB18+CE18+CK18+CN18+CT18+CW18+DC18</f>
        <v>82400</v>
      </c>
      <c r="K18" s="12">
        <f>U18+Z18+AE18+AJ18+AO18+AT18+BL18+BT18+BW18+BZ18+CC18+CF18+CL18+CO18+CU18+CX18+DD18</f>
        <v>12613.333333333334</v>
      </c>
      <c r="L18" s="12">
        <f>V18+AA18+AF18+AK18+AP18+AU18+BM18+BU18+BX18+CA18+CD18+CG18+CM18+CP18+CV18+CY18+DE18</f>
        <v>21420.465</v>
      </c>
      <c r="M18" s="12">
        <f t="shared" si="0"/>
        <v>169.82398255813953</v>
      </c>
      <c r="N18" s="12">
        <f t="shared" si="1"/>
        <v>25.995709951456309</v>
      </c>
      <c r="O18" s="12">
        <f>T18+Y18+AD18</f>
        <v>54000</v>
      </c>
      <c r="P18" s="12">
        <f>U18+Z18+AE18</f>
        <v>9000</v>
      </c>
      <c r="Q18" s="12">
        <f>V18+AA18+AF18</f>
        <v>11386.066999999999</v>
      </c>
      <c r="R18" s="12">
        <f t="shared" si="2"/>
        <v>126.51185555555556</v>
      </c>
      <c r="S18" s="11">
        <f t="shared" si="3"/>
        <v>21.085309259259258</v>
      </c>
      <c r="T18" s="118">
        <v>31000</v>
      </c>
      <c r="U18" s="112">
        <f t="shared" si="17"/>
        <v>5166.666666666667</v>
      </c>
      <c r="V18" s="118">
        <v>5670.0659999999989</v>
      </c>
      <c r="W18" s="12">
        <f>V18/U18*100</f>
        <v>109.74321290322577</v>
      </c>
      <c r="X18" s="11">
        <f>V18/T18*100</f>
        <v>18.290535483870965</v>
      </c>
      <c r="Y18" s="118">
        <v>0</v>
      </c>
      <c r="Z18" s="112">
        <f t="shared" si="18"/>
        <v>0</v>
      </c>
      <c r="AA18" s="118">
        <v>881.85900000000004</v>
      </c>
      <c r="AB18" s="12" t="e">
        <f t="shared" si="19"/>
        <v>#DIV/0!</v>
      </c>
      <c r="AC18" s="11" t="e">
        <f t="shared" si="20"/>
        <v>#DIV/0!</v>
      </c>
      <c r="AD18" s="118">
        <v>23000</v>
      </c>
      <c r="AE18" s="112">
        <f t="shared" si="21"/>
        <v>3833.3333333333335</v>
      </c>
      <c r="AF18" s="118">
        <v>4834.1419999999998</v>
      </c>
      <c r="AG18" s="12">
        <f t="shared" si="4"/>
        <v>126.10805217391304</v>
      </c>
      <c r="AH18" s="11">
        <f t="shared" si="5"/>
        <v>21.018008695652174</v>
      </c>
      <c r="AI18" s="118">
        <v>6000</v>
      </c>
      <c r="AJ18" s="112">
        <f t="shared" si="27"/>
        <v>1000</v>
      </c>
      <c r="AK18" s="118">
        <v>3165.248</v>
      </c>
      <c r="AL18" s="12">
        <f t="shared" si="6"/>
        <v>316.52480000000003</v>
      </c>
      <c r="AM18" s="11">
        <f t="shared" si="7"/>
        <v>52.754133333333328</v>
      </c>
      <c r="AN18" s="118">
        <v>0</v>
      </c>
      <c r="AO18" s="112">
        <f t="shared" si="28"/>
        <v>0</v>
      </c>
      <c r="AP18" s="118">
        <v>0</v>
      </c>
      <c r="AQ18" s="12" t="e">
        <f t="shared" si="8"/>
        <v>#DIV/0!</v>
      </c>
      <c r="AR18" s="11" t="e">
        <f t="shared" si="9"/>
        <v>#DIV/0!</v>
      </c>
      <c r="AS18" s="38"/>
      <c r="AT18" s="33">
        <f>AS18/12*1.4*3</f>
        <v>0</v>
      </c>
      <c r="AU18" s="47"/>
      <c r="AV18" s="38"/>
      <c r="AW18" s="33">
        <f>AV18/12*1.4*3</f>
        <v>0</v>
      </c>
      <c r="AX18" s="47"/>
      <c r="AY18" s="114">
        <f t="shared" si="22"/>
        <v>185694.24</v>
      </c>
      <c r="AZ18" s="112">
        <v>15474.52</v>
      </c>
      <c r="BA18" s="112">
        <v>15474.52</v>
      </c>
      <c r="BB18" s="38">
        <v>0</v>
      </c>
      <c r="BC18" s="33">
        <v>0</v>
      </c>
      <c r="BD18" s="13">
        <v>0</v>
      </c>
      <c r="BE18" s="112">
        <v>5500</v>
      </c>
      <c r="BF18" s="112">
        <f>BE18/12*1.4</f>
        <v>641.66666666666663</v>
      </c>
      <c r="BG18" s="112">
        <v>399.75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0"/>
        <v>5500</v>
      </c>
      <c r="BO18" s="33">
        <f>BN18/12*1.4*6</f>
        <v>3850</v>
      </c>
      <c r="BP18" s="12">
        <f t="shared" si="23"/>
        <v>399.75</v>
      </c>
      <c r="BQ18" s="12">
        <f t="shared" si="11"/>
        <v>10.383116883116884</v>
      </c>
      <c r="BR18" s="11">
        <f t="shared" si="12"/>
        <v>7.2681818181818176</v>
      </c>
      <c r="BS18" s="118">
        <v>5200</v>
      </c>
      <c r="BT18" s="118">
        <f t="shared" si="33"/>
        <v>650</v>
      </c>
      <c r="BU18" s="118">
        <v>324.55</v>
      </c>
      <c r="BV18" s="118">
        <v>0</v>
      </c>
      <c r="BW18" s="118">
        <f t="shared" si="24"/>
        <v>0</v>
      </c>
      <c r="BX18" s="118">
        <v>0</v>
      </c>
      <c r="BY18" s="118">
        <v>0</v>
      </c>
      <c r="BZ18" s="33">
        <v>0</v>
      </c>
      <c r="CA18" s="118">
        <v>0</v>
      </c>
      <c r="CB18" s="118">
        <v>300</v>
      </c>
      <c r="CC18" s="113">
        <f t="shared" si="25"/>
        <v>37.5</v>
      </c>
      <c r="CD18" s="118">
        <v>75.2</v>
      </c>
      <c r="CE18" s="118">
        <v>0</v>
      </c>
      <c r="CF18" s="47">
        <v>0</v>
      </c>
      <c r="CG18" s="118">
        <v>0</v>
      </c>
      <c r="CH18" s="118">
        <v>0</v>
      </c>
      <c r="CI18" s="112">
        <v>0</v>
      </c>
      <c r="CJ18" s="118">
        <v>0</v>
      </c>
      <c r="CK18" s="118">
        <v>0</v>
      </c>
      <c r="CL18" s="112">
        <v>0</v>
      </c>
      <c r="CM18" s="118">
        <v>0</v>
      </c>
      <c r="CN18" s="118">
        <v>9800</v>
      </c>
      <c r="CO18" s="112">
        <f t="shared" si="32"/>
        <v>1225</v>
      </c>
      <c r="CP18" s="118">
        <v>1925.7</v>
      </c>
      <c r="CQ18" s="118">
        <v>4500</v>
      </c>
      <c r="CR18" s="112">
        <f t="shared" si="26"/>
        <v>750</v>
      </c>
      <c r="CS18" s="112">
        <v>608.75</v>
      </c>
      <c r="CT18" s="116">
        <v>6000</v>
      </c>
      <c r="CU18" s="116">
        <f t="shared" si="29"/>
        <v>600</v>
      </c>
      <c r="CV18" s="112">
        <v>4543.7</v>
      </c>
      <c r="CW18" s="115">
        <v>0</v>
      </c>
      <c r="CX18" s="112">
        <v>0</v>
      </c>
      <c r="CY18" s="112">
        <v>0</v>
      </c>
      <c r="CZ18" s="42">
        <v>0</v>
      </c>
      <c r="DA18" s="33">
        <v>0</v>
      </c>
      <c r="DB18" s="118">
        <v>0</v>
      </c>
      <c r="DC18" s="112">
        <v>1100</v>
      </c>
      <c r="DD18" s="112">
        <f t="shared" si="30"/>
        <v>100.83333333333334</v>
      </c>
      <c r="DE18" s="112">
        <v>0</v>
      </c>
      <c r="DF18" s="112">
        <v>0</v>
      </c>
      <c r="DG18" s="12">
        <f>T18+Y18+AD18+AI18+AN18+AS18+AV18+AY18+BB18+BE18+BH18+BK18+BS18+BV18+BY18+CB18+CE18+CH18+CK18+CN18+CT18+CW18+CZ18+DC18</f>
        <v>273594.23999999999</v>
      </c>
      <c r="DH18" s="12">
        <f>U18+Z18+AE18+AJ18+AO18+AT18+AW18+AZ18+BC18+BF18+BI18+BL18+BT18+BW18+BZ18+CC18+CF18+CI18+CL18+CO18+CU18+CX18+DA18+DD18</f>
        <v>28729.52</v>
      </c>
      <c r="DI18" s="12">
        <f>V18+AA18+AF18+AK18+AP18+AU18+AX18+BA18+BD18+BG18+BJ18+BM18+BU18+BX18+CA18+CD18+CG18+CJ18+CM18+CP18+CV18+CY18+DB18+DE18</f>
        <v>37294.735000000001</v>
      </c>
      <c r="DJ18" s="42">
        <v>0</v>
      </c>
      <c r="DK18" s="42">
        <v>0</v>
      </c>
      <c r="DL18" s="42">
        <v>0</v>
      </c>
      <c r="DM18" s="112">
        <v>0</v>
      </c>
      <c r="DN18" s="117">
        <v>0</v>
      </c>
      <c r="DO18" s="117">
        <v>0</v>
      </c>
      <c r="DP18" s="42">
        <v>0</v>
      </c>
      <c r="DQ18" s="33">
        <v>0</v>
      </c>
      <c r="DR18" s="47">
        <v>0</v>
      </c>
      <c r="DS18" s="47">
        <v>0</v>
      </c>
      <c r="DT18" s="47">
        <v>0</v>
      </c>
      <c r="DU18" s="47">
        <v>0</v>
      </c>
      <c r="DV18" s="42">
        <v>0</v>
      </c>
      <c r="DW18" s="33">
        <v>0</v>
      </c>
      <c r="DX18" s="118">
        <v>0</v>
      </c>
      <c r="DY18" s="118">
        <v>0</v>
      </c>
      <c r="DZ18" s="117">
        <v>0</v>
      </c>
      <c r="EA18" s="118">
        <v>0</v>
      </c>
      <c r="EB18" s="47">
        <v>0</v>
      </c>
      <c r="EC18" s="12">
        <f t="shared" si="13"/>
        <v>0</v>
      </c>
      <c r="ED18" s="12">
        <f t="shared" si="13"/>
        <v>0</v>
      </c>
      <c r="EE18" s="112">
        <f t="shared" si="14"/>
        <v>0</v>
      </c>
      <c r="EF18" s="14">
        <f t="shared" si="31"/>
        <v>0</v>
      </c>
    </row>
    <row r="19" spans="1:136" s="14" customFormat="1" ht="20.25" customHeight="1">
      <c r="A19" s="21">
        <v>10</v>
      </c>
      <c r="B19" s="110" t="s">
        <v>241</v>
      </c>
      <c r="C19" s="117">
        <v>1838.1035999999999</v>
      </c>
      <c r="D19" s="117">
        <v>25390.8253</v>
      </c>
      <c r="E19" s="25">
        <f>DG19+EC19-DY19</f>
        <v>1577860.9000000001</v>
      </c>
      <c r="F19" s="20">
        <f>DH19+ED19-DZ19</f>
        <v>132497.32</v>
      </c>
      <c r="G19" s="12">
        <f>DI19+EE19-EA19</f>
        <v>123289.2034</v>
      </c>
      <c r="H19" s="12">
        <f t="shared" si="15"/>
        <v>93.050337470976757</v>
      </c>
      <c r="I19" s="12">
        <f t="shared" si="16"/>
        <v>7.8136927912973819</v>
      </c>
      <c r="J19" s="12">
        <f>T19+Y19+AD19+AI19+AN19+AS19+BK19+BS19+BV19+BY19+CB19+CE19+CK19+CN19+CT19+CW19+DC19</f>
        <v>442654</v>
      </c>
      <c r="K19" s="12">
        <f>U19+Z19+AE19+AJ19+AO19+AT19+BL19+BT19+BW19+BZ19+CC19+CF19+CL19+CO19+CU19+CX19+DD19</f>
        <v>49689.066666666673</v>
      </c>
      <c r="L19" s="12">
        <f>V19+AA19+AF19+AK19+AP19+AU19+BM19+BU19+BX19+CA19+CD19+CG19+CM19+CP19+CV19+CY19+DE19</f>
        <v>40288.660199999998</v>
      </c>
      <c r="M19" s="12">
        <f t="shared" si="0"/>
        <v>81.081539466763971</v>
      </c>
      <c r="N19" s="12">
        <f t="shared" si="1"/>
        <v>9.1016143986047791</v>
      </c>
      <c r="O19" s="12">
        <f>T19+Y19+AD19</f>
        <v>207418.40000000002</v>
      </c>
      <c r="P19" s="12">
        <f>U19+Z19+AE19</f>
        <v>25827.300000000003</v>
      </c>
      <c r="Q19" s="12">
        <f>V19+AA19+AF19</f>
        <v>22509.759999999995</v>
      </c>
      <c r="R19" s="12">
        <f t="shared" si="2"/>
        <v>87.154909727304016</v>
      </c>
      <c r="S19" s="11">
        <f t="shared" si="3"/>
        <v>10.852344825724233</v>
      </c>
      <c r="T19" s="118">
        <v>105824.40000000002</v>
      </c>
      <c r="U19" s="112">
        <f>T19/12*1.5</f>
        <v>13228.050000000003</v>
      </c>
      <c r="V19" s="118">
        <v>4564.9249999999956</v>
      </c>
      <c r="W19" s="12">
        <f>V19/U19*100</f>
        <v>34.50943260722476</v>
      </c>
      <c r="X19" s="11">
        <f>V19/T19*100</f>
        <v>4.313679075903095</v>
      </c>
      <c r="Y19" s="118">
        <v>4000</v>
      </c>
      <c r="Z19" s="112">
        <f>Y19/12*1.2</f>
        <v>399.99999999999994</v>
      </c>
      <c r="AA19" s="118">
        <v>778.78599999999994</v>
      </c>
      <c r="AB19" s="12">
        <f t="shared" si="19"/>
        <v>194.69650000000001</v>
      </c>
      <c r="AC19" s="11">
        <f t="shared" si="20"/>
        <v>19.469649999999998</v>
      </c>
      <c r="AD19" s="118">
        <v>97594</v>
      </c>
      <c r="AE19" s="112">
        <f>AD19/12*1.5</f>
        <v>12199.25</v>
      </c>
      <c r="AF19" s="118">
        <v>17166.048999999999</v>
      </c>
      <c r="AG19" s="12">
        <f t="shared" si="4"/>
        <v>140.71397012111399</v>
      </c>
      <c r="AH19" s="11">
        <f t="shared" si="5"/>
        <v>17.589246265139248</v>
      </c>
      <c r="AI19" s="118">
        <v>10816</v>
      </c>
      <c r="AJ19" s="112">
        <f>AI19/12*2</f>
        <v>1802.6666666666667</v>
      </c>
      <c r="AK19" s="118">
        <v>3932.2719999999999</v>
      </c>
      <c r="AL19" s="12">
        <f t="shared" si="6"/>
        <v>218.13639053254437</v>
      </c>
      <c r="AM19" s="11">
        <f t="shared" si="7"/>
        <v>36.356065088757397</v>
      </c>
      <c r="AN19" s="118">
        <v>0</v>
      </c>
      <c r="AO19" s="112">
        <f t="shared" si="28"/>
        <v>0</v>
      </c>
      <c r="AP19" s="118">
        <v>0</v>
      </c>
      <c r="AQ19" s="12" t="e">
        <f t="shared" si="8"/>
        <v>#DIV/0!</v>
      </c>
      <c r="AR19" s="11" t="e">
        <f t="shared" si="9"/>
        <v>#DIV/0!</v>
      </c>
      <c r="AS19" s="38"/>
      <c r="AT19" s="33">
        <f>AS19/12*1.4*3</f>
        <v>0</v>
      </c>
      <c r="AU19" s="47"/>
      <c r="AV19" s="38"/>
      <c r="AW19" s="33">
        <f>AV19/12*1.4*3</f>
        <v>0</v>
      </c>
      <c r="AX19" s="47"/>
      <c r="AY19" s="114">
        <f t="shared" si="22"/>
        <v>967953.60000000009</v>
      </c>
      <c r="AZ19" s="112">
        <v>80662.8</v>
      </c>
      <c r="BA19" s="112">
        <v>80662.8</v>
      </c>
      <c r="BB19" s="38">
        <v>653.70000000000005</v>
      </c>
      <c r="BC19" s="33">
        <v>0</v>
      </c>
      <c r="BD19" s="13">
        <v>0</v>
      </c>
      <c r="BE19" s="112">
        <v>18389.599999999999</v>
      </c>
      <c r="BF19" s="112">
        <f>BE19/12*1.4</f>
        <v>2145.4533333333329</v>
      </c>
      <c r="BG19" s="112">
        <v>2037.7431999999999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0"/>
        <v>18389.599999999999</v>
      </c>
      <c r="BO19" s="33">
        <f>BN19/12*1.4*6</f>
        <v>12872.719999999998</v>
      </c>
      <c r="BP19" s="12">
        <f t="shared" si="23"/>
        <v>2037.7431999999999</v>
      </c>
      <c r="BQ19" s="12">
        <f t="shared" si="11"/>
        <v>15.829934932166632</v>
      </c>
      <c r="BR19" s="11">
        <f t="shared" si="12"/>
        <v>11.080954452516641</v>
      </c>
      <c r="BS19" s="118">
        <v>7389.6</v>
      </c>
      <c r="BT19" s="118">
        <f t="shared" si="33"/>
        <v>923.7</v>
      </c>
      <c r="BU19" s="118">
        <v>472.2432</v>
      </c>
      <c r="BV19" s="118">
        <v>0</v>
      </c>
      <c r="BW19" s="118">
        <f t="shared" si="24"/>
        <v>0</v>
      </c>
      <c r="BX19" s="118">
        <v>5</v>
      </c>
      <c r="BY19" s="118">
        <v>0</v>
      </c>
      <c r="BZ19" s="33">
        <v>0</v>
      </c>
      <c r="CA19" s="118">
        <v>0</v>
      </c>
      <c r="CB19" s="118">
        <v>11000</v>
      </c>
      <c r="CC19" s="113">
        <f t="shared" si="25"/>
        <v>1375</v>
      </c>
      <c r="CD19" s="118">
        <v>1560.5</v>
      </c>
      <c r="CE19" s="118">
        <v>0</v>
      </c>
      <c r="CF19" s="47">
        <v>0</v>
      </c>
      <c r="CG19" s="118">
        <v>0</v>
      </c>
      <c r="CH19" s="118">
        <v>0</v>
      </c>
      <c r="CI19" s="112">
        <v>0</v>
      </c>
      <c r="CJ19" s="118">
        <v>0</v>
      </c>
      <c r="CK19" s="118">
        <v>13230</v>
      </c>
      <c r="CL19" s="112">
        <v>567.9</v>
      </c>
      <c r="CM19" s="118">
        <v>1373.05</v>
      </c>
      <c r="CN19" s="118">
        <v>100800</v>
      </c>
      <c r="CO19" s="112">
        <f>CN19/12*1.2</f>
        <v>10080</v>
      </c>
      <c r="CP19" s="118">
        <v>5273.3639999999996</v>
      </c>
      <c r="CQ19" s="118">
        <v>21500</v>
      </c>
      <c r="CR19" s="112">
        <f>CQ19/12*1.5</f>
        <v>2687.5</v>
      </c>
      <c r="CS19" s="112">
        <v>1675.4639999999999</v>
      </c>
      <c r="CT19" s="116">
        <v>69500</v>
      </c>
      <c r="CU19" s="116">
        <f t="shared" si="29"/>
        <v>6950</v>
      </c>
      <c r="CV19" s="112">
        <v>4238.9399999999996</v>
      </c>
      <c r="CW19" s="115">
        <v>0</v>
      </c>
      <c r="CX19" s="112">
        <v>100</v>
      </c>
      <c r="CY19" s="112">
        <v>0</v>
      </c>
      <c r="CZ19" s="42">
        <v>0</v>
      </c>
      <c r="DA19" s="33">
        <v>0</v>
      </c>
      <c r="DB19" s="118">
        <v>300</v>
      </c>
      <c r="DC19" s="112">
        <v>22500</v>
      </c>
      <c r="DD19" s="112">
        <f>DC19/12*1.1</f>
        <v>2062.5</v>
      </c>
      <c r="DE19" s="112">
        <v>923.53099999999995</v>
      </c>
      <c r="DF19" s="112">
        <v>0</v>
      </c>
      <c r="DG19" s="12">
        <f>T19+Y19+AD19+AI19+AN19+AS19+AV19+AY19+BB19+BE19+BH19+BK19+BS19+BV19+BY19+CB19+CE19+CH19+CK19+CN19+CT19+CW19+CZ19+DC19</f>
        <v>1429650.9000000001</v>
      </c>
      <c r="DH19" s="12">
        <f>U19+Z19+AE19+AJ19+AO19+AT19+AW19+AZ19+BC19+BF19+BI19+BL19+BT19+BW19+BZ19+CC19+CF19+CI19+CL19+CO19+CU19+CX19+DA19+DD19</f>
        <v>132497.32</v>
      </c>
      <c r="DI19" s="12">
        <f>V19+AA19+AF19+AK19+AP19+AU19+AX19+BA19+BD19+BG19+BJ19+BM19+BU19+BX19+CA19+CD19+CG19+CJ19+CM19+CP19+CV19+CY19+DB19+DE19</f>
        <v>123289.2034</v>
      </c>
      <c r="DJ19" s="42">
        <v>0</v>
      </c>
      <c r="DK19" s="42">
        <v>0</v>
      </c>
      <c r="DL19" s="42">
        <v>0</v>
      </c>
      <c r="DM19" s="112">
        <v>148210</v>
      </c>
      <c r="DN19" s="117">
        <v>0</v>
      </c>
      <c r="DO19" s="117">
        <v>0</v>
      </c>
      <c r="DP19" s="42">
        <v>0</v>
      </c>
      <c r="DQ19" s="33">
        <v>0</v>
      </c>
      <c r="DR19" s="47">
        <v>0</v>
      </c>
      <c r="DS19" s="47">
        <v>0</v>
      </c>
      <c r="DT19" s="47">
        <v>0</v>
      </c>
      <c r="DU19" s="47">
        <v>0</v>
      </c>
      <c r="DV19" s="42">
        <v>0</v>
      </c>
      <c r="DW19" s="33">
        <v>0</v>
      </c>
      <c r="DX19" s="118">
        <v>0</v>
      </c>
      <c r="DY19" s="118">
        <v>70357.05</v>
      </c>
      <c r="DZ19" s="117">
        <v>0</v>
      </c>
      <c r="EA19" s="118">
        <v>0</v>
      </c>
      <c r="EB19" s="47">
        <v>0</v>
      </c>
      <c r="EC19" s="12">
        <f>DJ19+DM19+DP19+DS19+DV19+DY19</f>
        <v>218567.05</v>
      </c>
      <c r="ED19" s="12">
        <f t="shared" si="13"/>
        <v>0</v>
      </c>
      <c r="EE19" s="112">
        <f t="shared" si="14"/>
        <v>0</v>
      </c>
      <c r="EF19" s="14">
        <f t="shared" si="31"/>
        <v>-148210</v>
      </c>
    </row>
    <row r="20" spans="1:136" s="14" customFormat="1" ht="20.25" customHeight="1">
      <c r="A20" s="21">
        <v>11</v>
      </c>
      <c r="B20" s="111" t="s">
        <v>242</v>
      </c>
      <c r="C20" s="117">
        <v>1367486.757</v>
      </c>
      <c r="D20" s="117">
        <v>32227.9473</v>
      </c>
      <c r="E20" s="25">
        <f>DG20+EC20-DY20</f>
        <v>1219467.92</v>
      </c>
      <c r="F20" s="20">
        <f>DH20+ED20-DZ20</f>
        <v>143518.02258333331</v>
      </c>
      <c r="G20" s="12">
        <f>DI20+EE20-EA20</f>
        <v>157571.47899999999</v>
      </c>
      <c r="H20" s="12">
        <f t="shared" si="15"/>
        <v>109.79211959843343</v>
      </c>
      <c r="I20" s="12">
        <f t="shared" si="16"/>
        <v>12.921330394652777</v>
      </c>
      <c r="J20" s="12">
        <f>T20+Y20+AD20+AI20+AN20+AS20+BK20+BS20+BV20+BY20+CB20+CE20+CK20+CN20+CT20+CW20+DC20</f>
        <v>585163.09</v>
      </c>
      <c r="K20" s="12">
        <f>U20+Z20+AE20+AJ20+AO20+AT20+BL20+BT20+BW20+BZ20+CC20+CF20+CL20+CO20+CU20+CX20+DD20</f>
        <v>90481.840416666659</v>
      </c>
      <c r="L20" s="12">
        <f>V20+AA20+AF20+AK20+AP20+AU20+BM20+BU20+BX20+CA20+CD20+CG20+CM20+CP20+CV20+CY20+DE20</f>
        <v>104924.239</v>
      </c>
      <c r="M20" s="12">
        <f t="shared" si="0"/>
        <v>115.96165431298309</v>
      </c>
      <c r="N20" s="12">
        <f t="shared" si="1"/>
        <v>17.930768497377372</v>
      </c>
      <c r="O20" s="12">
        <f>T20+Y20+AD20</f>
        <v>352855.69999999995</v>
      </c>
      <c r="P20" s="12">
        <f>U20+Z20+AE20</f>
        <v>58763.44999999999</v>
      </c>
      <c r="Q20" s="12">
        <f>V20+AA20+AF20</f>
        <v>48467.702000000005</v>
      </c>
      <c r="R20" s="12">
        <f t="shared" si="2"/>
        <v>82.479333667441267</v>
      </c>
      <c r="S20" s="11">
        <f t="shared" si="3"/>
        <v>13.735842158706808</v>
      </c>
      <c r="T20" s="118">
        <v>236342.69999999995</v>
      </c>
      <c r="U20" s="112">
        <f t="shared" si="17"/>
        <v>39390.44999999999</v>
      </c>
      <c r="V20" s="118">
        <v>29010.766000000003</v>
      </c>
      <c r="W20" s="12">
        <f>V20/U20*100</f>
        <v>73.649237315136048</v>
      </c>
      <c r="X20" s="11">
        <f>V20/T20*100</f>
        <v>12.274872885856009</v>
      </c>
      <c r="Y20" s="118">
        <v>2750</v>
      </c>
      <c r="Z20" s="112">
        <f t="shared" si="18"/>
        <v>412.5</v>
      </c>
      <c r="AA20" s="118">
        <v>894.55499999999995</v>
      </c>
      <c r="AB20" s="12">
        <f t="shared" si="19"/>
        <v>216.86181818181817</v>
      </c>
      <c r="AC20" s="11">
        <f t="shared" si="20"/>
        <v>32.529272727272726</v>
      </c>
      <c r="AD20" s="118">
        <v>113763</v>
      </c>
      <c r="AE20" s="112">
        <f t="shared" si="21"/>
        <v>18960.5</v>
      </c>
      <c r="AF20" s="118">
        <v>18562.381000000001</v>
      </c>
      <c r="AG20" s="12">
        <f t="shared" si="4"/>
        <v>97.90027161730967</v>
      </c>
      <c r="AH20" s="11">
        <f t="shared" si="5"/>
        <v>16.31671193621828</v>
      </c>
      <c r="AI20" s="118">
        <v>96359.2</v>
      </c>
      <c r="AJ20" s="112">
        <f t="shared" si="27"/>
        <v>16059.866666666667</v>
      </c>
      <c r="AK20" s="118">
        <v>20497.351999999999</v>
      </c>
      <c r="AL20" s="12">
        <f t="shared" si="6"/>
        <v>127.63089772434806</v>
      </c>
      <c r="AM20" s="11">
        <f t="shared" si="7"/>
        <v>21.271816287391342</v>
      </c>
      <c r="AN20" s="118">
        <v>0</v>
      </c>
      <c r="AO20" s="112">
        <f t="shared" si="28"/>
        <v>0</v>
      </c>
      <c r="AP20" s="118">
        <v>0</v>
      </c>
      <c r="AQ20" s="12" t="e">
        <f t="shared" si="8"/>
        <v>#DIV/0!</v>
      </c>
      <c r="AR20" s="11" t="e">
        <f t="shared" si="9"/>
        <v>#DIV/0!</v>
      </c>
      <c r="AS20" s="38"/>
      <c r="AT20" s="33">
        <f>AS20/12*1.4*3</f>
        <v>0</v>
      </c>
      <c r="AU20" s="47"/>
      <c r="AV20" s="38"/>
      <c r="AW20" s="33">
        <f>AV20/12*1.4*3</f>
        <v>0</v>
      </c>
      <c r="AX20" s="47"/>
      <c r="AY20" s="114">
        <f t="shared" si="22"/>
        <v>628981.44000000006</v>
      </c>
      <c r="AZ20" s="112">
        <v>52415.12</v>
      </c>
      <c r="BA20" s="112">
        <v>52415.12</v>
      </c>
      <c r="BB20" s="38">
        <v>0</v>
      </c>
      <c r="BC20" s="33">
        <v>0</v>
      </c>
      <c r="BD20" s="13">
        <v>0</v>
      </c>
      <c r="BE20" s="112">
        <v>5323.39</v>
      </c>
      <c r="BF20" s="112">
        <f>BE20/12*1.4</f>
        <v>621.0621666666666</v>
      </c>
      <c r="BG20" s="112">
        <v>232.12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0"/>
        <v>5323.3899999999994</v>
      </c>
      <c r="BO20" s="33">
        <f>BN20/12*1.4*6</f>
        <v>3726.3729999999996</v>
      </c>
      <c r="BP20" s="12">
        <f t="shared" si="23"/>
        <v>232.12</v>
      </c>
      <c r="BQ20" s="12">
        <f t="shared" si="11"/>
        <v>6.2291134033012803</v>
      </c>
      <c r="BR20" s="11">
        <f t="shared" si="12"/>
        <v>4.3603793823108967</v>
      </c>
      <c r="BS20" s="118">
        <v>3826.39</v>
      </c>
      <c r="BT20" s="118">
        <f t="shared" si="33"/>
        <v>478.29875000000004</v>
      </c>
      <c r="BU20" s="118">
        <v>182.12</v>
      </c>
      <c r="BV20" s="118">
        <v>0</v>
      </c>
      <c r="BW20" s="118">
        <f t="shared" si="24"/>
        <v>0</v>
      </c>
      <c r="BX20" s="118">
        <v>0</v>
      </c>
      <c r="BY20" s="118">
        <v>0</v>
      </c>
      <c r="BZ20" s="33">
        <v>0</v>
      </c>
      <c r="CA20" s="118">
        <v>0</v>
      </c>
      <c r="CB20" s="118">
        <v>1497</v>
      </c>
      <c r="CC20" s="113">
        <f t="shared" si="25"/>
        <v>187.125</v>
      </c>
      <c r="CD20" s="118">
        <v>50</v>
      </c>
      <c r="CE20" s="118">
        <v>0</v>
      </c>
      <c r="CF20" s="47">
        <v>0</v>
      </c>
      <c r="CG20" s="118">
        <v>0</v>
      </c>
      <c r="CH20" s="118">
        <v>0</v>
      </c>
      <c r="CI20" s="112">
        <v>0</v>
      </c>
      <c r="CJ20" s="118">
        <v>0</v>
      </c>
      <c r="CK20" s="118">
        <v>0</v>
      </c>
      <c r="CL20" s="112">
        <v>0</v>
      </c>
      <c r="CM20" s="118">
        <v>0</v>
      </c>
      <c r="CN20" s="118">
        <v>92324.800000000003</v>
      </c>
      <c r="CO20" s="112">
        <f t="shared" si="32"/>
        <v>11540.6</v>
      </c>
      <c r="CP20" s="118">
        <v>14519.84</v>
      </c>
      <c r="CQ20" s="118">
        <v>46497.8</v>
      </c>
      <c r="CR20" s="112">
        <f>CQ20/12*1.8</f>
        <v>6974.670000000001</v>
      </c>
      <c r="CS20" s="112">
        <v>6471.6679999999997</v>
      </c>
      <c r="CT20" s="116">
        <v>27300</v>
      </c>
      <c r="CU20" s="116">
        <f t="shared" si="29"/>
        <v>2730</v>
      </c>
      <c r="CV20" s="112">
        <v>20352.724999999999</v>
      </c>
      <c r="CW20" s="115">
        <v>5300</v>
      </c>
      <c r="CX20" s="112">
        <v>200</v>
      </c>
      <c r="CY20" s="112">
        <v>200</v>
      </c>
      <c r="CZ20" s="42">
        <v>0</v>
      </c>
      <c r="DA20" s="33">
        <v>0</v>
      </c>
      <c r="DB20" s="118">
        <v>0</v>
      </c>
      <c r="DC20" s="112">
        <v>5700</v>
      </c>
      <c r="DD20" s="112">
        <f t="shared" si="30"/>
        <v>522.5</v>
      </c>
      <c r="DE20" s="112">
        <v>654.5</v>
      </c>
      <c r="DF20" s="112">
        <v>0</v>
      </c>
      <c r="DG20" s="12">
        <f>T20+Y20+AD20+AI20+AN20+AS20+AV20+AY20+BB20+BE20+BH20+BK20+BS20+BV20+BY20+CB20+CE20+CH20+CK20+CN20+CT20+CW20+CZ20+DC20</f>
        <v>1219467.92</v>
      </c>
      <c r="DH20" s="12">
        <f>U20+Z20+AE20+AJ20+AO20+AT20+AW20+AZ20+BC20+BF20+BI20+BL20+BT20+BW20+BZ20+CC20+CF20+CI20+CL20+CO20+CU20+CX20+DA20+DD20</f>
        <v>143518.02258333331</v>
      </c>
      <c r="DI20" s="12">
        <f>V20+AA20+AF20+AK20+AP20+AU20+AX20+BA20+BD20+BG20+BJ20+BM20+BU20+BX20+CA20+CD20+CG20+CJ20+CM20+CP20+CV20+CY20+DB20+DE20</f>
        <v>157571.47899999999</v>
      </c>
      <c r="DJ20" s="42">
        <v>0</v>
      </c>
      <c r="DK20" s="42">
        <v>0</v>
      </c>
      <c r="DL20" s="42">
        <v>0</v>
      </c>
      <c r="DM20" s="112">
        <v>0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47">
        <v>0</v>
      </c>
      <c r="DT20" s="47">
        <v>0</v>
      </c>
      <c r="DU20" s="47">
        <v>0</v>
      </c>
      <c r="DV20" s="42">
        <v>0</v>
      </c>
      <c r="DW20" s="33">
        <v>0</v>
      </c>
      <c r="DX20" s="118">
        <v>0</v>
      </c>
      <c r="DY20" s="118">
        <v>0</v>
      </c>
      <c r="DZ20" s="117">
        <v>0</v>
      </c>
      <c r="EA20" s="118">
        <v>0</v>
      </c>
      <c r="EB20" s="47">
        <v>0</v>
      </c>
      <c r="EC20" s="12">
        <f t="shared" si="13"/>
        <v>0</v>
      </c>
      <c r="ED20" s="12">
        <f t="shared" si="13"/>
        <v>0</v>
      </c>
      <c r="EE20" s="112">
        <f>DL20+DO20+DR20+DU20+DX20+EA20+EB20</f>
        <v>0</v>
      </c>
      <c r="EF20" s="14">
        <f t="shared" si="31"/>
        <v>0</v>
      </c>
    </row>
    <row r="21" spans="1:136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34">SUM(E10:E20)</f>
        <v>34829262.710000001</v>
      </c>
      <c r="F21" s="16">
        <f t="shared" si="34"/>
        <v>3098352.8076499999</v>
      </c>
      <c r="G21" s="16">
        <f t="shared" si="34"/>
        <v>3155834.2232999997</v>
      </c>
      <c r="H21" s="12">
        <f t="shared" si="15"/>
        <v>101.85522499271468</v>
      </c>
      <c r="I21" s="12">
        <f>G21/E21*100</f>
        <v>9.0608700206390314</v>
      </c>
      <c r="J21" s="16">
        <f>SUM(J10:J20)</f>
        <v>9470133.1159999985</v>
      </c>
      <c r="K21" s="16">
        <f t="shared" ref="K21:L21" si="35">SUM(K10:K20)</f>
        <v>1455999.8807166663</v>
      </c>
      <c r="L21" s="16">
        <f t="shared" si="35"/>
        <v>1527488.1501000002</v>
      </c>
      <c r="M21" s="12">
        <f t="shared" si="0"/>
        <v>104.9099090137388</v>
      </c>
      <c r="N21" s="12">
        <f t="shared" si="1"/>
        <v>16.129531986401282</v>
      </c>
      <c r="O21" s="24">
        <f>SUM(O10:O20)</f>
        <v>5052020.3280000007</v>
      </c>
      <c r="P21" s="24">
        <f t="shared" ref="P21:Q21" si="36">SUM(P10:P20)</f>
        <v>819784.86133333319</v>
      </c>
      <c r="Q21" s="24">
        <f t="shared" si="36"/>
        <v>836659.58600000001</v>
      </c>
      <c r="R21" s="12">
        <f t="shared" si="2"/>
        <v>102.0584333112984</v>
      </c>
      <c r="S21" s="11">
        <f t="shared" si="3"/>
        <v>16.560891122368417</v>
      </c>
      <c r="T21" s="24">
        <f t="shared" ref="T21" si="37">SUM(T10:T20)</f>
        <v>2773361.8279999997</v>
      </c>
      <c r="U21" s="24">
        <f t="shared" ref="U21" si="38">SUM(U10:U20)</f>
        <v>449723.87133333331</v>
      </c>
      <c r="V21" s="24">
        <f>SUM(V10:V20)</f>
        <v>412434.62699999992</v>
      </c>
      <c r="W21" s="12">
        <f>V21/U21*100</f>
        <v>91.708413382020638</v>
      </c>
      <c r="X21" s="11">
        <f>V21/T21*100</f>
        <v>14.87128808206846</v>
      </c>
      <c r="Y21" s="24">
        <f>SUM(Y10:Y20)</f>
        <v>104110.6</v>
      </c>
      <c r="Z21" s="24">
        <f t="shared" ref="Z21:AA21" si="39">SUM(Z10:Z20)</f>
        <v>15416.59</v>
      </c>
      <c r="AA21" s="24">
        <f t="shared" si="39"/>
        <v>11806.674999999999</v>
      </c>
      <c r="AB21" s="12">
        <f t="shared" si="19"/>
        <v>76.584218689087521</v>
      </c>
      <c r="AC21" s="11">
        <f t="shared" si="20"/>
        <v>11.340511917134277</v>
      </c>
      <c r="AD21" s="24">
        <f>SUM(AD10:AD20)</f>
        <v>2174547.9</v>
      </c>
      <c r="AE21" s="24">
        <f t="shared" ref="AE21:AF21" si="40">SUM(AE10:AE20)</f>
        <v>354644.39999999991</v>
      </c>
      <c r="AF21" s="24">
        <f t="shared" si="40"/>
        <v>412418.28400000004</v>
      </c>
      <c r="AG21" s="12">
        <f t="shared" si="4"/>
        <v>116.29065170632897</v>
      </c>
      <c r="AH21" s="11">
        <f t="shared" si="5"/>
        <v>18.965702434055377</v>
      </c>
      <c r="AI21" s="24">
        <f>SUM(AI10:AI20)</f>
        <v>986664.2</v>
      </c>
      <c r="AJ21" s="24">
        <f t="shared" ref="AJ21:AK21" si="41">SUM(AJ10:AJ20)</f>
        <v>219489.46666666665</v>
      </c>
      <c r="AK21" s="24">
        <f t="shared" si="41"/>
        <v>289848.59900000005</v>
      </c>
      <c r="AL21" s="12">
        <f t="shared" si="6"/>
        <v>132.05581270111065</v>
      </c>
      <c r="AM21" s="11">
        <f t="shared" si="7"/>
        <v>29.376620637497545</v>
      </c>
      <c r="AN21" s="24">
        <f>SUM(AN10:AN20)</f>
        <v>126000</v>
      </c>
      <c r="AO21" s="24">
        <f t="shared" ref="AO21:AP21" si="42">SUM(AO10:AO20)</f>
        <v>16758.333333333336</v>
      </c>
      <c r="AP21" s="24">
        <f t="shared" si="42"/>
        <v>15503.600000000002</v>
      </c>
      <c r="AQ21" s="12">
        <f t="shared" si="8"/>
        <v>92.512779711586276</v>
      </c>
      <c r="AR21" s="11">
        <f t="shared" si="9"/>
        <v>12.304444444444446</v>
      </c>
      <c r="AS21" s="24">
        <f>SUM(AS10:AS20)</f>
        <v>0</v>
      </c>
      <c r="AT21" s="33">
        <f>AS21/12*1.4*3</f>
        <v>0</v>
      </c>
      <c r="AU21" s="19">
        <v>0</v>
      </c>
      <c r="AV21" s="24">
        <f>SUM(AV10:AV20)</f>
        <v>0</v>
      </c>
      <c r="AW21" s="33">
        <f>AV21/12*1.4*3</f>
        <v>0</v>
      </c>
      <c r="AX21" s="19">
        <f>SUM(AX10:AX20)</f>
        <v>0</v>
      </c>
      <c r="AY21" s="24">
        <f>SUM(AY10:AY20)</f>
        <v>19017545.280000001</v>
      </c>
      <c r="AZ21" s="24">
        <f t="shared" ref="AZ21:BA21" si="43">SUM(AZ10:AZ20)</f>
        <v>1584795.4400000002</v>
      </c>
      <c r="BA21" s="24">
        <f t="shared" si="43"/>
        <v>1584795.4400000002</v>
      </c>
      <c r="BB21" s="24">
        <f>SUM(BB10:BB20)</f>
        <v>26332.1</v>
      </c>
      <c r="BC21" s="33">
        <f>BB21/12*1.4*3</f>
        <v>9216.2350000000006</v>
      </c>
      <c r="BD21" s="33">
        <f>BC21/12*1.4*12</f>
        <v>12902.728999999999</v>
      </c>
      <c r="BE21" s="24">
        <f>SUM(BE10:BE20)</f>
        <v>297085.788</v>
      </c>
      <c r="BF21" s="24">
        <f t="shared" ref="BF21:BG21" si="44">SUM(BF10:BF20)</f>
        <v>38730.253599999996</v>
      </c>
      <c r="BG21" s="24">
        <f t="shared" si="44"/>
        <v>45710.633200000004</v>
      </c>
      <c r="BH21" s="24">
        <f>SUM(BH10:BH20)</f>
        <v>0</v>
      </c>
      <c r="BI21" s="33">
        <f>BH21/12*1.4*3</f>
        <v>0</v>
      </c>
      <c r="BJ21" s="24">
        <f>SUM(BJ10:BJ20)</f>
        <v>0</v>
      </c>
      <c r="BK21" s="24">
        <f>SUM(BK10:BK20)</f>
        <v>0</v>
      </c>
      <c r="BL21" s="33">
        <f>BK21/12*1.4*3</f>
        <v>0</v>
      </c>
      <c r="BM21" s="24">
        <f>SUM(BM10:BM20)</f>
        <v>0</v>
      </c>
      <c r="BN21" s="24">
        <f>SUM(BN10:BN20)</f>
        <v>297085.788</v>
      </c>
      <c r="BO21" s="24">
        <f t="shared" ref="BO21:BP21" si="45">SUM(BO10:BO20)</f>
        <v>97582.852799999993</v>
      </c>
      <c r="BP21" s="24">
        <f t="shared" si="45"/>
        <v>45710.633200000004</v>
      </c>
      <c r="BQ21" s="12">
        <f t="shared" si="11"/>
        <v>46.84289492303099</v>
      </c>
      <c r="BR21" s="11">
        <f t="shared" si="12"/>
        <v>15.386341267863008</v>
      </c>
      <c r="BS21" s="24">
        <f>SUM(BS10:BS20)</f>
        <v>188289.04</v>
      </c>
      <c r="BT21" s="24">
        <f t="shared" ref="BT21:BU21" si="46">SUM(BT10:BT20)</f>
        <v>25398.833750000005</v>
      </c>
      <c r="BU21" s="24">
        <f t="shared" si="46"/>
        <v>24111.243199999997</v>
      </c>
      <c r="BV21" s="24">
        <f>SUM(BV10:BV20)</f>
        <v>31371.200000000001</v>
      </c>
      <c r="BW21" s="24">
        <f t="shared" ref="BW21:BX21" si="47">SUM(BW10:BW20)</f>
        <v>5059.3666666666668</v>
      </c>
      <c r="BX21" s="24">
        <f t="shared" si="47"/>
        <v>9797.91</v>
      </c>
      <c r="BY21" s="24">
        <f>SUM(BY10:BY20)</f>
        <v>3416</v>
      </c>
      <c r="BZ21" s="24">
        <f t="shared" ref="BZ21:CA21" si="48">SUM(BZ10:BZ20)</f>
        <v>0</v>
      </c>
      <c r="CA21" s="24">
        <f t="shared" si="48"/>
        <v>70</v>
      </c>
      <c r="CB21" s="24">
        <f>SUM(CB10:CB20)</f>
        <v>74009.54800000001</v>
      </c>
      <c r="CC21" s="24">
        <f t="shared" ref="CC21:CD21" si="49">SUM(CC10:CC20)</f>
        <v>9633.7789666666667</v>
      </c>
      <c r="CD21" s="24">
        <f t="shared" si="49"/>
        <v>11731.48</v>
      </c>
      <c r="CE21" s="24">
        <f>SUM(CE10:CE20)</f>
        <v>0</v>
      </c>
      <c r="CF21" s="33">
        <f>CE21/12*1.4*3</f>
        <v>0</v>
      </c>
      <c r="CG21" s="24">
        <f>SUM(CG10:CG20)</f>
        <v>0</v>
      </c>
      <c r="CH21" s="24">
        <f>SUM(CH10:CH20)</f>
        <v>15994</v>
      </c>
      <c r="CI21" s="24">
        <f t="shared" ref="CI21:CJ21" si="50">SUM(CI10:CI20)</f>
        <v>0</v>
      </c>
      <c r="CJ21" s="24">
        <f t="shared" si="50"/>
        <v>0</v>
      </c>
      <c r="CK21" s="24">
        <f>SUM(CK10:CK20)</f>
        <v>13500</v>
      </c>
      <c r="CL21" s="24">
        <f t="shared" ref="CL21:CM21" si="51">SUM(CL10:CL20)</f>
        <v>1120.9000000000001</v>
      </c>
      <c r="CM21" s="24">
        <f t="shared" si="51"/>
        <v>1479.05</v>
      </c>
      <c r="CN21" s="24">
        <f>SUM(CN10:CN20)</f>
        <v>1781999.5</v>
      </c>
      <c r="CO21" s="24">
        <f t="shared" ref="CO21:EE21" si="52">SUM(CO10:CO20)</f>
        <v>238632.95416666666</v>
      </c>
      <c r="CP21" s="24">
        <f t="shared" si="52"/>
        <v>252276.0307</v>
      </c>
      <c r="CQ21" s="24">
        <f t="shared" si="52"/>
        <v>664764.20000000007</v>
      </c>
      <c r="CR21" s="24">
        <f t="shared" si="52"/>
        <v>107993.31999999999</v>
      </c>
      <c r="CS21" s="24">
        <f t="shared" si="52"/>
        <v>106994.78469999999</v>
      </c>
      <c r="CT21" s="24">
        <f t="shared" si="52"/>
        <v>484300</v>
      </c>
      <c r="CU21" s="24">
        <f t="shared" si="52"/>
        <v>48430</v>
      </c>
      <c r="CV21" s="24">
        <f t="shared" si="52"/>
        <v>50253.5766</v>
      </c>
      <c r="CW21" s="24">
        <f t="shared" si="52"/>
        <v>25600</v>
      </c>
      <c r="CX21" s="24">
        <f t="shared" si="52"/>
        <v>3086.7</v>
      </c>
      <c r="CY21" s="24">
        <f t="shared" si="52"/>
        <v>4820.6548999999995</v>
      </c>
      <c r="CZ21" s="24">
        <f t="shared" si="52"/>
        <v>6800</v>
      </c>
      <c r="DA21" s="24">
        <f t="shared" si="52"/>
        <v>0</v>
      </c>
      <c r="DB21" s="24">
        <f t="shared" si="52"/>
        <v>750</v>
      </c>
      <c r="DC21" s="24">
        <f t="shared" si="52"/>
        <v>702963.3</v>
      </c>
      <c r="DD21" s="24">
        <f t="shared" si="52"/>
        <v>68604.685833333337</v>
      </c>
      <c r="DE21" s="24">
        <f t="shared" si="52"/>
        <v>30936.419700000002</v>
      </c>
      <c r="DF21" s="24">
        <f t="shared" si="52"/>
        <v>718.1</v>
      </c>
      <c r="DG21" s="24">
        <f t="shared" si="52"/>
        <v>28833890.283999994</v>
      </c>
      <c r="DH21" s="24">
        <f t="shared" si="52"/>
        <v>3079525.5743166665</v>
      </c>
      <c r="DI21" s="24">
        <f t="shared" si="52"/>
        <v>3158834.2232999997</v>
      </c>
      <c r="DJ21" s="24">
        <f t="shared" si="52"/>
        <v>0</v>
      </c>
      <c r="DK21" s="24">
        <f t="shared" si="52"/>
        <v>0</v>
      </c>
      <c r="DL21" s="24">
        <f t="shared" si="52"/>
        <v>0</v>
      </c>
      <c r="DM21" s="24">
        <f t="shared" si="52"/>
        <v>5995372.426</v>
      </c>
      <c r="DN21" s="24">
        <f t="shared" si="52"/>
        <v>18827.233333333334</v>
      </c>
      <c r="DO21" s="24">
        <f t="shared" si="52"/>
        <v>-3000</v>
      </c>
      <c r="DP21" s="24">
        <f t="shared" si="52"/>
        <v>0</v>
      </c>
      <c r="DQ21" s="24">
        <f t="shared" si="52"/>
        <v>0</v>
      </c>
      <c r="DR21" s="24">
        <f t="shared" si="52"/>
        <v>0</v>
      </c>
      <c r="DS21" s="24">
        <f t="shared" si="52"/>
        <v>0</v>
      </c>
      <c r="DT21" s="24">
        <f t="shared" si="52"/>
        <v>0</v>
      </c>
      <c r="DU21" s="24">
        <f t="shared" si="52"/>
        <v>0</v>
      </c>
      <c r="DV21" s="24">
        <f t="shared" si="52"/>
        <v>0</v>
      </c>
      <c r="DW21" s="24">
        <f t="shared" si="52"/>
        <v>0</v>
      </c>
      <c r="DX21" s="24">
        <f t="shared" si="52"/>
        <v>0</v>
      </c>
      <c r="DY21" s="24">
        <f t="shared" si="52"/>
        <v>346532.75</v>
      </c>
      <c r="DZ21" s="24">
        <f t="shared" si="52"/>
        <v>129.30000000000001</v>
      </c>
      <c r="EA21" s="118">
        <v>0</v>
      </c>
      <c r="EB21" s="24">
        <f t="shared" si="52"/>
        <v>0</v>
      </c>
      <c r="EC21" s="24">
        <f t="shared" si="52"/>
        <v>6341905.176</v>
      </c>
      <c r="ED21" s="24">
        <f t="shared" si="52"/>
        <v>18956.533333333333</v>
      </c>
      <c r="EE21" s="24">
        <f t="shared" si="52"/>
        <v>-3000</v>
      </c>
      <c r="EF21" s="24">
        <f>SUM(EF10:EF20)</f>
        <v>-5380372.426</v>
      </c>
    </row>
    <row r="22" spans="1:136" hidden="1">
      <c r="E22" s="52"/>
      <c r="F22" s="33">
        <f>E22/12*1.4*3</f>
        <v>0</v>
      </c>
      <c r="G22" s="52"/>
      <c r="J22" s="108">
        <f>J21/E21*100</f>
        <v>27.190162464395151</v>
      </c>
      <c r="Z22" s="33">
        <f>Y22/12*1.4*3</f>
        <v>0</v>
      </c>
      <c r="AB22" s="12" t="e">
        <f t="shared" si="19"/>
        <v>#DIV/0!</v>
      </c>
      <c r="AE22" s="33">
        <f>AD22/12*1.4*6</f>
        <v>0</v>
      </c>
      <c r="AO22" s="33">
        <f>AN22/12*1.4*3</f>
        <v>0</v>
      </c>
      <c r="AW22" s="33">
        <f>AV22/12*1.4*6</f>
        <v>0</v>
      </c>
      <c r="AY22" s="52"/>
      <c r="AZ22" s="33">
        <f>AY22/12*1.4*3</f>
        <v>0</v>
      </c>
      <c r="BI22" s="33">
        <f>BH22/12*1.4*6</f>
        <v>0</v>
      </c>
      <c r="BO22" s="33">
        <f>BN22/12*1.4*6</f>
        <v>0</v>
      </c>
      <c r="BT22" s="33">
        <f>BS22/12*1.4*3</f>
        <v>0</v>
      </c>
      <c r="BW22" s="33">
        <f>BV22/12*1.4*3</f>
        <v>0</v>
      </c>
      <c r="CC22" s="33">
        <f>CB22/12*1.4*6</f>
        <v>0</v>
      </c>
      <c r="CF22" s="33">
        <f>CE22/12*1.4*6</f>
        <v>0</v>
      </c>
      <c r="CL22" s="33">
        <f>CK22/12*1.4*3</f>
        <v>0</v>
      </c>
      <c r="CO22" s="33">
        <f>CN22/12*1.4*6</f>
        <v>0</v>
      </c>
      <c r="CU22" s="33">
        <f>CT22/12*1.4*6</f>
        <v>0</v>
      </c>
      <c r="CX22" s="33">
        <f>CW22/12*1.4*3</f>
        <v>0</v>
      </c>
      <c r="DA22" s="33">
        <f>CZ22/12*1.4*3</f>
        <v>0</v>
      </c>
      <c r="DN22" s="33">
        <f>DM22/12*1.4*6</f>
        <v>0</v>
      </c>
      <c r="DT22" s="33">
        <f>DS22/12*1.4*6</f>
        <v>0</v>
      </c>
      <c r="DW22" s="33">
        <f>DV22/12*1.4*6</f>
        <v>0</v>
      </c>
      <c r="ED22" s="33">
        <f>EC22/12*1.4*6</f>
        <v>0</v>
      </c>
    </row>
    <row r="23" spans="1:136" hidden="1">
      <c r="F23" s="33">
        <f>E23/12*1.4*3</f>
        <v>0</v>
      </c>
      <c r="H23" s="108">
        <v>6165672.4340000004</v>
      </c>
      <c r="I23" s="1">
        <v>1727843.7120000001</v>
      </c>
      <c r="Z23" s="33">
        <f>Y23/12*1.4*3</f>
        <v>0</v>
      </c>
      <c r="AB23" s="12" t="e">
        <f t="shared" si="19"/>
        <v>#DIV/0!</v>
      </c>
      <c r="AE23" s="33">
        <f>AD23/12*1.4*6</f>
        <v>0</v>
      </c>
      <c r="AO23" s="33">
        <f>AN23/12*1.4*3</f>
        <v>0</v>
      </c>
      <c r="AW23" s="33">
        <f>AV23/12*1.4*6</f>
        <v>0</v>
      </c>
      <c r="AZ23" s="33">
        <f>AY23/12*1.4*3</f>
        <v>0</v>
      </c>
      <c r="BI23" s="33">
        <f>BH23/12*1.4*6</f>
        <v>0</v>
      </c>
      <c r="BO23" s="33">
        <f>BN23/12*1.4*6</f>
        <v>0</v>
      </c>
      <c r="BT23" s="33">
        <f>BS23/12*1.4*3</f>
        <v>0</v>
      </c>
      <c r="BW23" s="33">
        <f>BV23/12*1.4*3</f>
        <v>0</v>
      </c>
      <c r="CC23" s="33">
        <f>CB23/12*1.4*6</f>
        <v>0</v>
      </c>
      <c r="CF23" s="33">
        <f>CE23/12*1.4*6</f>
        <v>0</v>
      </c>
      <c r="CL23" s="33">
        <f>CK23/12*1.4*3</f>
        <v>0</v>
      </c>
      <c r="CO23" s="33">
        <f>CN23/12*1.4*6</f>
        <v>0</v>
      </c>
      <c r="CU23" s="33">
        <f>CT23/12*1.4*6</f>
        <v>0</v>
      </c>
      <c r="CX23" s="33">
        <f>CW23/12*1.4*3</f>
        <v>0</v>
      </c>
      <c r="DA23" s="33">
        <f>CZ23/12*1.4*3</f>
        <v>0</v>
      </c>
      <c r="DN23" s="33">
        <f>DM23/12*1.4*6</f>
        <v>0</v>
      </c>
      <c r="DT23" s="33">
        <f>DS23/12*1.4*6</f>
        <v>0</v>
      </c>
      <c r="DW23" s="33">
        <f>DV23/12*1.4*6</f>
        <v>0</v>
      </c>
      <c r="ED23" s="33">
        <f>EC23/12*1.4*6</f>
        <v>0</v>
      </c>
    </row>
    <row r="24" spans="1:136" hidden="1">
      <c r="F24" s="33">
        <f>E24/12*1.4*3</f>
        <v>0</v>
      </c>
      <c r="Z24" s="33">
        <f>Y24/12*1.4*3</f>
        <v>0</v>
      </c>
      <c r="AB24" s="12" t="e">
        <f t="shared" si="19"/>
        <v>#DIV/0!</v>
      </c>
      <c r="AE24" s="33">
        <f>AD24/12*1.4*6</f>
        <v>0</v>
      </c>
      <c r="AO24" s="33">
        <f>AN24/12*1.4*3</f>
        <v>0</v>
      </c>
      <c r="AW24" s="33">
        <f>AV24/12*1.4*6</f>
        <v>0</v>
      </c>
      <c r="AZ24" s="33">
        <f>AY24/12*1.4*3</f>
        <v>0</v>
      </c>
      <c r="BI24" s="33">
        <f>BH24/12*1.4*6</f>
        <v>0</v>
      </c>
      <c r="BO24" s="33">
        <f>BN24/12*1.4*6</f>
        <v>0</v>
      </c>
      <c r="BT24" s="33">
        <f>BS24/12*1.4*3</f>
        <v>0</v>
      </c>
      <c r="BW24" s="33">
        <f>BV24/12*1.4*3</f>
        <v>0</v>
      </c>
      <c r="CC24" s="33">
        <f>CB24/12*1.4*6</f>
        <v>0</v>
      </c>
      <c r="CF24" s="33">
        <f>CE24/12*1.4*6</f>
        <v>0</v>
      </c>
      <c r="CL24" s="33">
        <f>CK24/12*1.4*3</f>
        <v>0</v>
      </c>
      <c r="CO24" s="33">
        <f>CN24/12*1.4*6</f>
        <v>0</v>
      </c>
      <c r="CU24" s="33">
        <f>CT24/12*1.4*6</f>
        <v>0</v>
      </c>
      <c r="CX24" s="33">
        <f>CW24/12*1.4*3</f>
        <v>0</v>
      </c>
      <c r="DA24" s="33">
        <f>CZ24/12*1.4*3</f>
        <v>0</v>
      </c>
      <c r="DN24" s="33">
        <f>DM24/12*1.4*6</f>
        <v>0</v>
      </c>
      <c r="DT24" s="33">
        <f>DS24/12*1.4*6</f>
        <v>0</v>
      </c>
      <c r="DW24" s="33">
        <f>DV24/12*1.4*6</f>
        <v>0</v>
      </c>
      <c r="ED24" s="33">
        <f>EC24/12*1.4*6</f>
        <v>0</v>
      </c>
    </row>
    <row r="25" spans="1:136">
      <c r="L25" s="52"/>
      <c r="AD25" s="52"/>
      <c r="AE25" s="52"/>
      <c r="AF25" s="52"/>
    </row>
    <row r="26" spans="1:136">
      <c r="O26" s="52"/>
    </row>
    <row r="27" spans="1:136">
      <c r="O27" s="52"/>
    </row>
    <row r="28" spans="1:136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AV10:AV20" name="Range4_18_1_2_2_1"/>
    <protectedRange sqref="BS10:BS20" name="Range5_1_9_1"/>
    <protectedRange sqref="BV10:BV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0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T10:BU20" name="Range5_2"/>
    <protectedRange sqref="BW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" name="Range6_2_1"/>
    <protectedRange sqref="EA10:EA20" name="Range6_2_2"/>
  </protectedRanges>
  <mergeCells count="132"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548626.62799999991</v>
      </c>
      <c r="D8" s="100">
        <f>Ekamut!P10</f>
        <v>91204.427999999985</v>
      </c>
      <c r="E8" s="100">
        <f>Ekamut!Q10</f>
        <v>88453.945000000007</v>
      </c>
      <c r="F8" s="100">
        <f>Ekamut!S10</f>
        <v>16.122794717867762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2100.09</v>
      </c>
      <c r="M8" s="59">
        <f>Ekamut!AA10</f>
        <v>1448.7439999999999</v>
      </c>
      <c r="N8" s="59">
        <f>Ekamut!AC10</f>
        <v>10.347727954516234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1383705.4</v>
      </c>
      <c r="D9" s="100">
        <f>Ekamut!P11</f>
        <v>230310.8833333333</v>
      </c>
      <c r="E9" s="100">
        <f>Ekamut!Q11</f>
        <v>217280.49299999996</v>
      </c>
      <c r="F9" s="100">
        <f>Ekamut!S11</f>
        <v>15.702800104704368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2760.15</v>
      </c>
      <c r="M9" s="59">
        <f>Ekamut!AA11</f>
        <v>1368.0419999999999</v>
      </c>
      <c r="N9" s="59">
        <f>Ekamut!AC11</f>
        <v>7.4346068148470179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103540.5</v>
      </c>
      <c r="D10" s="100">
        <f>Ekamut!P12</f>
        <v>17256.75</v>
      </c>
      <c r="E10" s="100">
        <f>Ekamut!Q12</f>
        <v>13008.973000000002</v>
      </c>
      <c r="F10" s="100">
        <f>Ekamut!S12</f>
        <v>12.564139636181013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150.05099999999999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777759.00000000012</v>
      </c>
      <c r="D11" s="100">
        <f>Ekamut!P13</f>
        <v>129176.00000000001</v>
      </c>
      <c r="E11" s="100">
        <f>Ekamut!Q13</f>
        <v>108739.37799999998</v>
      </c>
      <c r="F11" s="100">
        <f>Ekamut!S13</f>
        <v>13.981114715483841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4054.5</v>
      </c>
      <c r="M11" s="59">
        <f>Ekamut!AA13</f>
        <v>3631.7139999999999</v>
      </c>
      <c r="N11" s="59">
        <f>Ekamut!AC13</f>
        <v>13.435863854975953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681600</v>
      </c>
      <c r="D12" s="100">
        <f>Ekamut!P14</f>
        <v>113275</v>
      </c>
      <c r="E12" s="100">
        <f>Ekamut!Q14</f>
        <v>203464.375</v>
      </c>
      <c r="F12" s="100">
        <f>Ekamut!S14</f>
        <v>29.850993984741788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2925</v>
      </c>
      <c r="M12" s="59">
        <f>Ekamut!AA14</f>
        <v>494.46199999999999</v>
      </c>
      <c r="N12" s="59">
        <f>Ekamut!AC14</f>
        <v>2.5357025641025639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416134.70000000007</v>
      </c>
      <c r="D13" s="100">
        <f>Ekamut!P15</f>
        <v>69303.633333333346</v>
      </c>
      <c r="E13" s="100">
        <f>Ekamut!Q15</f>
        <v>56353.491000000009</v>
      </c>
      <c r="F13" s="100">
        <f>Ekamut!S15</f>
        <v>13.542127344823685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469.35</v>
      </c>
      <c r="M13" s="59">
        <f>Ekamut!AA15</f>
        <v>846.06</v>
      </c>
      <c r="N13" s="59">
        <f>Ekamut!AC15</f>
        <v>27.039309683604984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432380</v>
      </c>
      <c r="D14" s="100">
        <f>Ekamut!P16</f>
        <v>60000.75</v>
      </c>
      <c r="E14" s="100">
        <f>Ekamut!Q16</f>
        <v>50568.666999999994</v>
      </c>
      <c r="F14" s="100">
        <f>Ekamut!S16</f>
        <v>11.695422313705535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2295</v>
      </c>
      <c r="M14" s="59">
        <f>Ekamut!AA16</f>
        <v>534.08199999999999</v>
      </c>
      <c r="N14" s="59">
        <f>Ekamut!AC16</f>
        <v>3.4907320261437906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94000</v>
      </c>
      <c r="D15" s="100">
        <f>Ekamut!P17</f>
        <v>15666.666666666668</v>
      </c>
      <c r="E15" s="100">
        <f>Ekamut!Q17</f>
        <v>16426.734999999993</v>
      </c>
      <c r="F15" s="100">
        <f>Ekamut!S17</f>
        <v>17.475249999999992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778.32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54000</v>
      </c>
      <c r="D16" s="100">
        <f>Ekamut!P18</f>
        <v>9000</v>
      </c>
      <c r="E16" s="100">
        <f>Ekamut!Q18</f>
        <v>11386.066999999999</v>
      </c>
      <c r="F16" s="100">
        <f>Ekamut!S18</f>
        <v>21.085309259259258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881.85900000000004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207418.40000000002</v>
      </c>
      <c r="D17" s="100">
        <f>Ekamut!P19</f>
        <v>25827.300000000003</v>
      </c>
      <c r="E17" s="100">
        <f>Ekamut!Q19</f>
        <v>22509.759999999995</v>
      </c>
      <c r="F17" s="100">
        <f>Ekamut!S19</f>
        <v>10.852344825724233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399.99999999999994</v>
      </c>
      <c r="M17" s="59">
        <f>Ekamut!AA19</f>
        <v>778.78599999999994</v>
      </c>
      <c r="N17" s="59">
        <f>Ekamut!AC19</f>
        <v>19.469649999999998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352855.69999999995</v>
      </c>
      <c r="D18" s="100">
        <f>Ekamut!P20</f>
        <v>58763.44999999999</v>
      </c>
      <c r="E18" s="100">
        <f>Ekamut!Q20</f>
        <v>48467.702000000005</v>
      </c>
      <c r="F18" s="100">
        <f>Ekamut!S20</f>
        <v>13.735842158706808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412.5</v>
      </c>
      <c r="M18" s="59">
        <f>Ekamut!AA20</f>
        <v>894.55499999999995</v>
      </c>
      <c r="N18" s="59">
        <f>Ekamut!AC20</f>
        <v>32.529272727272726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16.560891122368417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11.340511917134277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5.7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5" t="s">
        <v>149</v>
      </c>
      <c r="B1" s="245"/>
      <c r="C1" s="245"/>
      <c r="D1" s="245"/>
    </row>
    <row r="2" spans="1:4" s="9" customFormat="1" ht="13.15" customHeight="1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>
      <c r="A3" s="250"/>
      <c r="B3" s="247"/>
      <c r="C3" s="247"/>
      <c r="D3" s="247"/>
    </row>
    <row r="4" spans="1:4" s="9" customFormat="1" ht="13.15" customHeight="1">
      <c r="A4" s="250"/>
      <c r="B4" s="247"/>
      <c r="C4" s="247"/>
      <c r="D4" s="247"/>
    </row>
    <row r="5" spans="1:4" s="10" customFormat="1" ht="13.15" customHeight="1">
      <c r="A5" s="250"/>
      <c r="B5" s="247"/>
      <c r="C5" s="247"/>
      <c r="D5" s="247"/>
    </row>
    <row r="6" spans="1:4" s="27" customFormat="1" ht="28.15" customHeight="1">
      <c r="A6" s="251"/>
      <c r="B6" s="248"/>
      <c r="C6" s="248"/>
      <c r="D6" s="24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3" t="s">
        <v>44</v>
      </c>
      <c r="B80" s="24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5.7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>
      <c r="A2" s="255"/>
      <c r="B2" s="255"/>
      <c r="C2" s="255"/>
      <c r="D2" s="255"/>
      <c r="E2" s="255"/>
      <c r="F2" s="255"/>
      <c r="G2" s="255"/>
    </row>
    <row r="3" spans="1:7" ht="105.6" customHeight="1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5.7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R2" s="5"/>
      <c r="S2" s="5"/>
      <c r="U2" s="186"/>
      <c r="V2" s="186"/>
      <c r="W2" s="18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85" t="s">
        <v>12</v>
      </c>
      <c r="N3" s="185"/>
      <c r="O3" s="185"/>
      <c r="P3" s="18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87" t="s">
        <v>45</v>
      </c>
      <c r="L4" s="188"/>
      <c r="M4" s="188"/>
      <c r="N4" s="188"/>
      <c r="O4" s="189"/>
      <c r="P4" s="152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61" t="s">
        <v>14</v>
      </c>
      <c r="DH4" s="163" t="s">
        <v>15</v>
      </c>
      <c r="DI4" s="164"/>
      <c r="DJ4" s="165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37" t="s">
        <v>17</v>
      </c>
      <c r="EE4" s="138"/>
      <c r="EF4" s="139"/>
    </row>
    <row r="5" spans="1:136" s="9" customFormat="1" ht="15" customHeight="1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0"/>
      <c r="L5" s="191"/>
      <c r="M5" s="191"/>
      <c r="N5" s="191"/>
      <c r="O5" s="192"/>
      <c r="P5" s="146" t="s">
        <v>7</v>
      </c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8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49" t="s">
        <v>18</v>
      </c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1"/>
      <c r="CF5" s="155" t="s">
        <v>0</v>
      </c>
      <c r="CG5" s="156"/>
      <c r="CH5" s="156"/>
      <c r="CI5" s="156"/>
      <c r="CJ5" s="156"/>
      <c r="CK5" s="156"/>
      <c r="CL5" s="156"/>
      <c r="CM5" s="156"/>
      <c r="CN5" s="157"/>
      <c r="CO5" s="149" t="s">
        <v>1</v>
      </c>
      <c r="CP5" s="150"/>
      <c r="CQ5" s="150"/>
      <c r="CR5" s="150"/>
      <c r="CS5" s="150"/>
      <c r="CT5" s="150"/>
      <c r="CU5" s="150"/>
      <c r="CV5" s="150"/>
      <c r="CW5" s="150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1"/>
      <c r="DH5" s="166"/>
      <c r="DI5" s="167"/>
      <c r="DJ5" s="168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0"/>
      <c r="EE5" s="141"/>
      <c r="EF5" s="142"/>
    </row>
    <row r="6" spans="1:136" s="9" customFormat="1" ht="119.25" customHeight="1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3"/>
      <c r="L6" s="194"/>
      <c r="M6" s="194"/>
      <c r="N6" s="194"/>
      <c r="O6" s="195"/>
      <c r="P6" s="158" t="s">
        <v>23</v>
      </c>
      <c r="Q6" s="159"/>
      <c r="R6" s="159"/>
      <c r="S6" s="159"/>
      <c r="T6" s="160"/>
      <c r="U6" s="172" t="s">
        <v>24</v>
      </c>
      <c r="V6" s="173"/>
      <c r="W6" s="173"/>
      <c r="X6" s="173"/>
      <c r="Y6" s="174"/>
      <c r="Z6" s="172" t="s">
        <v>25</v>
      </c>
      <c r="AA6" s="173"/>
      <c r="AB6" s="173"/>
      <c r="AC6" s="173"/>
      <c r="AD6" s="174"/>
      <c r="AE6" s="172" t="s">
        <v>26</v>
      </c>
      <c r="AF6" s="173"/>
      <c r="AG6" s="173"/>
      <c r="AH6" s="173"/>
      <c r="AI6" s="174"/>
      <c r="AJ6" s="172" t="s">
        <v>27</v>
      </c>
      <c r="AK6" s="173"/>
      <c r="AL6" s="173"/>
      <c r="AM6" s="173"/>
      <c r="AN6" s="174"/>
      <c r="AO6" s="172" t="s">
        <v>28</v>
      </c>
      <c r="AP6" s="173"/>
      <c r="AQ6" s="173"/>
      <c r="AR6" s="173"/>
      <c r="AS6" s="174"/>
      <c r="AT6" s="175" t="s">
        <v>29</v>
      </c>
      <c r="AU6" s="175"/>
      <c r="AV6" s="175"/>
      <c r="AW6" s="180" t="s">
        <v>30</v>
      </c>
      <c r="AX6" s="181"/>
      <c r="AY6" s="181"/>
      <c r="AZ6" s="180" t="s">
        <v>31</v>
      </c>
      <c r="BA6" s="181"/>
      <c r="BB6" s="182"/>
      <c r="BC6" s="176" t="s">
        <v>32</v>
      </c>
      <c r="BD6" s="177"/>
      <c r="BE6" s="183"/>
      <c r="BF6" s="176" t="s">
        <v>33</v>
      </c>
      <c r="BG6" s="177"/>
      <c r="BH6" s="177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2" t="s">
        <v>36</v>
      </c>
      <c r="BU6" s="162"/>
      <c r="BV6" s="162"/>
      <c r="BW6" s="162" t="s">
        <v>37</v>
      </c>
      <c r="BX6" s="162"/>
      <c r="BY6" s="162"/>
      <c r="BZ6" s="162" t="s">
        <v>38</v>
      </c>
      <c r="CA6" s="162"/>
      <c r="CB6" s="162"/>
      <c r="CC6" s="162" t="s">
        <v>39</v>
      </c>
      <c r="CD6" s="162"/>
      <c r="CE6" s="162"/>
      <c r="CF6" s="162" t="s">
        <v>46</v>
      </c>
      <c r="CG6" s="162"/>
      <c r="CH6" s="162"/>
      <c r="CI6" s="155" t="s">
        <v>47</v>
      </c>
      <c r="CJ6" s="156"/>
      <c r="CK6" s="156"/>
      <c r="CL6" s="162" t="s">
        <v>40</v>
      </c>
      <c r="CM6" s="162"/>
      <c r="CN6" s="162"/>
      <c r="CO6" s="178" t="s">
        <v>41</v>
      </c>
      <c r="CP6" s="179"/>
      <c r="CQ6" s="156"/>
      <c r="CR6" s="162" t="s">
        <v>42</v>
      </c>
      <c r="CS6" s="162"/>
      <c r="CT6" s="162"/>
      <c r="CU6" s="155" t="s">
        <v>48</v>
      </c>
      <c r="CV6" s="156"/>
      <c r="CW6" s="156"/>
      <c r="CX6" s="133"/>
      <c r="CY6" s="133"/>
      <c r="CZ6" s="133"/>
      <c r="DA6" s="128"/>
      <c r="DB6" s="129"/>
      <c r="DC6" s="130"/>
      <c r="DD6" s="128"/>
      <c r="DE6" s="129"/>
      <c r="DF6" s="130"/>
      <c r="DG6" s="161"/>
      <c r="DH6" s="169"/>
      <c r="DI6" s="170"/>
      <c r="DJ6" s="171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3"/>
      <c r="EE6" s="144"/>
      <c r="EF6" s="145"/>
    </row>
    <row r="7" spans="1:136" s="10" customFormat="1" ht="36" customHeight="1">
      <c r="A7" s="203"/>
      <c r="B7" s="203"/>
      <c r="C7" s="209"/>
      <c r="D7" s="88"/>
      <c r="E7" s="209"/>
      <c r="F7" s="121" t="s">
        <v>43</v>
      </c>
      <c r="G7" s="196" t="s">
        <v>55</v>
      </c>
      <c r="H7" s="197"/>
      <c r="I7" s="197"/>
      <c r="J7" s="198"/>
      <c r="K7" s="121" t="s">
        <v>43</v>
      </c>
      <c r="L7" s="196" t="s">
        <v>55</v>
      </c>
      <c r="M7" s="197"/>
      <c r="N7" s="197"/>
      <c r="O7" s="198"/>
      <c r="P7" s="121" t="s">
        <v>43</v>
      </c>
      <c r="Q7" s="196" t="s">
        <v>55</v>
      </c>
      <c r="R7" s="197"/>
      <c r="S7" s="197"/>
      <c r="T7" s="198"/>
      <c r="U7" s="121" t="s">
        <v>43</v>
      </c>
      <c r="V7" s="196" t="s">
        <v>55</v>
      </c>
      <c r="W7" s="197"/>
      <c r="X7" s="197"/>
      <c r="Y7" s="198"/>
      <c r="Z7" s="121" t="s">
        <v>43</v>
      </c>
      <c r="AA7" s="196" t="s">
        <v>55</v>
      </c>
      <c r="AB7" s="197"/>
      <c r="AC7" s="197"/>
      <c r="AD7" s="198"/>
      <c r="AE7" s="121" t="s">
        <v>43</v>
      </c>
      <c r="AF7" s="196" t="s">
        <v>55</v>
      </c>
      <c r="AG7" s="197"/>
      <c r="AH7" s="197"/>
      <c r="AI7" s="198"/>
      <c r="AJ7" s="121" t="s">
        <v>43</v>
      </c>
      <c r="AK7" s="196" t="s">
        <v>55</v>
      </c>
      <c r="AL7" s="197"/>
      <c r="AM7" s="197"/>
      <c r="AN7" s="198"/>
      <c r="AO7" s="121" t="s">
        <v>43</v>
      </c>
      <c r="AP7" s="196" t="s">
        <v>55</v>
      </c>
      <c r="AQ7" s="197"/>
      <c r="AR7" s="197"/>
      <c r="AS7" s="198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96" t="s">
        <v>55</v>
      </c>
      <c r="EB7" s="198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5.7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>
      <c r="A5" s="203"/>
      <c r="B5" s="206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>
      <c r="A6" s="203"/>
      <c r="B6" s="206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>
      <c r="A7" s="203"/>
      <c r="B7" s="206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96" t="s">
        <v>55</v>
      </c>
      <c r="DY7" s="198"/>
      <c r="DZ7" s="256" t="s">
        <v>9</v>
      </c>
      <c r="EA7" s="121" t="s">
        <v>43</v>
      </c>
    </row>
    <row r="8" spans="1:131" s="27" customFormat="1" ht="101.25" customHeight="1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5.7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84" t="s">
        <v>11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85" t="s">
        <v>143</v>
      </c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Q2" s="5"/>
      <c r="R2" s="5"/>
      <c r="T2" s="186"/>
      <c r="U2" s="186"/>
      <c r="V2" s="18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85" t="s">
        <v>12</v>
      </c>
      <c r="M3" s="185"/>
      <c r="N3" s="185"/>
      <c r="O3" s="18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87" t="s">
        <v>45</v>
      </c>
      <c r="K4" s="188"/>
      <c r="L4" s="188"/>
      <c r="M4" s="188"/>
      <c r="N4" s="189"/>
      <c r="O4" s="152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4"/>
      <c r="DF4" s="161" t="s">
        <v>14</v>
      </c>
      <c r="DG4" s="163" t="s">
        <v>15</v>
      </c>
      <c r="DH4" s="164"/>
      <c r="DI4" s="165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1" t="s">
        <v>16</v>
      </c>
      <c r="EC4" s="137" t="s">
        <v>17</v>
      </c>
      <c r="ED4" s="138"/>
      <c r="EE4" s="139"/>
    </row>
    <row r="5" spans="1:136" s="9" customFormat="1" ht="15" customHeight="1">
      <c r="A5" s="203"/>
      <c r="B5" s="203"/>
      <c r="C5" s="209"/>
      <c r="D5" s="209"/>
      <c r="E5" s="214"/>
      <c r="F5" s="215"/>
      <c r="G5" s="215"/>
      <c r="H5" s="215"/>
      <c r="I5" s="216"/>
      <c r="J5" s="190"/>
      <c r="K5" s="191"/>
      <c r="L5" s="191"/>
      <c r="M5" s="191"/>
      <c r="N5" s="192"/>
      <c r="O5" s="146" t="s">
        <v>7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8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49" t="s">
        <v>18</v>
      </c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1"/>
      <c r="CE5" s="155" t="s">
        <v>0</v>
      </c>
      <c r="CF5" s="156"/>
      <c r="CG5" s="156"/>
      <c r="CH5" s="156"/>
      <c r="CI5" s="156"/>
      <c r="CJ5" s="156"/>
      <c r="CK5" s="156"/>
      <c r="CL5" s="156"/>
      <c r="CM5" s="157"/>
      <c r="CN5" s="149" t="s">
        <v>1</v>
      </c>
      <c r="CO5" s="150"/>
      <c r="CP5" s="150"/>
      <c r="CQ5" s="150"/>
      <c r="CR5" s="150"/>
      <c r="CS5" s="150"/>
      <c r="CT5" s="150"/>
      <c r="CU5" s="150"/>
      <c r="CV5" s="150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1"/>
      <c r="DG5" s="166"/>
      <c r="DH5" s="167"/>
      <c r="DI5" s="168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1"/>
      <c r="EC5" s="140"/>
      <c r="ED5" s="141"/>
      <c r="EE5" s="142"/>
    </row>
    <row r="6" spans="1:136" s="9" customFormat="1" ht="119.25" customHeight="1">
      <c r="A6" s="203"/>
      <c r="B6" s="203"/>
      <c r="C6" s="209"/>
      <c r="D6" s="209"/>
      <c r="E6" s="217"/>
      <c r="F6" s="218"/>
      <c r="G6" s="218"/>
      <c r="H6" s="218"/>
      <c r="I6" s="219"/>
      <c r="J6" s="193"/>
      <c r="K6" s="194"/>
      <c r="L6" s="194"/>
      <c r="M6" s="194"/>
      <c r="N6" s="195"/>
      <c r="O6" s="158" t="s">
        <v>23</v>
      </c>
      <c r="P6" s="159"/>
      <c r="Q6" s="159"/>
      <c r="R6" s="159"/>
      <c r="S6" s="160"/>
      <c r="T6" s="172" t="s">
        <v>24</v>
      </c>
      <c r="U6" s="173"/>
      <c r="V6" s="173"/>
      <c r="W6" s="173"/>
      <c r="X6" s="174"/>
      <c r="Y6" s="172" t="s">
        <v>25</v>
      </c>
      <c r="Z6" s="173"/>
      <c r="AA6" s="173"/>
      <c r="AB6" s="173"/>
      <c r="AC6" s="174"/>
      <c r="AD6" s="172" t="s">
        <v>26</v>
      </c>
      <c r="AE6" s="173"/>
      <c r="AF6" s="173"/>
      <c r="AG6" s="173"/>
      <c r="AH6" s="174"/>
      <c r="AI6" s="172" t="s">
        <v>27</v>
      </c>
      <c r="AJ6" s="173"/>
      <c r="AK6" s="173"/>
      <c r="AL6" s="173"/>
      <c r="AM6" s="174"/>
      <c r="AN6" s="172" t="s">
        <v>28</v>
      </c>
      <c r="AO6" s="173"/>
      <c r="AP6" s="173"/>
      <c r="AQ6" s="173"/>
      <c r="AR6" s="174"/>
      <c r="AS6" s="175" t="s">
        <v>29</v>
      </c>
      <c r="AT6" s="175"/>
      <c r="AU6" s="175"/>
      <c r="AV6" s="180" t="s">
        <v>30</v>
      </c>
      <c r="AW6" s="181"/>
      <c r="AX6" s="181"/>
      <c r="AY6" s="180" t="s">
        <v>31</v>
      </c>
      <c r="AZ6" s="181"/>
      <c r="BA6" s="182"/>
      <c r="BB6" s="176" t="s">
        <v>32</v>
      </c>
      <c r="BC6" s="177"/>
      <c r="BD6" s="183"/>
      <c r="BE6" s="176" t="s">
        <v>33</v>
      </c>
      <c r="BF6" s="177"/>
      <c r="BG6" s="177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2" t="s">
        <v>36</v>
      </c>
      <c r="BT6" s="162"/>
      <c r="BU6" s="162"/>
      <c r="BV6" s="162" t="s">
        <v>37</v>
      </c>
      <c r="BW6" s="162"/>
      <c r="BX6" s="162"/>
      <c r="BY6" s="162" t="s">
        <v>38</v>
      </c>
      <c r="BZ6" s="162"/>
      <c r="CA6" s="162"/>
      <c r="CB6" s="162" t="s">
        <v>39</v>
      </c>
      <c r="CC6" s="162"/>
      <c r="CD6" s="162"/>
      <c r="CE6" s="162" t="s">
        <v>46</v>
      </c>
      <c r="CF6" s="162"/>
      <c r="CG6" s="162"/>
      <c r="CH6" s="155" t="s">
        <v>47</v>
      </c>
      <c r="CI6" s="156"/>
      <c r="CJ6" s="156"/>
      <c r="CK6" s="162" t="s">
        <v>40</v>
      </c>
      <c r="CL6" s="162"/>
      <c r="CM6" s="162"/>
      <c r="CN6" s="178" t="s">
        <v>41</v>
      </c>
      <c r="CO6" s="179"/>
      <c r="CP6" s="156"/>
      <c r="CQ6" s="162" t="s">
        <v>42</v>
      </c>
      <c r="CR6" s="162"/>
      <c r="CS6" s="162"/>
      <c r="CT6" s="155" t="s">
        <v>48</v>
      </c>
      <c r="CU6" s="156"/>
      <c r="CV6" s="156"/>
      <c r="CW6" s="133"/>
      <c r="CX6" s="133"/>
      <c r="CY6" s="133"/>
      <c r="CZ6" s="128"/>
      <c r="DA6" s="129"/>
      <c r="DB6" s="130"/>
      <c r="DC6" s="128"/>
      <c r="DD6" s="129"/>
      <c r="DE6" s="130"/>
      <c r="DF6" s="161"/>
      <c r="DG6" s="169"/>
      <c r="DH6" s="170"/>
      <c r="DI6" s="171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1"/>
      <c r="EC6" s="143"/>
      <c r="ED6" s="144"/>
      <c r="EE6" s="145"/>
    </row>
    <row r="7" spans="1:136" s="10" customFormat="1" ht="36" customHeight="1">
      <c r="A7" s="203"/>
      <c r="B7" s="203"/>
      <c r="C7" s="209"/>
      <c r="D7" s="209"/>
      <c r="E7" s="121" t="s">
        <v>43</v>
      </c>
      <c r="F7" s="196" t="s">
        <v>55</v>
      </c>
      <c r="G7" s="197"/>
      <c r="H7" s="197"/>
      <c r="I7" s="198"/>
      <c r="J7" s="121" t="s">
        <v>43</v>
      </c>
      <c r="K7" s="196" t="s">
        <v>55</v>
      </c>
      <c r="L7" s="197"/>
      <c r="M7" s="197"/>
      <c r="N7" s="198"/>
      <c r="O7" s="121" t="s">
        <v>43</v>
      </c>
      <c r="P7" s="196" t="s">
        <v>55</v>
      </c>
      <c r="Q7" s="197"/>
      <c r="R7" s="197"/>
      <c r="S7" s="198"/>
      <c r="T7" s="121" t="s">
        <v>43</v>
      </c>
      <c r="U7" s="196" t="s">
        <v>55</v>
      </c>
      <c r="V7" s="197"/>
      <c r="W7" s="197"/>
      <c r="X7" s="198"/>
      <c r="Y7" s="121" t="s">
        <v>43</v>
      </c>
      <c r="Z7" s="196" t="s">
        <v>55</v>
      </c>
      <c r="AA7" s="197"/>
      <c r="AB7" s="197"/>
      <c r="AC7" s="198"/>
      <c r="AD7" s="121" t="s">
        <v>43</v>
      </c>
      <c r="AE7" s="196" t="s">
        <v>55</v>
      </c>
      <c r="AF7" s="197"/>
      <c r="AG7" s="197"/>
      <c r="AH7" s="198"/>
      <c r="AI7" s="121" t="s">
        <v>43</v>
      </c>
      <c r="AJ7" s="196" t="s">
        <v>55</v>
      </c>
      <c r="AK7" s="197"/>
      <c r="AL7" s="197"/>
      <c r="AM7" s="198"/>
      <c r="AN7" s="121" t="s">
        <v>43</v>
      </c>
      <c r="AO7" s="196" t="s">
        <v>55</v>
      </c>
      <c r="AP7" s="197"/>
      <c r="AQ7" s="197"/>
      <c r="AR7" s="198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1" t="s">
        <v>9</v>
      </c>
      <c r="EC7" s="121" t="s">
        <v>43</v>
      </c>
      <c r="ED7" s="134" t="s">
        <v>55</v>
      </c>
      <c r="EE7" s="135"/>
    </row>
    <row r="8" spans="1:136" s="27" customFormat="1" ht="101.25" customHeight="1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1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5.7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>
      <c r="A3" s="206"/>
      <c r="B3" s="206"/>
      <c r="C3" s="223"/>
      <c r="D3" s="223"/>
      <c r="E3" s="223"/>
    </row>
    <row r="4" spans="1:5" s="9" customFormat="1" ht="119.25" customHeight="1">
      <c r="A4" s="206"/>
      <c r="B4" s="206"/>
      <c r="C4" s="264" t="s">
        <v>42</v>
      </c>
      <c r="D4" s="264"/>
      <c r="E4" s="264"/>
    </row>
    <row r="5" spans="1:5" s="10" customFormat="1" ht="36" customHeight="1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Sergey</cp:lastModifiedBy>
  <cp:lastPrinted>2021-02-12T10:41:28Z</cp:lastPrinted>
  <dcterms:created xsi:type="dcterms:W3CDTF">2002-03-15T09:46:46Z</dcterms:created>
  <dcterms:modified xsi:type="dcterms:W3CDTF">2025-03-09T15:44:17Z</dcterms:modified>
</cp:coreProperties>
</file>