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 filterPrivacy="1"/>
  <xr:revisionPtr revIDLastSave="0" documentId="13_ncr:1_{E7CBB1DF-B8F0-410A-AFC0-236D5799AA5F}" xr6:coauthVersionLast="47" xr6:coauthVersionMax="47" xr10:uidLastSave="{00000000-0000-0000-0000-000000000000}"/>
  <bookViews>
    <workbookView xWindow="-120" yWindow="-120" windowWidth="29040" windowHeight="15720" tabRatio="818" activeTab="9" xr2:uid="{00000000-000D-0000-FFFF-FFFF00000000}"/>
  </bookViews>
  <sheets>
    <sheet name="Հ3 Մաս 1" sheetId="24" r:id="rId1"/>
    <sheet name="Հ3 Մաս 2" sheetId="1" r:id="rId2"/>
    <sheet name="Հ3 Մաս 3" sheetId="3" r:id="rId3"/>
    <sheet name="Հ3 Մաս 4" sheetId="5" r:id="rId4"/>
    <sheet name="Հ4  " sheetId="22" r:id="rId5"/>
    <sheet name="Հ5" sheetId="8" r:id="rId6"/>
    <sheet name="Հ6" sheetId="7" r:id="rId7"/>
    <sheet name="Հ7 Ձև1" sheetId="9" r:id="rId8"/>
    <sheet name="Հ8" sheetId="10" r:id="rId9"/>
    <sheet name="Հ9" sheetId="12" r:id="rId10"/>
    <sheet name="Հ10" sheetId="16" r:id="rId11"/>
    <sheet name="Հ11" sheetId="25" r:id="rId12"/>
  </sheets>
  <definedNames>
    <definedName name="_xlnm._FilterDatabase" localSheetId="11" hidden="1">Հ11!$B$5:$T$6</definedName>
    <definedName name="_xlnm._FilterDatabase" localSheetId="7" hidden="1">'Հ7 Ձև1'!$B$5:$AY$19</definedName>
    <definedName name="_ftn1" localSheetId="1">'Հ3 Մաս 2'!#REF!</definedName>
    <definedName name="_ftn10" localSheetId="1">'Հ3 Մաս 2'!#REF!</definedName>
    <definedName name="_ftn11" localSheetId="1">'Հ3 Մաս 2'!#REF!</definedName>
    <definedName name="_ftn12" localSheetId="1">'Հ3 Մաս 2'!#REF!</definedName>
    <definedName name="_ftn13" localSheetId="1">'Հ3 Մաս 2'!#REF!</definedName>
    <definedName name="_ftn14" localSheetId="1">'Հ3 Մաս 2'!#REF!</definedName>
    <definedName name="_ftn15" localSheetId="1">'Հ3 Մաս 2'!#REF!</definedName>
    <definedName name="_ftn16" localSheetId="1">'Հ3 Մաս 2'!#REF!</definedName>
    <definedName name="_ftn17" localSheetId="1">'Հ3 Մաս 2'!#REF!</definedName>
    <definedName name="_ftn18" localSheetId="1">'Հ3 Մաս 2'!#REF!</definedName>
    <definedName name="_ftn19" localSheetId="1">'Հ3 Մաս 2'!#REF!</definedName>
    <definedName name="_ftn2" localSheetId="1">'Հ3 Մաս 2'!#REF!</definedName>
    <definedName name="_ftn20" localSheetId="1">'Հ3 Մաս 2'!#REF!</definedName>
    <definedName name="_ftn3" localSheetId="1">'Հ3 Մաս 2'!#REF!</definedName>
    <definedName name="_ftn4" localSheetId="1">'Հ3 Մաս 2'!#REF!</definedName>
    <definedName name="_ftn5" localSheetId="1">'Հ3 Մաս 2'!#REF!</definedName>
    <definedName name="_ftn6" localSheetId="1">'Հ3 Մաս 2'!#REF!</definedName>
    <definedName name="_ftn7" localSheetId="1">'Հ3 Մաս 2'!#REF!</definedName>
    <definedName name="_ftn8" localSheetId="1">'Հ3 Մաս 2'!#REF!</definedName>
    <definedName name="_ftn9" localSheetId="1">'Հ3 Մաս 2'!#REF!</definedName>
    <definedName name="_ftnref1" localSheetId="1">'Հ3 Մաս 2'!#REF!</definedName>
    <definedName name="_ftnref10" localSheetId="1">'Հ3 Մաս 2'!#REF!</definedName>
    <definedName name="_ftnref11" localSheetId="1">'Հ3 Մաս 2'!#REF!</definedName>
    <definedName name="_ftnref12" localSheetId="1">'Հ3 Մաս 2'!#REF!</definedName>
    <definedName name="_ftnref13" localSheetId="1">'Հ3 Մաս 2'!#REF!</definedName>
    <definedName name="_ftnref14" localSheetId="1">'Հ3 Մաս 2'!#REF!</definedName>
    <definedName name="_ftnref15" localSheetId="1">'Հ3 Մաս 2'!#REF!</definedName>
    <definedName name="_ftnref16" localSheetId="1">'Հ3 Մաս 2'!#REF!</definedName>
    <definedName name="_ftnref17" localSheetId="1">'Հ3 Մաս 2'!$H$27</definedName>
    <definedName name="_ftnref18" localSheetId="1">'Հ3 Մաս 2'!#REF!</definedName>
    <definedName name="_ftnref19" localSheetId="1">'Հ3 Մաս 2'!#REF!</definedName>
    <definedName name="_ftnref2" localSheetId="1">'Հ3 Մաս 1'!$A$3</definedName>
    <definedName name="_ftnref20" localSheetId="1">'Հ3 Մաս 2'!#REF!</definedName>
    <definedName name="_ftnref3" localSheetId="1">'Հ3 Մաս 2'!#REF!</definedName>
    <definedName name="_ftnref4" localSheetId="1">'Հ3 Մաս 2'!$C$3</definedName>
    <definedName name="_ftnref5" localSheetId="1">'Հ3 Մաս 2'!#REF!</definedName>
    <definedName name="_ftnref6" localSheetId="1">'Հ3 Մաս 2'!#REF!</definedName>
    <definedName name="_ftnref7" localSheetId="1">'Հ3 Մաս 2'!#REF!</definedName>
    <definedName name="_ftnref8" localSheetId="1">'Հ3 Մաս 2'!#REF!</definedName>
    <definedName name="_ftnref9" localSheetId="1">'Հ3 Մաս 2'!#REF!</definedName>
    <definedName name="_Toc501014755" localSheetId="1">'Հ3 Մաս 2'!#REF!</definedName>
    <definedName name="_xlnm.Print_Area" localSheetId="3">'Հ3 Մաս 4'!$A$1:$N$28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5" i="12" l="1"/>
  <c r="D14" i="12"/>
  <c r="E7" i="25"/>
  <c r="E6" i="25"/>
  <c r="D7" i="25"/>
  <c r="D6" i="25"/>
  <c r="K22" i="5" l="1"/>
  <c r="J22" i="5"/>
  <c r="H29" i="9"/>
  <c r="T29" i="9" s="1"/>
  <c r="H14" i="9"/>
  <c r="H32" i="9" s="1"/>
  <c r="H12" i="9"/>
  <c r="H30" i="9"/>
  <c r="T30" i="9"/>
  <c r="I11" i="9"/>
  <c r="G11" i="9"/>
  <c r="AD15" i="9"/>
  <c r="AD33" i="9" s="1"/>
  <c r="AD14" i="9"/>
  <c r="AD32" i="9" s="1"/>
  <c r="AA15" i="9"/>
  <c r="AA33" i="9" s="1"/>
  <c r="AA14" i="9"/>
  <c r="AA32" i="9" s="1"/>
  <c r="X15" i="9"/>
  <c r="AS15" i="9" s="1"/>
  <c r="X14" i="9"/>
  <c r="X32" i="9" s="1"/>
  <c r="R15" i="9"/>
  <c r="Q15" i="9"/>
  <c r="R14" i="9"/>
  <c r="Q14" i="9"/>
  <c r="R11" i="9"/>
  <c r="R12" i="9"/>
  <c r="Q12" i="9"/>
  <c r="Q11" i="9"/>
  <c r="T11" i="9" s="1"/>
  <c r="H15" i="9"/>
  <c r="H33" i="9" s="1"/>
  <c r="T33" i="9" s="1"/>
  <c r="AC30" i="9"/>
  <c r="AC29" i="9"/>
  <c r="AC33" i="9"/>
  <c r="AC32" i="9"/>
  <c r="Z33" i="9"/>
  <c r="Z32" i="9"/>
  <c r="Z30" i="9"/>
  <c r="Z29" i="9"/>
  <c r="X33" i="9"/>
  <c r="AS33" i="9" s="1"/>
  <c r="W33" i="9"/>
  <c r="AI33" i="9" s="1"/>
  <c r="W32" i="9"/>
  <c r="AO32" i="9" s="1"/>
  <c r="W30" i="9"/>
  <c r="AO30" i="9" s="1"/>
  <c r="W29" i="9"/>
  <c r="AO29" i="9" s="1"/>
  <c r="P30" i="9"/>
  <c r="P32" i="9"/>
  <c r="O35" i="9"/>
  <c r="AT33" i="9"/>
  <c r="P33" i="9"/>
  <c r="M33" i="9"/>
  <c r="J33" i="9"/>
  <c r="AT32" i="9"/>
  <c r="AL32" i="9"/>
  <c r="M32" i="9"/>
  <c r="J32" i="9"/>
  <c r="AV31" i="9"/>
  <c r="AU31" i="9"/>
  <c r="AU35" i="9" s="1"/>
  <c r="O31" i="9"/>
  <c r="N31" i="9"/>
  <c r="N35" i="9" s="1"/>
  <c r="L31" i="9"/>
  <c r="K31" i="9"/>
  <c r="K35" i="9" s="1"/>
  <c r="AT30" i="9"/>
  <c r="M30" i="9"/>
  <c r="J30" i="9"/>
  <c r="AT29" i="9"/>
  <c r="AR29" i="9"/>
  <c r="P29" i="9"/>
  <c r="M29" i="9"/>
  <c r="J29" i="9"/>
  <c r="AV28" i="9"/>
  <c r="AV36" i="9" s="1"/>
  <c r="AU28" i="9"/>
  <c r="AU36" i="9" s="1"/>
  <c r="R28" i="9"/>
  <c r="R36" i="9" s="1"/>
  <c r="Q28" i="9"/>
  <c r="O28" i="9"/>
  <c r="O36" i="9" s="1"/>
  <c r="N28" i="9"/>
  <c r="N36" i="9" s="1"/>
  <c r="L28" i="9"/>
  <c r="L36" i="9" s="1"/>
  <c r="K28" i="9"/>
  <c r="K36" i="9" s="1"/>
  <c r="AT27" i="9"/>
  <c r="AQ27" i="9"/>
  <c r="AN27" i="9"/>
  <c r="AK27" i="9"/>
  <c r="AH27" i="9"/>
  <c r="AE27" i="9"/>
  <c r="AB27" i="9"/>
  <c r="Y27" i="9"/>
  <c r="V27" i="9"/>
  <c r="S27" i="9"/>
  <c r="P27" i="9"/>
  <c r="M27" i="9"/>
  <c r="J27" i="9"/>
  <c r="G27" i="9"/>
  <c r="AR15" i="9"/>
  <c r="AR14" i="9"/>
  <c r="AO15" i="9"/>
  <c r="AO14" i="9"/>
  <c r="AL15" i="9"/>
  <c r="AL14" i="9"/>
  <c r="AI15" i="9"/>
  <c r="AJ14" i="9"/>
  <c r="AI14" i="9"/>
  <c r="AR12" i="9"/>
  <c r="AR11" i="9"/>
  <c r="AO12" i="9"/>
  <c r="AO11" i="9"/>
  <c r="AL12" i="9"/>
  <c r="AL11" i="9"/>
  <c r="AI12" i="9"/>
  <c r="AI11" i="9"/>
  <c r="AL30" i="9" l="1"/>
  <c r="K34" i="9"/>
  <c r="U11" i="9"/>
  <c r="J31" i="9"/>
  <c r="J35" i="9" s="1"/>
  <c r="N34" i="9"/>
  <c r="T12" i="9"/>
  <c r="AT31" i="9"/>
  <c r="AT35" i="9" s="1"/>
  <c r="AD31" i="9"/>
  <c r="AD35" i="9" s="1"/>
  <c r="AS14" i="9"/>
  <c r="AP14" i="9"/>
  <c r="AM14" i="9"/>
  <c r="AJ33" i="9"/>
  <c r="AH33" i="9" s="1"/>
  <c r="AP32" i="9"/>
  <c r="AS32" i="9"/>
  <c r="AS31" i="9" s="1"/>
  <c r="AS35" i="9" s="1"/>
  <c r="AJ32" i="9"/>
  <c r="AJ15" i="9"/>
  <c r="AM15" i="9"/>
  <c r="AP15" i="9"/>
  <c r="AR32" i="9"/>
  <c r="AQ32" i="9" s="1"/>
  <c r="I29" i="9"/>
  <c r="G29" i="9" s="1"/>
  <c r="AI32" i="9"/>
  <c r="Y32" i="9"/>
  <c r="K21" i="22" s="1"/>
  <c r="AI30" i="9"/>
  <c r="V32" i="9"/>
  <c r="J21" i="22" s="1"/>
  <c r="V33" i="9"/>
  <c r="J22" i="22" s="1"/>
  <c r="AO28" i="9"/>
  <c r="AO36" i="9" s="1"/>
  <c r="AG32" i="9"/>
  <c r="AB33" i="9"/>
  <c r="L22" i="22" s="1"/>
  <c r="H10" i="9"/>
  <c r="M28" i="9"/>
  <c r="M36" i="9" s="1"/>
  <c r="X31" i="9"/>
  <c r="X35" i="9" s="1"/>
  <c r="AM32" i="9"/>
  <c r="AK32" i="9" s="1"/>
  <c r="O34" i="9"/>
  <c r="J28" i="9"/>
  <c r="J36" i="9" s="1"/>
  <c r="J34" i="9" s="1"/>
  <c r="AT28" i="9"/>
  <c r="AT36" i="9" s="1"/>
  <c r="AT34" i="9" s="1"/>
  <c r="AR30" i="9"/>
  <c r="AR28" i="9" s="1"/>
  <c r="M31" i="9"/>
  <c r="M35" i="9" s="1"/>
  <c r="AP33" i="9"/>
  <c r="AP31" i="9" s="1"/>
  <c r="AP35" i="9" s="1"/>
  <c r="Z28" i="9"/>
  <c r="Z36" i="9" s="1"/>
  <c r="H28" i="9"/>
  <c r="AG33" i="9"/>
  <c r="AA31" i="9"/>
  <c r="AA35" i="9" s="1"/>
  <c r="Y33" i="9"/>
  <c r="K22" i="22" s="1"/>
  <c r="Z31" i="9"/>
  <c r="Z35" i="9" s="1"/>
  <c r="AN32" i="9"/>
  <c r="W31" i="9"/>
  <c r="W35" i="9" s="1"/>
  <c r="AR33" i="9"/>
  <c r="AL33" i="9"/>
  <c r="AL31" i="9" s="1"/>
  <c r="AL35" i="9" s="1"/>
  <c r="AF33" i="9"/>
  <c r="AO33" i="9"/>
  <c r="AI29" i="9"/>
  <c r="AL29" i="9"/>
  <c r="AL28" i="9" s="1"/>
  <c r="AL36" i="9" s="1"/>
  <c r="P28" i="9"/>
  <c r="P36" i="9" s="1"/>
  <c r="AC28" i="9"/>
  <c r="AC36" i="9" s="1"/>
  <c r="AF32" i="9"/>
  <c r="AB32" i="9"/>
  <c r="L21" i="22" s="1"/>
  <c r="AC31" i="9"/>
  <c r="AM33" i="9"/>
  <c r="W28" i="9"/>
  <c r="W36" i="9" s="1"/>
  <c r="AF29" i="9"/>
  <c r="AF30" i="9"/>
  <c r="T28" i="9"/>
  <c r="T36" i="9" s="1"/>
  <c r="Q31" i="9"/>
  <c r="T32" i="9"/>
  <c r="T31" i="9" s="1"/>
  <c r="T35" i="9" s="1"/>
  <c r="R31" i="9"/>
  <c r="R35" i="9" s="1"/>
  <c r="R34" i="9" s="1"/>
  <c r="H31" i="9"/>
  <c r="M34" i="9"/>
  <c r="AU34" i="9"/>
  <c r="AO31" i="9"/>
  <c r="L35" i="9"/>
  <c r="L34" i="9" s="1"/>
  <c r="AV35" i="9"/>
  <c r="AV34" i="9" s="1"/>
  <c r="Q36" i="9"/>
  <c r="AN33" i="9" l="1"/>
  <c r="AG31" i="9"/>
  <c r="AG35" i="9" s="1"/>
  <c r="AJ31" i="9"/>
  <c r="AJ35" i="9" s="1"/>
  <c r="AE33" i="9"/>
  <c r="AI28" i="9"/>
  <c r="AI36" i="9" s="1"/>
  <c r="AH32" i="9"/>
  <c r="AI31" i="9"/>
  <c r="AI35" i="9" s="1"/>
  <c r="AI34" i="9" s="1"/>
  <c r="AR31" i="9"/>
  <c r="AR35" i="9" s="1"/>
  <c r="W34" i="9"/>
  <c r="H35" i="9"/>
  <c r="AM31" i="9"/>
  <c r="AM35" i="9" s="1"/>
  <c r="H36" i="9"/>
  <c r="Z34" i="9"/>
  <c r="V31" i="9"/>
  <c r="I10" i="1" s="1"/>
  <c r="L22" i="5" s="1"/>
  <c r="T34" i="9"/>
  <c r="Y31" i="9"/>
  <c r="Y35" i="9" s="1"/>
  <c r="AF31" i="9"/>
  <c r="AF35" i="9" s="1"/>
  <c r="AK33" i="9"/>
  <c r="AQ33" i="9"/>
  <c r="AL34" i="9"/>
  <c r="AE32" i="9"/>
  <c r="AF28" i="9"/>
  <c r="AF36" i="9" s="1"/>
  <c r="AC35" i="9"/>
  <c r="AB31" i="9"/>
  <c r="AQ31" i="9"/>
  <c r="AQ35" i="9" s="1"/>
  <c r="Q35" i="9"/>
  <c r="P31" i="9"/>
  <c r="P35" i="9" s="1"/>
  <c r="AO35" i="9"/>
  <c r="AO34" i="9" s="1"/>
  <c r="AN31" i="9"/>
  <c r="AN35" i="9" s="1"/>
  <c r="AR36" i="9"/>
  <c r="V35" i="9" l="1"/>
  <c r="H34" i="9"/>
  <c r="AR34" i="9"/>
  <c r="AH31" i="9"/>
  <c r="AH35" i="9" s="1"/>
  <c r="AK31" i="9"/>
  <c r="AK35" i="9" s="1"/>
  <c r="J10" i="1"/>
  <c r="M22" i="5" s="1"/>
  <c r="AF34" i="9"/>
  <c r="AE31" i="9"/>
  <c r="AE35" i="9" s="1"/>
  <c r="AB35" i="9"/>
  <c r="K10" i="1"/>
  <c r="N22" i="5" s="1"/>
  <c r="P34" i="9"/>
  <c r="Q34" i="9"/>
  <c r="AC34" i="9"/>
  <c r="AG15" i="9" l="1"/>
  <c r="AF15" i="9"/>
  <c r="AG14" i="9"/>
  <c r="AF14" i="9"/>
  <c r="AF12" i="9"/>
  <c r="AF11" i="9"/>
  <c r="AD12" i="9"/>
  <c r="AD30" i="9" s="1"/>
  <c r="AB30" i="9" s="1"/>
  <c r="L14" i="22" s="1"/>
  <c r="AD11" i="9"/>
  <c r="AD29" i="9" s="1"/>
  <c r="AA12" i="9"/>
  <c r="AA30" i="9" s="1"/>
  <c r="Y30" i="9" s="1"/>
  <c r="K14" i="22" s="1"/>
  <c r="AA11" i="9"/>
  <c r="AA29" i="9" s="1"/>
  <c r="X12" i="9"/>
  <c r="X11" i="9"/>
  <c r="I15" i="9"/>
  <c r="I33" i="9" s="1"/>
  <c r="G33" i="9" s="1"/>
  <c r="I14" i="9"/>
  <c r="T15" i="9"/>
  <c r="T14" i="9"/>
  <c r="AV13" i="9"/>
  <c r="AV17" i="9" s="1"/>
  <c r="AV40" i="9" s="1"/>
  <c r="AU13" i="9"/>
  <c r="AU17" i="9" s="1"/>
  <c r="AS13" i="9"/>
  <c r="AS17" i="9" s="1"/>
  <c r="AS40" i="9" s="1"/>
  <c r="AR13" i="9"/>
  <c r="AR17" i="9" s="1"/>
  <c r="AR40" i="9" s="1"/>
  <c r="AP13" i="9"/>
  <c r="AP17" i="9" s="1"/>
  <c r="AP40" i="9" s="1"/>
  <c r="AO13" i="9"/>
  <c r="AO17" i="9" s="1"/>
  <c r="AO40" i="9" s="1"/>
  <c r="AM13" i="9"/>
  <c r="AM17" i="9" s="1"/>
  <c r="AM40" i="9" s="1"/>
  <c r="AL13" i="9"/>
  <c r="AL17" i="9" s="1"/>
  <c r="AL40" i="9" s="1"/>
  <c r="AJ13" i="9"/>
  <c r="AJ17" i="9" s="1"/>
  <c r="AJ40" i="9" s="1"/>
  <c r="AI13" i="9"/>
  <c r="AI17" i="9" s="1"/>
  <c r="AI40" i="9" s="1"/>
  <c r="AD13" i="9"/>
  <c r="AD17" i="9" s="1"/>
  <c r="AD40" i="9" s="1"/>
  <c r="AC13" i="9"/>
  <c r="AC17" i="9" s="1"/>
  <c r="AC40" i="9" s="1"/>
  <c r="AA13" i="9"/>
  <c r="AA17" i="9" s="1"/>
  <c r="AA40" i="9" s="1"/>
  <c r="Z13" i="9"/>
  <c r="Z17" i="9" s="1"/>
  <c r="Z40" i="9" s="1"/>
  <c r="X13" i="9"/>
  <c r="X17" i="9" s="1"/>
  <c r="X40" i="9" s="1"/>
  <c r="W13" i="9"/>
  <c r="W17" i="9" s="1"/>
  <c r="W40" i="9" s="1"/>
  <c r="R13" i="9"/>
  <c r="R17" i="9" s="1"/>
  <c r="R40" i="9" s="1"/>
  <c r="Q13" i="9"/>
  <c r="Q17" i="9" s="1"/>
  <c r="O13" i="9"/>
  <c r="O17" i="9" s="1"/>
  <c r="N13" i="9"/>
  <c r="N17" i="9" s="1"/>
  <c r="N40" i="9" s="1"/>
  <c r="L13" i="9"/>
  <c r="L17" i="9" s="1"/>
  <c r="L40" i="9" s="1"/>
  <c r="K13" i="9"/>
  <c r="K17" i="9" s="1"/>
  <c r="K40" i="9" s="1"/>
  <c r="H13" i="9"/>
  <c r="H17" i="9" s="1"/>
  <c r="H40" i="9" s="1"/>
  <c r="AV10" i="9"/>
  <c r="AV18" i="9" s="1"/>
  <c r="AV41" i="9" s="1"/>
  <c r="AU10" i="9"/>
  <c r="AU18" i="9" s="1"/>
  <c r="AU41" i="9" s="1"/>
  <c r="AR10" i="9"/>
  <c r="AR18" i="9" s="1"/>
  <c r="AR41" i="9" s="1"/>
  <c r="AO10" i="9"/>
  <c r="AO18" i="9" s="1"/>
  <c r="AO41" i="9" s="1"/>
  <c r="AL10" i="9"/>
  <c r="AL18" i="9" s="1"/>
  <c r="AI10" i="9"/>
  <c r="AI18" i="9" s="1"/>
  <c r="AI41" i="9" s="1"/>
  <c r="AC10" i="9"/>
  <c r="AC18" i="9" s="1"/>
  <c r="AC41" i="9" s="1"/>
  <c r="Z10" i="9"/>
  <c r="Z18" i="9" s="1"/>
  <c r="W10" i="9"/>
  <c r="W18" i="9" s="1"/>
  <c r="W41" i="9" s="1"/>
  <c r="R10" i="9"/>
  <c r="R18" i="9" s="1"/>
  <c r="R41" i="9" s="1"/>
  <c r="Q10" i="9"/>
  <c r="Q18" i="9" s="1"/>
  <c r="Q41" i="9" s="1"/>
  <c r="O10" i="9"/>
  <c r="O18" i="9" s="1"/>
  <c r="O41" i="9" s="1"/>
  <c r="N10" i="9"/>
  <c r="N18" i="9" s="1"/>
  <c r="L10" i="9"/>
  <c r="L18" i="9" s="1"/>
  <c r="K10" i="9"/>
  <c r="K18" i="9" s="1"/>
  <c r="K41" i="9" s="1"/>
  <c r="I12" i="9"/>
  <c r="I30" i="9" s="1"/>
  <c r="G30" i="9" s="1"/>
  <c r="AF13" i="9" l="1"/>
  <c r="AF17" i="9" s="1"/>
  <c r="AF40" i="9" s="1"/>
  <c r="AG12" i="9"/>
  <c r="AF10" i="9"/>
  <c r="AF18" i="9" s="1"/>
  <c r="AF41" i="9" s="1"/>
  <c r="AG13" i="9"/>
  <c r="AG17" i="9" s="1"/>
  <c r="AG40" i="9" s="1"/>
  <c r="AU16" i="9"/>
  <c r="AU39" i="9" s="1"/>
  <c r="AU40" i="9"/>
  <c r="N16" i="9"/>
  <c r="N39" i="9" s="1"/>
  <c r="N41" i="9"/>
  <c r="O16" i="9"/>
  <c r="O39" i="9" s="1"/>
  <c r="O40" i="9"/>
  <c r="AV16" i="9"/>
  <c r="AV39" i="9" s="1"/>
  <c r="U30" i="9"/>
  <c r="S30" i="9" s="1"/>
  <c r="U12" i="9"/>
  <c r="I10" i="9"/>
  <c r="G12" i="9"/>
  <c r="H18" i="9"/>
  <c r="H41" i="9" s="1"/>
  <c r="L41" i="9"/>
  <c r="L16" i="9"/>
  <c r="L39" i="9" s="1"/>
  <c r="K16" i="9"/>
  <c r="K39" i="9" s="1"/>
  <c r="AD28" i="9"/>
  <c r="AB29" i="9"/>
  <c r="L13" i="22" s="1"/>
  <c r="AD10" i="9"/>
  <c r="AD18" i="9" s="1"/>
  <c r="AD16" i="9" s="1"/>
  <c r="AC16" i="9"/>
  <c r="AC39" i="9" s="1"/>
  <c r="Z16" i="9"/>
  <c r="Z39" i="9" s="1"/>
  <c r="Z41" i="9"/>
  <c r="Y29" i="9"/>
  <c r="K13" i="22" s="1"/>
  <c r="AA28" i="9"/>
  <c r="AA10" i="9"/>
  <c r="AA18" i="9" s="1"/>
  <c r="AA16" i="9" s="1"/>
  <c r="X10" i="9"/>
  <c r="X18" i="9" s="1"/>
  <c r="AS12" i="9"/>
  <c r="X30" i="9"/>
  <c r="AM12" i="9"/>
  <c r="AP12" i="9"/>
  <c r="AJ12" i="9"/>
  <c r="X16" i="9"/>
  <c r="AL16" i="9"/>
  <c r="AL39" i="9" s="1"/>
  <c r="AL41" i="9"/>
  <c r="W16" i="9"/>
  <c r="W39" i="9" s="1"/>
  <c r="AS11" i="9"/>
  <c r="AP11" i="9"/>
  <c r="AM11" i="9"/>
  <c r="X29" i="9"/>
  <c r="AJ11" i="9"/>
  <c r="AG11" i="9"/>
  <c r="AG10" i="9" s="1"/>
  <c r="AG18" i="9" s="1"/>
  <c r="AG16" i="9" s="1"/>
  <c r="T10" i="9"/>
  <c r="T18" i="9" s="1"/>
  <c r="T41" i="9" s="1"/>
  <c r="R16" i="9"/>
  <c r="R39" i="9" s="1"/>
  <c r="Q40" i="9"/>
  <c r="Q16" i="9"/>
  <c r="Q39" i="9" s="1"/>
  <c r="U10" i="9"/>
  <c r="U18" i="9" s="1"/>
  <c r="I18" i="9"/>
  <c r="T13" i="9"/>
  <c r="T17" i="9" s="1"/>
  <c r="T40" i="9" s="1"/>
  <c r="U33" i="9"/>
  <c r="S33" i="9" s="1"/>
  <c r="U15" i="9"/>
  <c r="U14" i="9"/>
  <c r="I32" i="9"/>
  <c r="G32" i="9" s="1"/>
  <c r="AR16" i="9"/>
  <c r="AR39" i="9" s="1"/>
  <c r="AO16" i="9"/>
  <c r="AO39" i="9" s="1"/>
  <c r="AI16" i="9"/>
  <c r="AI39" i="9" s="1"/>
  <c r="AF16" i="9"/>
  <c r="AF39" i="9" s="1"/>
  <c r="I13" i="9"/>
  <c r="I17" i="9" s="1"/>
  <c r="AP10" i="9" l="1"/>
  <c r="AP18" i="9" s="1"/>
  <c r="AS10" i="9"/>
  <c r="AS18" i="9" s="1"/>
  <c r="AJ10" i="9"/>
  <c r="AJ18" i="9" s="1"/>
  <c r="AJ16" i="9" s="1"/>
  <c r="H16" i="9"/>
  <c r="H39" i="9" s="1"/>
  <c r="T16" i="9"/>
  <c r="T39" i="9" s="1"/>
  <c r="AD36" i="9"/>
  <c r="AB28" i="9"/>
  <c r="Y28" i="9"/>
  <c r="AA36" i="9"/>
  <c r="AA34" i="9" s="1"/>
  <c r="AA39" i="9" s="1"/>
  <c r="AJ30" i="9"/>
  <c r="AH30" i="9" s="1"/>
  <c r="AS30" i="9"/>
  <c r="AQ30" i="9" s="1"/>
  <c r="AG30" i="9"/>
  <c r="AE30" i="9" s="1"/>
  <c r="V30" i="9"/>
  <c r="J14" i="22" s="1"/>
  <c r="AP30" i="9"/>
  <c r="AN30" i="9" s="1"/>
  <c r="AM30" i="9"/>
  <c r="AK30" i="9" s="1"/>
  <c r="AM10" i="9"/>
  <c r="AM18" i="9" s="1"/>
  <c r="AM16" i="9" s="1"/>
  <c r="AS16" i="9"/>
  <c r="AP16" i="9"/>
  <c r="AJ29" i="9"/>
  <c r="AM29" i="9"/>
  <c r="X28" i="9"/>
  <c r="AP29" i="9"/>
  <c r="V29" i="9"/>
  <c r="J13" i="22" s="1"/>
  <c r="AG29" i="9"/>
  <c r="AS29" i="9"/>
  <c r="U29" i="9"/>
  <c r="I28" i="9"/>
  <c r="U13" i="9"/>
  <c r="U17" i="9" s="1"/>
  <c r="I16" i="9"/>
  <c r="U32" i="9"/>
  <c r="I31" i="9"/>
  <c r="G31" i="9" s="1"/>
  <c r="I36" i="9" l="1"/>
  <c r="G28" i="9"/>
  <c r="U16" i="9"/>
  <c r="AB36" i="9"/>
  <c r="K9" i="1"/>
  <c r="AD41" i="9"/>
  <c r="AD34" i="9"/>
  <c r="AD39" i="9" s="1"/>
  <c r="Y36" i="9"/>
  <c r="Y34" i="9" s="1"/>
  <c r="J9" i="1"/>
  <c r="AA41" i="9"/>
  <c r="X36" i="9"/>
  <c r="V28" i="9"/>
  <c r="AK29" i="9"/>
  <c r="AM28" i="9"/>
  <c r="AS28" i="9"/>
  <c r="AQ29" i="9"/>
  <c r="AG28" i="9"/>
  <c r="AE29" i="9"/>
  <c r="AJ28" i="9"/>
  <c r="AH29" i="9"/>
  <c r="AN29" i="9"/>
  <c r="AP28" i="9"/>
  <c r="S29" i="9"/>
  <c r="U28" i="9"/>
  <c r="U36" i="9" s="1"/>
  <c r="I35" i="9"/>
  <c r="G35" i="9" s="1"/>
  <c r="S32" i="9"/>
  <c r="U31" i="9"/>
  <c r="I41" i="9" l="1"/>
  <c r="G36" i="9"/>
  <c r="U41" i="9"/>
  <c r="AB34" i="9"/>
  <c r="AM36" i="9"/>
  <c r="AK28" i="9"/>
  <c r="AK36" i="9" s="1"/>
  <c r="AK34" i="9" s="1"/>
  <c r="AG36" i="9"/>
  <c r="AE28" i="9"/>
  <c r="AE36" i="9" s="1"/>
  <c r="AE34" i="9" s="1"/>
  <c r="AJ36" i="9"/>
  <c r="AH28" i="9"/>
  <c r="AH36" i="9" s="1"/>
  <c r="AH34" i="9" s="1"/>
  <c r="V36" i="9"/>
  <c r="V34" i="9" s="1"/>
  <c r="I9" i="1"/>
  <c r="AP36" i="9"/>
  <c r="AN28" i="9"/>
  <c r="AN36" i="9" s="1"/>
  <c r="AN34" i="9" s="1"/>
  <c r="AS36" i="9"/>
  <c r="AQ28" i="9"/>
  <c r="AQ36" i="9" s="1"/>
  <c r="AQ34" i="9" s="1"/>
  <c r="X34" i="9"/>
  <c r="X39" i="9" s="1"/>
  <c r="X41" i="9"/>
  <c r="S28" i="9"/>
  <c r="S36" i="9" s="1"/>
  <c r="U35" i="9"/>
  <c r="U40" i="9" s="1"/>
  <c r="S31" i="9"/>
  <c r="S35" i="9" s="1"/>
  <c r="I34" i="9"/>
  <c r="I40" i="9"/>
  <c r="I39" i="9" l="1"/>
  <c r="G34" i="9"/>
  <c r="U34" i="9"/>
  <c r="S34" i="9"/>
  <c r="AS34" i="9"/>
  <c r="AS39" i="9" s="1"/>
  <c r="AS41" i="9"/>
  <c r="AG41" i="9"/>
  <c r="AG34" i="9"/>
  <c r="AG39" i="9" s="1"/>
  <c r="AP34" i="9"/>
  <c r="AP39" i="9" s="1"/>
  <c r="AP41" i="9"/>
  <c r="AJ34" i="9"/>
  <c r="AJ39" i="9" s="1"/>
  <c r="AJ41" i="9"/>
  <c r="AM34" i="9"/>
  <c r="AM39" i="9" s="1"/>
  <c r="AM41" i="9"/>
  <c r="U39" i="9"/>
  <c r="F12" i="9" l="1"/>
  <c r="D13" i="9"/>
  <c r="F11" i="9"/>
  <c r="D10" i="9"/>
  <c r="V7" i="8"/>
  <c r="V6" i="8"/>
  <c r="R7" i="8"/>
  <c r="R6" i="8"/>
  <c r="N7" i="8"/>
  <c r="N6" i="8"/>
  <c r="J7" i="8"/>
  <c r="J6" i="8"/>
  <c r="J8" i="8" s="1"/>
  <c r="G8" i="8"/>
  <c r="H8" i="8"/>
  <c r="K8" i="8"/>
  <c r="L8" i="8"/>
  <c r="O8" i="8"/>
  <c r="P8" i="8"/>
  <c r="S8" i="8"/>
  <c r="T8" i="8"/>
  <c r="W8" i="8"/>
  <c r="X8" i="8"/>
  <c r="F8" i="8"/>
  <c r="F5" i="8"/>
  <c r="D7" i="8"/>
  <c r="D6" i="8"/>
  <c r="D5" i="8"/>
  <c r="J17" i="22"/>
  <c r="J15" i="22" s="1"/>
  <c r="K17" i="22"/>
  <c r="K15" i="22" s="1"/>
  <c r="L17" i="22"/>
  <c r="L15" i="22" s="1"/>
  <c r="J9" i="22"/>
  <c r="J7" i="22" s="1"/>
  <c r="K9" i="22"/>
  <c r="K7" i="22" s="1"/>
  <c r="L9" i="22"/>
  <c r="L7" i="22" s="1"/>
  <c r="I9" i="22"/>
  <c r="I7" i="22" s="1"/>
  <c r="I17" i="22"/>
  <c r="I15" i="22" s="1"/>
  <c r="H17" i="22"/>
  <c r="H9" i="22"/>
  <c r="I6" i="22" l="1"/>
  <c r="J6" i="22"/>
  <c r="K6" i="22"/>
  <c r="R8" i="8"/>
  <c r="V8" i="8"/>
  <c r="N8" i="8"/>
  <c r="L6" i="22"/>
  <c r="G22" i="22" l="1"/>
  <c r="F15" i="9" s="1"/>
  <c r="G21" i="22"/>
  <c r="F14" i="9" s="1"/>
  <c r="G19" i="22"/>
  <c r="G17" i="22"/>
  <c r="G15" i="22"/>
  <c r="G7" i="22"/>
  <c r="G9" i="22"/>
  <c r="M21" i="5" l="1"/>
  <c r="Q7" i="25" s="1"/>
  <c r="F15" i="12" s="1"/>
  <c r="J21" i="5"/>
  <c r="K13" i="5"/>
  <c r="K12" i="5" s="1"/>
  <c r="O6" i="25" s="1"/>
  <c r="L13" i="5"/>
  <c r="L12" i="5" s="1"/>
  <c r="P6" i="25" s="1"/>
  <c r="M13" i="5"/>
  <c r="M12" i="5" s="1"/>
  <c r="Q6" i="25" s="1"/>
  <c r="N13" i="5"/>
  <c r="N12" i="5" s="1"/>
  <c r="R6" i="25" s="1"/>
  <c r="J13" i="5"/>
  <c r="J12" i="5"/>
  <c r="K21" i="5"/>
  <c r="O7" i="25" s="1"/>
  <c r="L21" i="5"/>
  <c r="P7" i="25" s="1"/>
  <c r="E15" i="12" s="1"/>
  <c r="E14" i="12" l="1"/>
  <c r="G14" i="12"/>
  <c r="F14" i="12"/>
  <c r="J11" i="5"/>
  <c r="K11" i="5"/>
  <c r="O12" i="25" s="1"/>
  <c r="M11" i="5"/>
  <c r="L11" i="5"/>
  <c r="M10" i="1"/>
  <c r="N10" i="1"/>
  <c r="N9" i="1"/>
  <c r="M9" i="1"/>
  <c r="L10" i="1"/>
  <c r="N21" i="5" s="1"/>
  <c r="L9" i="1"/>
  <c r="Q12" i="25" l="1"/>
  <c r="E9" i="10"/>
  <c r="P12" i="25"/>
  <c r="D9" i="10"/>
  <c r="N11" i="5"/>
  <c r="F9" i="10" s="1"/>
  <c r="R7" i="25"/>
  <c r="L7" i="5"/>
  <c r="M7" i="5"/>
  <c r="K7" i="5"/>
  <c r="N7" i="5"/>
  <c r="G15" i="12" l="1"/>
  <c r="R12" i="25"/>
  <c r="H6" i="22"/>
  <c r="H23" i="22"/>
  <c r="AT15" i="9" l="1"/>
  <c r="AQ15" i="9"/>
  <c r="AN15" i="9"/>
  <c r="AK15" i="9"/>
  <c r="AH15" i="9"/>
  <c r="AE15" i="9"/>
  <c r="AB15" i="9"/>
  <c r="Y15" i="9"/>
  <c r="V15" i="9"/>
  <c r="S15" i="9"/>
  <c r="P15" i="9"/>
  <c r="M15" i="9"/>
  <c r="J15" i="9"/>
  <c r="G15" i="9"/>
  <c r="AT14" i="9"/>
  <c r="AQ14" i="9"/>
  <c r="AN14" i="9"/>
  <c r="AK14" i="9"/>
  <c r="AH14" i="9"/>
  <c r="AE14" i="9"/>
  <c r="AB14" i="9"/>
  <c r="Y14" i="9"/>
  <c r="V14" i="9"/>
  <c r="S14" i="9"/>
  <c r="P14" i="9"/>
  <c r="M14" i="9"/>
  <c r="J14" i="9"/>
  <c r="G14" i="9"/>
  <c r="AT13" i="9"/>
  <c r="AT17" i="9" s="1"/>
  <c r="AT40" i="9" s="1"/>
  <c r="AQ13" i="9"/>
  <c r="AQ17" i="9" s="1"/>
  <c r="AQ40" i="9" s="1"/>
  <c r="AN13" i="9"/>
  <c r="AN17" i="9" s="1"/>
  <c r="AN40" i="9" s="1"/>
  <c r="AK13" i="9"/>
  <c r="AK17" i="9" s="1"/>
  <c r="AK40" i="9" s="1"/>
  <c r="AH13" i="9"/>
  <c r="AE13" i="9"/>
  <c r="AE17" i="9" s="1"/>
  <c r="AE40" i="9" s="1"/>
  <c r="AB13" i="9"/>
  <c r="AB17" i="9" s="1"/>
  <c r="AB40" i="9" s="1"/>
  <c r="Y13" i="9"/>
  <c r="Y17" i="9" s="1"/>
  <c r="V13" i="9"/>
  <c r="V17" i="9" s="1"/>
  <c r="V40" i="9" s="1"/>
  <c r="S13" i="9"/>
  <c r="S17" i="9" s="1"/>
  <c r="S40" i="9" s="1"/>
  <c r="P13" i="9"/>
  <c r="P17" i="9" s="1"/>
  <c r="P40" i="9" s="1"/>
  <c r="M13" i="9"/>
  <c r="M17" i="9" s="1"/>
  <c r="J13" i="9"/>
  <c r="J17" i="9" s="1"/>
  <c r="J40" i="9" s="1"/>
  <c r="G13" i="9"/>
  <c r="G17" i="9" s="1"/>
  <c r="G40" i="9" s="1"/>
  <c r="AT12" i="9"/>
  <c r="AQ12" i="9"/>
  <c r="AN12" i="9"/>
  <c r="AK12" i="9"/>
  <c r="AH12" i="9"/>
  <c r="AE12" i="9"/>
  <c r="AB12" i="9"/>
  <c r="Y12" i="9"/>
  <c r="V12" i="9"/>
  <c r="S12" i="9"/>
  <c r="P12" i="9"/>
  <c r="M12" i="9"/>
  <c r="J12" i="9"/>
  <c r="G10" i="9"/>
  <c r="G18" i="9" s="1"/>
  <c r="G41" i="9" s="1"/>
  <c r="AT11" i="9"/>
  <c r="AQ11" i="9"/>
  <c r="AN11" i="9"/>
  <c r="AK11" i="9"/>
  <c r="AH11" i="9"/>
  <c r="AE11" i="9"/>
  <c r="AB11" i="9"/>
  <c r="Y11" i="9"/>
  <c r="V11" i="9"/>
  <c r="S11" i="9"/>
  <c r="P11" i="9"/>
  <c r="M11" i="9"/>
  <c r="J11" i="9"/>
  <c r="AT10" i="9"/>
  <c r="AT18" i="9" s="1"/>
  <c r="AQ10" i="9"/>
  <c r="AQ18" i="9" s="1"/>
  <c r="AN10" i="9"/>
  <c r="AN18" i="9" s="1"/>
  <c r="AK10" i="9"/>
  <c r="AK18" i="9" s="1"/>
  <c r="AK41" i="9" s="1"/>
  <c r="AH10" i="9"/>
  <c r="AH18" i="9" s="1"/>
  <c r="AH41" i="9" s="1"/>
  <c r="AE10" i="9"/>
  <c r="AE18" i="9" s="1"/>
  <c r="AE41" i="9" s="1"/>
  <c r="AB10" i="9"/>
  <c r="AB18" i="9" s="1"/>
  <c r="AB41" i="9" s="1"/>
  <c r="Y10" i="9"/>
  <c r="Y18" i="9" s="1"/>
  <c r="Y41" i="9" s="1"/>
  <c r="V10" i="9"/>
  <c r="V18" i="9" s="1"/>
  <c r="S10" i="9"/>
  <c r="S18" i="9" s="1"/>
  <c r="S41" i="9" s="1"/>
  <c r="P10" i="9"/>
  <c r="P18" i="9" s="1"/>
  <c r="P41" i="9" s="1"/>
  <c r="M10" i="9"/>
  <c r="M18" i="9" s="1"/>
  <c r="M41" i="9" s="1"/>
  <c r="J10" i="9"/>
  <c r="J18" i="9" s="1"/>
  <c r="AT9" i="9"/>
  <c r="AQ9" i="9"/>
  <c r="AN9" i="9"/>
  <c r="AK9" i="9"/>
  <c r="AH9" i="9"/>
  <c r="AE9" i="9"/>
  <c r="AB9" i="9"/>
  <c r="Y9" i="9"/>
  <c r="V9" i="9"/>
  <c r="S9" i="9"/>
  <c r="P9" i="9"/>
  <c r="M9" i="9"/>
  <c r="J9" i="9"/>
  <c r="G9" i="9"/>
  <c r="M16" i="9" l="1"/>
  <c r="M39" i="9" s="1"/>
  <c r="M40" i="9"/>
  <c r="AT16" i="9"/>
  <c r="AT39" i="9" s="1"/>
  <c r="AT41" i="9"/>
  <c r="J16" i="9"/>
  <c r="J39" i="9" s="1"/>
  <c r="J41" i="9"/>
  <c r="Y16" i="9"/>
  <c r="Y39" i="9" s="1"/>
  <c r="Y40" i="9"/>
  <c r="AN16" i="9"/>
  <c r="AN39" i="9" s="1"/>
  <c r="AN41" i="9"/>
  <c r="AQ16" i="9"/>
  <c r="AQ39" i="9" s="1"/>
  <c r="AQ41" i="9"/>
  <c r="V16" i="9"/>
  <c r="V39" i="9" s="1"/>
  <c r="V41" i="9"/>
  <c r="G16" i="9"/>
  <c r="G39" i="9" s="1"/>
  <c r="P16" i="9"/>
  <c r="P39" i="9" s="1"/>
  <c r="AB16" i="9"/>
  <c r="AB39" i="9" s="1"/>
  <c r="S16" i="9"/>
  <c r="S39" i="9" s="1"/>
  <c r="AH17" i="9"/>
  <c r="AH40" i="9" s="1"/>
  <c r="AH19" i="9"/>
  <c r="AK16" i="9"/>
  <c r="AK39" i="9" s="1"/>
  <c r="AE16" i="9"/>
  <c r="AE39" i="9" s="1"/>
  <c r="AH16" i="9" l="1"/>
  <c r="AH39" i="9" s="1"/>
  <c r="F16" i="12"/>
  <c r="G16" i="12"/>
  <c r="E16" i="12"/>
  <c r="U7" i="8" l="1"/>
  <c r="U6" i="8"/>
  <c r="U5" i="8"/>
  <c r="Q7" i="8"/>
  <c r="Q6" i="8"/>
  <c r="Q5" i="8"/>
  <c r="M7" i="8"/>
  <c r="M6" i="8"/>
  <c r="M5" i="8"/>
  <c r="I7" i="8"/>
  <c r="I6" i="8"/>
  <c r="I5" i="8"/>
  <c r="E6" i="8"/>
  <c r="E7" i="8"/>
  <c r="E5" i="8"/>
  <c r="D6" i="7"/>
  <c r="E6" i="7"/>
  <c r="F6" i="7"/>
  <c r="G6" i="7"/>
  <c r="D9" i="7"/>
  <c r="E9" i="7"/>
  <c r="F9" i="7"/>
  <c r="G9" i="7"/>
  <c r="C9" i="7"/>
  <c r="C6" i="7"/>
  <c r="M8" i="8" l="1"/>
  <c r="U8" i="8"/>
  <c r="Q8" i="8"/>
  <c r="I8" i="8"/>
  <c r="E8" i="8"/>
  <c r="D5" i="7"/>
  <c r="F5" i="7"/>
  <c r="G5" i="7"/>
  <c r="E5" i="7"/>
  <c r="C5" i="7"/>
  <c r="E8" i="10" l="1"/>
  <c r="E13" i="10" s="1"/>
  <c r="F8" i="10"/>
  <c r="F13" i="10" s="1"/>
  <c r="E12" i="10" l="1"/>
  <c r="F12" i="10"/>
  <c r="D8" i="10"/>
  <c r="D13" i="10" l="1"/>
  <c r="D12" i="10"/>
</calcChain>
</file>

<file path=xl/sharedStrings.xml><?xml version="1.0" encoding="utf-8"?>
<sst xmlns="http://schemas.openxmlformats.org/spreadsheetml/2006/main" count="434" uniqueCount="212">
  <si>
    <t>ՄԱՍ 1. ՊԵՏԱԿԱՆ ՄԱՐՄՆԻ ՌԱԶՄԱՎԱՐՈՒԹՅԱՆ ԸՆԴՀԱՆՈՒՐ ՆԿԱՐԱԳՐՈՒԹՅՈՒՆԸ</t>
  </si>
  <si>
    <t>ՄԱՍ 2. ՊԵՏԱԿԱՆ ՄԱՐՄՆԻ ԿՈՂՄԻՑ ԻՐԱԿԱՆԱՑՎՈՂ ԲՅՈՒՋԵՏԱՅԻՆ ԾՐԱԳՐԵՐԸ ԵՎ ՄԻՋՈՑԱՌՈՒՄՆԵՐԸ</t>
  </si>
  <si>
    <t>Ծրագիր</t>
  </si>
  <si>
    <t>ՄԱՍ 3 ՊԵՏԱԿԱՆ ՄԱՐՄՆԻ ԾՐԱԳՐԵՐԻ ԳԾՈՎ ՎԵՐՋՆԱԿԱՆ ԱՐԴՅՈՒՆՔԻ ՑՈՒՑԱՆԻՇՆԵՐԸ</t>
  </si>
  <si>
    <t>Ծրագրի վերջնական արդյունքները</t>
  </si>
  <si>
    <t xml:space="preserve">Ելակետը </t>
  </si>
  <si>
    <t>Թիրախը</t>
  </si>
  <si>
    <t>2026թ</t>
  </si>
  <si>
    <t>Ծրագրային դասիչը</t>
  </si>
  <si>
    <t>Բաժին</t>
  </si>
  <si>
    <t xml:space="preserve">Խումբ </t>
  </si>
  <si>
    <t>Դաս</t>
  </si>
  <si>
    <t>Ընդամենը</t>
  </si>
  <si>
    <t>…</t>
  </si>
  <si>
    <t>X</t>
  </si>
  <si>
    <t>Եկամուտների ստացման աղբյուրների անվանումները</t>
  </si>
  <si>
    <t>Կանխատեսում</t>
  </si>
  <si>
    <t>2026թ.</t>
  </si>
  <si>
    <t>ԸՆԴԱՄԵՆԸ</t>
  </si>
  <si>
    <t>1. Վճարովի ծառայությունների մատուցումից և աշխատանքների կատարումից</t>
  </si>
  <si>
    <t>&lt;Մարզի անվանումը&gt;</t>
  </si>
  <si>
    <t>Արտաքին միջոցներ</t>
  </si>
  <si>
    <t>ՀՀ կառ. համաֆինանսավորում</t>
  </si>
  <si>
    <t>Մնացորդ</t>
  </si>
  <si>
    <t>Վարկային ծրագրեր</t>
  </si>
  <si>
    <t>Դրամաշնորհային ծրագրեր</t>
  </si>
  <si>
    <t>Միջոցառում</t>
  </si>
  <si>
    <t>3.2 Ծախսային խնայողությունների գծով առաջարկները (-) նշանով</t>
  </si>
  <si>
    <t>3.3 Նոր նախաձեռնությունների գծով ընդհանուր ծախսերը</t>
  </si>
  <si>
    <t>Ծրագրի սկիզբն ըստ համապատասխան համաձայնագրի</t>
  </si>
  <si>
    <t>Ծրագրի ավարտն ըստ համապատասխան համաձայնագրի (ներառյալ փոփոխությունները)</t>
  </si>
  <si>
    <t>Առաջին եռամսյակ</t>
  </si>
  <si>
    <t>Երկրորդ եռամսյակ</t>
  </si>
  <si>
    <t>Երրորդ եռամսյակ</t>
  </si>
  <si>
    <t>Չորրորդ եռամսյակ</t>
  </si>
  <si>
    <t>Տարի</t>
  </si>
  <si>
    <t xml:space="preserve">Աղյուսակ 1. Քաղաքականությանն առնչվող բյուջետային ծրագրերն ու միջոցառումները </t>
  </si>
  <si>
    <t>Միջոցառման անվանումը</t>
  </si>
  <si>
    <t>Ռիսկի նկարագրությունը</t>
  </si>
  <si>
    <t>Հնարավոր ազդեցությունը նպատակների և արդյունքային ցուցանիշների վրա</t>
  </si>
  <si>
    <t>Ռիսկի կանխման/ հաղթահարման հնարավոր ուղիները</t>
  </si>
  <si>
    <t>Ընդամենը՝ որից</t>
  </si>
  <si>
    <t>Ցուցանիշներ</t>
  </si>
  <si>
    <t>Արտաքին աղբյուրներից ստացվող ֆինանսավորման տեսակը՝ ըստ ծրագրերի</t>
  </si>
  <si>
    <t>x</t>
  </si>
  <si>
    <t xml:space="preserve">Հավելված N 3. Բյուջետային ծրագրերի և ակնկալվող արդյունքների ներկայացման ձևաչափ </t>
  </si>
  <si>
    <t>Հավելված N 4. Բյուջետային ծրագրերի գծով ամփոփ ծախսերն ըստ բյուջետային ծախսերի գործառական դասակարգման տարրերի և ըստ տնտեսագիտական դասակարգման հոդվածների</t>
  </si>
  <si>
    <t xml:space="preserve">Կանխատեսում (հազար դրամներով)   </t>
  </si>
  <si>
    <t>Հավելված N 6. Պետական մարմնի և դրա ենթակա կազմակերպությունների ստացվելիք եկամուտների աղբյուրները (բացառությամբ պետական բյուջեից ստացվող եկամուտների)</t>
  </si>
  <si>
    <t>Ընդամենը ըստ մարզերի</t>
  </si>
  <si>
    <t xml:space="preserve">Ընդամենը </t>
  </si>
  <si>
    <t>Ծրագրի /Միջոցառման անվանումը</t>
  </si>
  <si>
    <t>Հավելված N 8. Ամփոփ ֆինանսական պահանջներ ՄԺԾԾ ժամանակահատվածի համար</t>
  </si>
  <si>
    <t>Հավելված 10․ Հայտի հետ կապված հիմնական ռիսկերը</t>
  </si>
  <si>
    <r>
      <t>Պետական մարմնի անվանումը</t>
    </r>
    <r>
      <rPr>
        <vertAlign val="superscript"/>
        <sz val="8"/>
        <color rgb="FF000000"/>
        <rFont val="GHEA Grapalat"/>
        <family val="3"/>
      </rPr>
      <t>1</t>
    </r>
    <r>
      <rPr>
        <sz val="8"/>
        <color rgb="FF000000"/>
        <rFont val="GHEA Grapalat"/>
        <family val="3"/>
      </rPr>
      <t>՝</t>
    </r>
  </si>
  <si>
    <r>
      <t>1. Հիմնական ռազմավարական նպատակները և գերակա վերջնական արդյունքները</t>
    </r>
    <r>
      <rPr>
        <vertAlign val="superscript"/>
        <sz val="10"/>
        <color theme="1"/>
        <rFont val="GHEA Grapalat"/>
        <family val="3"/>
      </rPr>
      <t>2</t>
    </r>
    <r>
      <rPr>
        <sz val="10"/>
        <color theme="1"/>
        <rFont val="GHEA Grapalat"/>
        <family val="3"/>
      </rPr>
      <t xml:space="preserve"> </t>
    </r>
  </si>
  <si>
    <r>
      <t>2. Բյուջետային ծրագրերում կատարվող հիմնական փոփոխությունները</t>
    </r>
    <r>
      <rPr>
        <vertAlign val="superscript"/>
        <sz val="10"/>
        <color theme="1"/>
        <rFont val="GHEA Grapalat"/>
        <family val="3"/>
      </rPr>
      <t>3</t>
    </r>
  </si>
  <si>
    <r>
      <t>3.Կապիտալ բնույթի հիմնական միջոցառումները</t>
    </r>
    <r>
      <rPr>
        <vertAlign val="superscript"/>
        <sz val="10"/>
        <color theme="1"/>
        <rFont val="GHEA Grapalat"/>
        <family val="3"/>
      </rPr>
      <t>4</t>
    </r>
    <r>
      <rPr>
        <sz val="10"/>
        <color theme="1"/>
        <rFont val="GHEA Grapalat"/>
        <family val="3"/>
      </rPr>
      <t xml:space="preserve"> </t>
    </r>
  </si>
  <si>
    <r>
      <t>Նպատակը</t>
    </r>
    <r>
      <rPr>
        <vertAlign val="superscript"/>
        <sz val="8"/>
        <color rgb="FF000000"/>
        <rFont val="GHEA Grapalat"/>
        <family val="3"/>
      </rPr>
      <t xml:space="preserve">11 </t>
    </r>
  </si>
  <si>
    <r>
      <t>Ծրագրի դասիչը</t>
    </r>
    <r>
      <rPr>
        <vertAlign val="superscript"/>
        <sz val="8"/>
        <color rgb="FF000000"/>
        <rFont val="GHEA Grapalat"/>
        <family val="3"/>
      </rPr>
      <t>12</t>
    </r>
  </si>
  <si>
    <r>
      <t>Ծրագրի անվանումը</t>
    </r>
    <r>
      <rPr>
        <vertAlign val="superscript"/>
        <sz val="8"/>
        <color rgb="FF000000"/>
        <rFont val="GHEA Grapalat"/>
        <family val="3"/>
      </rPr>
      <t>13</t>
    </r>
  </si>
  <si>
    <r>
      <t>Չափորոշիչը</t>
    </r>
    <r>
      <rPr>
        <vertAlign val="superscript"/>
        <sz val="8"/>
        <color theme="1"/>
        <rFont val="GHEA Grapalat"/>
        <family val="3"/>
      </rPr>
      <t>14</t>
    </r>
  </si>
  <si>
    <r>
      <t>Ցուցանիշը</t>
    </r>
    <r>
      <rPr>
        <vertAlign val="superscript"/>
        <sz val="8"/>
        <color theme="1"/>
        <rFont val="GHEA Grapalat"/>
        <family val="3"/>
      </rPr>
      <t>15</t>
    </r>
  </si>
  <si>
    <r>
      <t>Ժամկետը</t>
    </r>
    <r>
      <rPr>
        <vertAlign val="superscript"/>
        <sz val="8"/>
        <color theme="1"/>
        <rFont val="GHEA Grapalat"/>
        <family val="3"/>
      </rPr>
      <t>16</t>
    </r>
  </si>
  <si>
    <r>
      <t>Ցուցանիշը</t>
    </r>
    <r>
      <rPr>
        <vertAlign val="superscript"/>
        <sz val="8"/>
        <color theme="1"/>
        <rFont val="GHEA Grapalat"/>
        <family val="3"/>
      </rPr>
      <t>17</t>
    </r>
  </si>
  <si>
    <r>
      <t>Ժամկետը</t>
    </r>
    <r>
      <rPr>
        <vertAlign val="superscript"/>
        <sz val="8"/>
        <color theme="1"/>
        <rFont val="GHEA Grapalat"/>
        <family val="3"/>
      </rPr>
      <t>18</t>
    </r>
  </si>
  <si>
    <r>
      <t>Կապը ՄԱԿ-ի կայուն զարգացման նպատակների և ցուցանիշների հետ</t>
    </r>
    <r>
      <rPr>
        <vertAlign val="superscript"/>
        <sz val="8"/>
        <color rgb="FF000000"/>
        <rFont val="GHEA Grapalat"/>
        <family val="3"/>
      </rPr>
      <t>20</t>
    </r>
  </si>
  <si>
    <r>
      <t>Գործառական դասակարգման</t>
    </r>
    <r>
      <rPr>
        <vertAlign val="superscript"/>
        <sz val="11"/>
        <color theme="1"/>
        <rFont val="Calibri"/>
        <family val="2"/>
        <scheme val="minor"/>
      </rPr>
      <t xml:space="preserve"> 27</t>
    </r>
  </si>
  <si>
    <r>
      <t>2.  Ստացվող նվիրատվություններից</t>
    </r>
    <r>
      <rPr>
        <vertAlign val="superscript"/>
        <sz val="8"/>
        <color theme="1"/>
        <rFont val="GHEA Grapalat"/>
        <family val="3"/>
      </rPr>
      <t>30</t>
    </r>
  </si>
  <si>
    <r>
      <t>Հավելված N 9. Միջոլորտային (խաչվող) առանձին քաղաքականություններին առնչվող ծրագրերի և միջոցառումների ներկայացման ամփոփ ձևաչափ</t>
    </r>
    <r>
      <rPr>
        <b/>
        <i/>
        <vertAlign val="superscript"/>
        <sz val="12"/>
        <color theme="1"/>
        <rFont val="GHEA Grapalat"/>
        <family val="3"/>
      </rPr>
      <t>34</t>
    </r>
    <r>
      <rPr>
        <b/>
        <i/>
        <sz val="12"/>
        <color theme="1"/>
        <rFont val="GHEA Grapalat"/>
        <family val="3"/>
      </rPr>
      <t xml:space="preserve"> </t>
    </r>
  </si>
  <si>
    <r>
      <t xml:space="preserve">Քաղաքականությունը՝ </t>
    </r>
    <r>
      <rPr>
        <vertAlign val="superscript"/>
        <sz val="9"/>
        <color theme="1"/>
        <rFont val="GHEA Grapalat"/>
        <family val="3"/>
      </rPr>
      <t>35</t>
    </r>
  </si>
  <si>
    <r>
      <t xml:space="preserve">Նպատակը՝ </t>
    </r>
    <r>
      <rPr>
        <vertAlign val="superscript"/>
        <sz val="9"/>
        <color theme="1"/>
        <rFont val="GHEA Grapalat"/>
        <family val="3"/>
      </rPr>
      <t>36</t>
    </r>
  </si>
  <si>
    <r>
      <t xml:space="preserve">Ակնկալվող արդյունքները՝ </t>
    </r>
    <r>
      <rPr>
        <vertAlign val="superscript"/>
        <sz val="9"/>
        <color theme="1"/>
        <rFont val="GHEA Grapalat"/>
        <family val="3"/>
      </rPr>
      <t>37</t>
    </r>
  </si>
  <si>
    <r>
      <t xml:space="preserve">Առկա իրավիճակի նկարագրությունը՝ </t>
    </r>
    <r>
      <rPr>
        <vertAlign val="superscript"/>
        <sz val="9"/>
        <color theme="1"/>
        <rFont val="GHEA Grapalat"/>
        <family val="3"/>
      </rPr>
      <t>38</t>
    </r>
  </si>
  <si>
    <r>
      <t>Միջոցառման գծով ծախսերը</t>
    </r>
    <r>
      <rPr>
        <vertAlign val="superscript"/>
        <sz val="8"/>
        <color theme="1"/>
        <rFont val="GHEA Grapalat"/>
        <family val="3"/>
      </rPr>
      <t>39</t>
    </r>
    <r>
      <rPr>
        <sz val="8"/>
        <color theme="1"/>
        <rFont val="GHEA Grapalat"/>
        <family val="3"/>
      </rPr>
      <t xml:space="preserve"> (հազ. դրամ)</t>
    </r>
  </si>
  <si>
    <r>
      <t>Առնչությունը խաչվող քաղաքականությանը</t>
    </r>
    <r>
      <rPr>
        <vertAlign val="superscript"/>
        <sz val="8"/>
        <color theme="1"/>
        <rFont val="GHEA Grapalat"/>
        <family val="3"/>
      </rPr>
      <t>40</t>
    </r>
  </si>
  <si>
    <r>
      <t>Երևույթի հանդես գալու հավանականությունը</t>
    </r>
    <r>
      <rPr>
        <vertAlign val="superscript"/>
        <sz val="8"/>
        <color theme="1"/>
        <rFont val="GHEA Grapalat"/>
        <family val="3"/>
      </rPr>
      <t>41</t>
    </r>
  </si>
  <si>
    <t>4. Տարբերությունը ՀՀ 2024թ. պետական բյուջեի համապատասխան ցուցանիշից (տող 3 - տող 2)</t>
  </si>
  <si>
    <t>5. Տարբերությունը 2025-2027թվականների համար սահմանված ֆինանսավորման նախնական ընդհանուր կողմնորոշիչ չափաքանակներից (տող 3-տող 1)</t>
  </si>
  <si>
    <t>2027թ.</t>
  </si>
  <si>
    <t>2027թ</t>
  </si>
  <si>
    <t>Ծրագրով նախատեսված ամբողջ գումարը, ԱՄՆ դոլար/Եվրո</t>
  </si>
  <si>
    <t>հազար դրամ</t>
  </si>
  <si>
    <t>այդ թվում՝</t>
  </si>
  <si>
    <t xml:space="preserve"> այդ թվում` բյուջետային ծախսերի տնտեսագիտական դասակարգման հոդվածներ
</t>
  </si>
  <si>
    <t xml:space="preserve"> Բյուջետային ծախսերի գործառական դասակարգման բաժինների, խմբերի և դասերի, բյուջետային ծրագրերի միջոցառումների,  բյուջետային հատկացումների գլխավոր կարգադրիչների անվանումները</t>
  </si>
  <si>
    <t xml:space="preserve"> այդ թվում` ըստ կատարողների</t>
  </si>
  <si>
    <t>Հավելված N 7. Արտաքին և ներքին աղբյուրներից ստացվող նպատակային վարկերի (ենթավարկերի) և նպատակային դրամաշնորհների գծով իրականացվող ծրագրերը</t>
  </si>
  <si>
    <r>
      <t xml:space="preserve">Ձևաչափ 1. Արտաքին աղբյուրներից ստացվող նպատակային վարկային և դրամաշնորհային ծախսային ծրագրեր </t>
    </r>
    <r>
      <rPr>
        <b/>
        <vertAlign val="superscript"/>
        <sz val="10"/>
        <rFont val="GHEA Grapalat"/>
        <family val="3"/>
      </rPr>
      <t>31</t>
    </r>
  </si>
  <si>
    <r>
      <t xml:space="preserve">Տնտեսագիտական դասակարգման </t>
    </r>
    <r>
      <rPr>
        <vertAlign val="superscript"/>
        <sz val="8"/>
        <rFont val="GHEA Grapalat"/>
        <family val="3"/>
      </rPr>
      <t>32</t>
    </r>
  </si>
  <si>
    <t xml:space="preserve">Հավելված N 3. Բյուջետային ծրագրերի և ակնկալվող արդյունքների ներկայացման ձևաչափ* </t>
  </si>
  <si>
    <t>2028թ.</t>
  </si>
  <si>
    <t>Փոփոխությունը 2025-27թթ. ՄԺԾԾ փաստաթղթի համեմատ (լրացնել այո կամ ոչ)</t>
  </si>
  <si>
    <t xml:space="preserve">2027թ. բյուջե 
</t>
  </si>
  <si>
    <t xml:space="preserve">2028թ. բյուջե  
</t>
  </si>
  <si>
    <t>Բազային տարի ըստ 2024 թվականի տարեկան  հաշվետվության</t>
  </si>
  <si>
    <t>2025 թվականի սպասողական</t>
  </si>
  <si>
    <t>Կատարողականն առ. 01.01.2024թ. դրությամբ</t>
  </si>
  <si>
    <t>2024թ. բյուջե (փաստ)</t>
  </si>
  <si>
    <t xml:space="preserve">2025թ. բյուջե (սպասողական) </t>
  </si>
  <si>
    <t>2028թ</t>
  </si>
  <si>
    <t>Ծրագրի գծով 2026-2028թթ ՄԺԾԾ-ով 2026թ. համար նախատեսված չափաքանակները (գոյություն ունեցող պարտավորություններ)</t>
  </si>
  <si>
    <t>2026թ. բյուջետային հայտ</t>
  </si>
  <si>
    <t>Հայտի և 2026-2028թթ ՄԺԾԾ-ով 2025թ. համար նախատեսված չափաքանակի տարբերության պարզաբանումը</t>
  </si>
  <si>
    <t>2. &lt;&lt;ՀՀ 2025թ. պետական բյուջեի մասին&gt;&gt; ՀՀ օրենքով պետական մարմնի գծով սահմանված ընդհանուր հատկացումները</t>
  </si>
  <si>
    <t>3. Ընդամենը հայտով ներկայացված ընդհանուր ծախսերը` 2026-2028 թթ. ՄԺԾԾ համար (տող 3.1 + տող 3.2 + տող 3.3.)</t>
  </si>
  <si>
    <t>3.1 Գոյություն ունեցող ծախսային պարտավորությունների գնահատում 2026-2028թթ. ՄԺԾԾ համար (առանց ծախսային խնայողությունների վերաբերյալ առաջարկների ներառման)</t>
  </si>
  <si>
    <r>
      <t>Կապը ՀՀ կառավարության ծրագրով  և ՀՀ գործող այլ ռազմավարական փաստաթղթերով սահմանված ՀՀ կառավարության քաղաքականության նպատակների և թիրախների հետ</t>
    </r>
    <r>
      <rPr>
        <vertAlign val="superscript"/>
        <sz val="8"/>
        <rFont val="GHEA Grapalat"/>
        <family val="3"/>
      </rPr>
      <t>19</t>
    </r>
  </si>
  <si>
    <t>Հավելված N 5. Բյուջետային ծրագրերի/միջոցառումների գծով ծախսերը՝ վարչատարածքային բաժանմամբ (ըստ մարզերի)*</t>
  </si>
  <si>
    <t>1. Պետական մարմնի գծով 2026-2028 թվականների համար սահմանված ֆինանսավորման նախնական ընդհանուր կողմնորոշիչ չափաքանակները*</t>
  </si>
  <si>
    <t>Հայտով ներկայացված՝ 2026-2028թթ ընդհանուր ծախսերի համեմատությունը ՀՀ 2025թ. պետական բյուջեի և 2026-2028թթ. համար սահմանված նախնական կողմնորոշիչ չափաքանակների հետ</t>
  </si>
  <si>
    <t>2026թ. բյուջե (ներառյալ ընդլայնումները և նոր նախաձեռնությունները)</t>
  </si>
  <si>
    <t>2025թ. 
(հաստատված բյուջե)</t>
  </si>
  <si>
    <t xml:space="preserve">2024թ.  (փաստացի) </t>
  </si>
  <si>
    <t xml:space="preserve">2025թ (հաստատված բյուջե) </t>
  </si>
  <si>
    <t xml:space="preserve">2026թ. </t>
  </si>
  <si>
    <t xml:space="preserve">2027թ. </t>
  </si>
  <si>
    <t xml:space="preserve">2028թ. </t>
  </si>
  <si>
    <t xml:space="preserve">այդ թվում նոր նախաձեռնությունները </t>
  </si>
  <si>
    <t xml:space="preserve"> ԲԳԿ</t>
  </si>
  <si>
    <t>2026թ. բազային բյուջե</t>
  </si>
  <si>
    <t>2027թ. բազային բյուջե</t>
  </si>
  <si>
    <t>2028թ. բազային բյուջե</t>
  </si>
  <si>
    <t>Հիմնավորումներ/ Պատճառներ (այդ թվում՝ 2025 թվականի հաստատված բյուջեի նկատմամբ 2026թ. բազային բյուջեի տարբերության պատճառները ըստ հիմնական գործոնների*</t>
  </si>
  <si>
    <t>ԲԳԿ/Ծրագիր/Միջոցառում</t>
  </si>
  <si>
    <t>Աղբյուրը*</t>
  </si>
  <si>
    <t>Միջոցառման նախատեսվող ավարտի տարեթիվ</t>
  </si>
  <si>
    <t>Արտարժույթ</t>
  </si>
  <si>
    <t>* դրամաշնորհի և վարկի գումարների մեջ հաշվարկված են նաև համաֆինանսավորման դրամական  միջոցները:</t>
  </si>
  <si>
    <t xml:space="preserve">Ծրագրի դասիչը </t>
  </si>
  <si>
    <t>Միջոցառման դասիչը</t>
  </si>
  <si>
    <t>Միջոցառման նկարագրություն</t>
  </si>
  <si>
    <t>Ընդհանուր արժեքը (հազ. եվրո, դոլար,դրամ)</t>
  </si>
  <si>
    <t xml:space="preserve">Նախատեսվող մնացորդը  2026 թվականի տարվա վերջի դրությամբ </t>
  </si>
  <si>
    <t xml:space="preserve">Հավելված N 11. Ավարտի ժամկետ ունեցող միջոցառումները </t>
  </si>
  <si>
    <t xml:space="preserve"> ԲՍԿ </t>
  </si>
  <si>
    <t xml:space="preserve"> Ծրագիր </t>
  </si>
  <si>
    <t xml:space="preserve">Դասիչը </t>
  </si>
  <si>
    <t xml:space="preserve">Անվանումը </t>
  </si>
  <si>
    <t xml:space="preserve"> Դասիչը </t>
  </si>
  <si>
    <t xml:space="preserve">Նկարագրությունը </t>
  </si>
  <si>
    <t>2024թ. (փաստացի )</t>
  </si>
  <si>
    <t xml:space="preserve"> ԸՆԴԱՄԵՆԸ </t>
  </si>
  <si>
    <r>
      <t>4. Ֆինանսական ակտիվների կառավարմանն առնչվող միջոցառումները</t>
    </r>
    <r>
      <rPr>
        <vertAlign val="superscript"/>
        <sz val="10"/>
        <color theme="1"/>
        <rFont val="GHEA Grapalat"/>
        <family val="3"/>
      </rPr>
      <t>5</t>
    </r>
    <r>
      <rPr>
        <sz val="10"/>
        <color theme="1"/>
        <rFont val="GHEA Grapalat"/>
        <family val="3"/>
      </rPr>
      <t>՝</t>
    </r>
  </si>
  <si>
    <t xml:space="preserve"> Ծրագրի/միջոցառման դասիչը</t>
  </si>
  <si>
    <t>Իրականացնողը/ ակտիվն օգտագործողը/ շահառուի ընտրության չափորոշիչը25</t>
  </si>
  <si>
    <t>Ծախսային խնայողության գծով առաջարկը (-)</t>
  </si>
  <si>
    <r>
      <t>ԸՆԴԱՄԵՆԸ</t>
    </r>
    <r>
      <rPr>
        <b/>
        <vertAlign val="superscript"/>
        <sz val="10"/>
        <rFont val="GHEA Grapalat"/>
        <family val="3"/>
      </rPr>
      <t>7</t>
    </r>
  </si>
  <si>
    <t xml:space="preserve"> Ծրագիր6</t>
  </si>
  <si>
    <t xml:space="preserve"> Ծրագրի նպատակը/Միջոցառման նկարագրությունը</t>
  </si>
  <si>
    <r>
      <t xml:space="preserve"> Միջոցառում</t>
    </r>
    <r>
      <rPr>
        <b/>
        <vertAlign val="superscript"/>
        <sz val="10"/>
        <rFont val="GHEA Grapalat"/>
        <family val="3"/>
      </rPr>
      <t>8</t>
    </r>
  </si>
  <si>
    <r>
      <t>Տեսակ</t>
    </r>
    <r>
      <rPr>
        <vertAlign val="superscript"/>
        <sz val="11"/>
        <rFont val="GHEA Grapalat"/>
        <family val="3"/>
      </rPr>
      <t>42</t>
    </r>
  </si>
  <si>
    <r>
      <t>Իրավական հիմք</t>
    </r>
    <r>
      <rPr>
        <vertAlign val="superscript"/>
        <sz val="11"/>
        <rFont val="GHEA Grapalat"/>
        <family val="3"/>
      </rPr>
      <t>43</t>
    </r>
  </si>
  <si>
    <r>
      <t>Միջոցառման սկզբի տարեթիվ</t>
    </r>
    <r>
      <rPr>
        <vertAlign val="superscript"/>
        <sz val="11"/>
        <color theme="1"/>
        <rFont val="GHEA Grapalat"/>
        <family val="3"/>
      </rPr>
      <t>44</t>
    </r>
  </si>
  <si>
    <r>
      <t xml:space="preserve"> Վերջնական արդյունքի նկարագրությունը/Միջոցառման տեսակը</t>
    </r>
    <r>
      <rPr>
        <b/>
        <vertAlign val="superscript"/>
        <sz val="10"/>
        <rFont val="GHEA Grapalat"/>
        <family val="3"/>
      </rPr>
      <t>10</t>
    </r>
  </si>
  <si>
    <r>
      <t xml:space="preserve"> ԲԳԿ/Ծրագրի /միջոցառման անվանումը</t>
    </r>
    <r>
      <rPr>
        <b/>
        <vertAlign val="superscript"/>
        <sz val="10"/>
        <rFont val="GHEA Grapalat"/>
        <family val="3"/>
      </rPr>
      <t>9</t>
    </r>
  </si>
  <si>
    <t xml:space="preserve">2026թ.  </t>
  </si>
  <si>
    <t>2025թ. ((հաստատված բյուջե)</t>
  </si>
  <si>
    <t xml:space="preserve">
2024թ․ 
(փաստացի)
</t>
  </si>
  <si>
    <t xml:space="preserve"> 2024թ․ 
(փաստացի)</t>
  </si>
  <si>
    <t>2024թ. (փաստացի)</t>
  </si>
  <si>
    <t>2025թ.
(հաստատված բյուջե)</t>
  </si>
  <si>
    <t>ՏԿԵՆ</t>
  </si>
  <si>
    <t>Երևանի էներգաարդյունավետության ծրագրի երկրորդ փուլ (մանկապարտեզների և այլ հանրային շենքերի էներգարդյունավետվության բարելավում)</t>
  </si>
  <si>
    <t>Էներգաարդյունավետության ծրագիր</t>
  </si>
  <si>
    <t xml:space="preserve"> Էներգաարդյունավետության ծրագիր</t>
  </si>
  <si>
    <t>Եվրոպական ներդրումային բանկի աջակցությամբ իրականացվող Երևանի էներգաարդյունավետության ծրագրի երկրորդ փուլ (մանկապարտեզների և այլ հանրային շենքերի էներգարդյունավետվության բարելավում)</t>
  </si>
  <si>
    <t>Էներգաարդյունավետության և էներգախնայողությանն ուղղված միջոցառումների իրականացում հանրային (այդ թվում` մանկապարտեզների) շենքերում</t>
  </si>
  <si>
    <t>Տրանսֆերտների տրամադրում</t>
  </si>
  <si>
    <t>Եվրոպական ներդրումային բանկի աջակցությամբ իրականացվող Երևանի էներգաարդյունավետության  դրամաշնորհային ծրագրի երկրորդ փուլ (մանկապարտեզների և այլ հանրային շենքերի էներգարդյունավետվության բարելավում)</t>
  </si>
  <si>
    <t xml:space="preserve">Ծրագրի գծով մրցութային գործընթացը սկսկվել է 2025 թվականին և  շինարարւթյան մեծ ծավալը բաժին կհասնի 2026թ-ին  </t>
  </si>
  <si>
    <t>այո</t>
  </si>
  <si>
    <t xml:space="preserve">3. ԵՆԹԱԿԱՌՈՒՑՎԱԾՔՆԵՐԻ ԶԱՐԳԱՑՈՒՄ,  3,4 ԷՆԵՐԳԵՏԻԿԱ </t>
  </si>
  <si>
    <t xml:space="preserve">ԿԶՆ 7.3 Մինչ և 2030թ. կրկնապատկել էներգաարդյունավետության բարելավման գլոբալ մակարդակը </t>
  </si>
  <si>
    <t>Երևանի բնակչություն</t>
  </si>
  <si>
    <t> Մանկապարտեզների և և այլ հանրային շենքերի էներգաարդյունավետության բարձրացման շինարարական աշխատանքներ, տոկոս </t>
  </si>
  <si>
    <t>Տեխնիկական հսկողություն, ամիս</t>
  </si>
  <si>
    <t>Նախագծերի քանակը, հատ</t>
  </si>
  <si>
    <t>Արդյունքային չափորոշիչը26</t>
  </si>
  <si>
    <t>Ծրագրի միջոցառումները22</t>
  </si>
  <si>
    <t xml:space="preserve"> Տեսակը24</t>
  </si>
  <si>
    <t>ՄԱՍ 4. ՊԵՏԱԿԱՆ ՄԱՐՄՆԻ ԳԾՈՎ ԱՐԴՅՈՒՆՔԱՅԻՆ (ԿԱՏԱՐՈՂԱԿԱՆ) ՑՈՒՑԱՆԻՇՆԵՐԸ 21</t>
  </si>
  <si>
    <t xml:space="preserve"> Միջոցառում23 </t>
  </si>
  <si>
    <t>ՀՀ ՏԿԵՆ</t>
  </si>
  <si>
    <t>Շենքերի և շինությունների շինարարություն</t>
  </si>
  <si>
    <t>Երևան</t>
  </si>
  <si>
    <t>Նախագծահետազոտական ծախսեր</t>
  </si>
  <si>
    <t>Ծրագրի իրականացման ընթացքում փոխարժեքի տատանման դեպքում ֆինանսական միջոցների վերաբաշխման անհրաժեշտություն</t>
  </si>
  <si>
    <t>Ծրագրի ժամկետի երկարացում:</t>
  </si>
  <si>
    <t xml:space="preserve">Ֆինանսական միջոցների վերաբաշխում </t>
  </si>
  <si>
    <t>Եվրո</t>
  </si>
  <si>
    <t>03.02.2025 ԿԲ</t>
  </si>
  <si>
    <t>ՀՀ դրամ</t>
  </si>
  <si>
    <t> Մանկապարտեզների  և այլ հանրային շենքերի էներգաարդյունավետության բարձրացման շինարարական աշխատանքներ, տոկոս </t>
  </si>
  <si>
    <t>հազար  դրամ</t>
  </si>
  <si>
    <t>կապիտալ</t>
  </si>
  <si>
    <t>դրամաշնորհ</t>
  </si>
  <si>
    <t>վարկ</t>
  </si>
  <si>
    <t>Հայաստանի Հանրապետության և Եվրոպական ներդրումային բանկի միջ ստորագրված ֆինանսական համաձայնագիր, ստորագրման ամսաթիվը` 29.11.2023թ.վ</t>
  </si>
  <si>
    <t>Հայաստանի Հանրապետության և Եվրոպական ներդրումային բանկի միջ ստորագրված դրամաշնրհային համաձայնագիր, ստորագրման ամսաթիվը` 12.11.2024թ.վ</t>
  </si>
  <si>
    <t>10,100.0  եվրո</t>
  </si>
  <si>
    <t xml:space="preserve">25,000.0 եվրո </t>
  </si>
  <si>
    <t>2025թ. Հաստատված/ճշտված բյուջե*</t>
  </si>
  <si>
    <t xml:space="preserve"> 2026թ. *</t>
  </si>
  <si>
    <t xml:space="preserve"> 2027թ. *</t>
  </si>
  <si>
    <t xml:space="preserve"> 2028թ. *</t>
  </si>
  <si>
    <t xml:space="preserve">1. ԵՆԹԱԿԱՌՈՒՑՎԱԾՔՆԵՐԻ ԶԱՐԳԱՑՈՒՄ,  3,4 ԷՆԵՐԳԵՏԻԿԱ
 2. ԿԶՆ 7.3 Մինչ և 2030թ. կրկնապատկել էներգաարդյունավետության բարելավման գլոբալ մակարդակը 
</t>
  </si>
  <si>
    <r>
      <t>Ծրագրի նպատակն է ապահվել Էներգախնայողության և վերականգնվող էներգետիկայի ներուժի առավելագույն իրացումը,</t>
    </r>
    <r>
      <rPr>
        <b/>
        <i/>
        <sz val="8"/>
        <color theme="1"/>
        <rFont val="GHEA Grapalat"/>
        <family val="3"/>
      </rPr>
      <t xml:space="preserve"> </t>
    </r>
    <r>
      <rPr>
        <i/>
        <sz val="8"/>
        <color theme="1"/>
        <rFont val="GHEA Grapalat"/>
        <family val="3"/>
      </rPr>
      <t>Էներգաարդյունավետության բարձրացումը և սեյսմիկ ամրացումը:</t>
    </r>
  </si>
  <si>
    <t>Պետական մարմնի անվանումը՝  Երևան քաղաքապետարան</t>
  </si>
  <si>
    <t xml:space="preserve">Հնարավոր են նախագծանախահաշվային փաստաթղթերի մշակման ընթացքում անհրաժեշտությունից ելնելով ելակետային տվյալների լրացուցիչ ճշգրտում,
նախագծման ընթացքում կապված շինարարական նոր նորմերի համապատասխանություն
</t>
  </si>
  <si>
    <t>ՀՀ կառավարության որոշում</t>
  </si>
  <si>
    <t xml:space="preserve">ծրագրի ավարտվածության աստիճան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</si>
</sst>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##,##0.0;\(##,##0.0\);\-"/>
    <numFmt numFmtId="165" formatCode="#,##0.0_);\(#,##0.0\)"/>
    <numFmt numFmtId="166" formatCode="_(* #,##0.0_);_(* \(#,##0.0\);_(* &quot;-&quot;??_);_(@_)"/>
    <numFmt numFmtId="167" formatCode="_(* #,##0.0_);_(* \(#,##0.0\);_(* &quot;-&quot;?_);_(@_)"/>
  </numFmts>
  <fonts count="71" x14ac:knownFonts="1">
    <font>
      <sz val="11"/>
      <color theme="1"/>
      <name val="Calibri"/>
      <family val="2"/>
      <scheme val="minor"/>
    </font>
    <font>
      <b/>
      <sz val="12"/>
      <color theme="1"/>
      <name val="GHEA Grapalat"/>
      <family val="3"/>
    </font>
    <font>
      <sz val="8"/>
      <color rgb="FF000000"/>
      <name val="GHEA Grapalat"/>
      <family val="3"/>
    </font>
    <font>
      <i/>
      <sz val="8"/>
      <color rgb="FF000000"/>
      <name val="GHEA Grapalat"/>
      <family val="3"/>
    </font>
    <font>
      <i/>
      <sz val="8"/>
      <color theme="1"/>
      <name val="GHEA Grapalat"/>
      <family val="3"/>
    </font>
    <font>
      <b/>
      <sz val="8"/>
      <color theme="1"/>
      <name val="GHEA Grapalat"/>
      <family val="3"/>
    </font>
    <font>
      <vertAlign val="superscript"/>
      <sz val="11"/>
      <color theme="1"/>
      <name val="Calibri"/>
      <family val="2"/>
      <scheme val="minor"/>
    </font>
    <font>
      <sz val="8"/>
      <color theme="1"/>
      <name val="GHEA Grapalat"/>
      <family val="3"/>
    </font>
    <font>
      <vertAlign val="superscript"/>
      <sz val="8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sz val="11"/>
      <color theme="1"/>
      <name val="GHEA Grapalat"/>
      <family val="3"/>
    </font>
    <font>
      <b/>
      <sz val="10"/>
      <color theme="1"/>
      <name val="GHEA Grapalat"/>
      <family val="3"/>
    </font>
    <font>
      <sz val="9"/>
      <color theme="1"/>
      <name val="GHEA Grapalat"/>
      <family val="3"/>
    </font>
    <font>
      <b/>
      <i/>
      <vertAlign val="superscript"/>
      <sz val="12"/>
      <color theme="1"/>
      <name val="GHEA Grapalat"/>
      <family val="3"/>
    </font>
    <font>
      <vertAlign val="superscript"/>
      <sz val="9"/>
      <color theme="1"/>
      <name val="GHEA Grapalat"/>
      <family val="3"/>
    </font>
    <font>
      <i/>
      <sz val="9"/>
      <color theme="1"/>
      <name val="GHEA Grapalat"/>
      <family val="3"/>
    </font>
    <font>
      <b/>
      <sz val="10"/>
      <color rgb="FF002060"/>
      <name val="GHEA Grapalat"/>
      <family val="3"/>
    </font>
    <font>
      <b/>
      <sz val="8"/>
      <color rgb="FF002060"/>
      <name val="GHEA Grapalat"/>
      <family val="3"/>
    </font>
    <font>
      <vertAlign val="superscript"/>
      <sz val="8"/>
      <color rgb="FF000000"/>
      <name val="GHEA Grapalat"/>
      <family val="3"/>
    </font>
    <font>
      <vertAlign val="superscript"/>
      <sz val="10"/>
      <color theme="1"/>
      <name val="GHEA Grapalat"/>
      <family val="3"/>
    </font>
    <font>
      <sz val="11"/>
      <color rgb="FFFF0000"/>
      <name val="Calibri"/>
      <family val="2"/>
      <scheme val="minor"/>
    </font>
    <font>
      <b/>
      <i/>
      <sz val="12"/>
      <color rgb="FFFF0000"/>
      <name val="GHEA Grapalat"/>
      <family val="3"/>
    </font>
    <font>
      <sz val="10"/>
      <name val="Arial"/>
      <family val="2"/>
    </font>
    <font>
      <sz val="11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GHEA Grapalat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 Armenian"/>
      <family val="2"/>
    </font>
    <font>
      <b/>
      <sz val="10"/>
      <name val="GHEA Grapalat"/>
      <family val="3"/>
    </font>
    <font>
      <sz val="11"/>
      <name val="Calibri"/>
      <family val="2"/>
      <scheme val="minor"/>
    </font>
    <font>
      <b/>
      <i/>
      <sz val="12"/>
      <name val="GHEA Grapalat"/>
      <family val="3"/>
    </font>
    <font>
      <sz val="8"/>
      <name val="GHEA Grapalat"/>
      <family val="3"/>
    </font>
    <font>
      <b/>
      <vertAlign val="superscript"/>
      <sz val="10"/>
      <name val="GHEA Grapalat"/>
      <family val="3"/>
    </font>
    <font>
      <i/>
      <sz val="11"/>
      <name val="Calibri"/>
      <family val="2"/>
      <scheme val="minor"/>
    </font>
    <font>
      <vertAlign val="superscript"/>
      <sz val="8"/>
      <name val="GHEA Grapalat"/>
      <family val="3"/>
    </font>
    <font>
      <sz val="11"/>
      <name val="GHEA Grapalat"/>
      <family val="3"/>
    </font>
    <font>
      <b/>
      <sz val="11"/>
      <name val="GHEA Grapalat"/>
      <family val="3"/>
    </font>
    <font>
      <b/>
      <sz val="10"/>
      <name val="GHEA Grapalat"/>
      <family val="2"/>
    </font>
    <font>
      <sz val="11"/>
      <color rgb="FF000000"/>
      <name val="GHEA Grapalat"/>
      <family val="3"/>
    </font>
    <font>
      <b/>
      <sz val="11"/>
      <color rgb="FF000000"/>
      <name val="GHEA Grapalat"/>
      <family val="3"/>
    </font>
    <font>
      <b/>
      <sz val="11"/>
      <color theme="1"/>
      <name val="GHEA Grapalat"/>
      <family val="3"/>
    </font>
    <font>
      <sz val="11"/>
      <color rgb="FF000000"/>
      <name val="Calibri"/>
      <family val="2"/>
    </font>
    <font>
      <i/>
      <sz val="11"/>
      <color theme="1"/>
      <name val="GHEA Grapalat"/>
      <family val="3"/>
    </font>
    <font>
      <vertAlign val="superscript"/>
      <sz val="11"/>
      <name val="GHEA Grapalat"/>
      <family val="3"/>
    </font>
    <font>
      <sz val="9"/>
      <name val="GHEA Grapalat"/>
      <family val="3"/>
    </font>
    <font>
      <sz val="10"/>
      <color rgb="FF000000"/>
      <name val="GHEA Grapalat"/>
      <family val="3"/>
    </font>
    <font>
      <i/>
      <sz val="8"/>
      <name val="GHEA Grapalat"/>
      <family val="3"/>
    </font>
    <font>
      <vertAlign val="superscript"/>
      <sz val="11"/>
      <color theme="1"/>
      <name val="GHEA Grapalat"/>
      <family val="3"/>
    </font>
    <font>
      <b/>
      <sz val="9"/>
      <color theme="1"/>
      <name val="GHEA Grapalat"/>
      <family val="3"/>
    </font>
    <font>
      <b/>
      <sz val="9"/>
      <color rgb="FF002060"/>
      <name val="GHEA Grapalat"/>
      <family val="3"/>
    </font>
    <font>
      <b/>
      <sz val="9"/>
      <name val="GHEA Grapalat"/>
      <family val="3"/>
    </font>
    <font>
      <b/>
      <i/>
      <sz val="9"/>
      <color theme="0" tint="-0.499984740745262"/>
      <name val="GHEA Grapalat"/>
      <family val="3"/>
    </font>
    <font>
      <sz val="9"/>
      <color theme="0"/>
      <name val="GHEA Grapalat"/>
      <family val="3"/>
    </font>
    <font>
      <sz val="11"/>
      <color theme="0"/>
      <name val="GHEA Grapalat"/>
      <family val="3"/>
    </font>
    <font>
      <b/>
      <i/>
      <sz val="8"/>
      <color theme="1"/>
      <name val="GHEA Grapalat"/>
      <family val="3"/>
    </font>
  </fonts>
  <fills count="42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249977111117893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</borders>
  <cellStyleXfs count="62">
    <xf numFmtId="0" fontId="0" fillId="0" borderId="0"/>
    <xf numFmtId="0" fontId="23" fillId="0" borderId="0"/>
    <xf numFmtId="0" fontId="24" fillId="16" borderId="21" applyNumberFormat="0" applyFont="0" applyAlignment="0" applyProtection="0"/>
    <xf numFmtId="0" fontId="27" fillId="0" borderId="0">
      <alignment horizontal="left" vertical="top" wrapText="1"/>
    </xf>
    <xf numFmtId="0" fontId="28" fillId="0" borderId="0" applyNumberFormat="0" applyFill="0" applyBorder="0" applyAlignment="0" applyProtection="0"/>
    <xf numFmtId="0" fontId="29" fillId="0" borderId="14" applyNumberFormat="0" applyFill="0" applyAlignment="0" applyProtection="0"/>
    <xf numFmtId="0" fontId="30" fillId="0" borderId="15" applyNumberFormat="0" applyFill="0" applyAlignment="0" applyProtection="0"/>
    <xf numFmtId="0" fontId="31" fillId="0" borderId="16" applyNumberFormat="0" applyFill="0" applyAlignment="0" applyProtection="0"/>
    <xf numFmtId="0" fontId="31" fillId="0" borderId="0" applyNumberFormat="0" applyFill="0" applyBorder="0" applyAlignment="0" applyProtection="0"/>
    <xf numFmtId="0" fontId="32" fillId="10" borderId="0" applyNumberFormat="0" applyBorder="0" applyAlignment="0" applyProtection="0"/>
    <xf numFmtId="0" fontId="33" fillId="11" borderId="0" applyNumberFormat="0" applyBorder="0" applyAlignment="0" applyProtection="0"/>
    <xf numFmtId="0" fontId="34" fillId="12" borderId="0" applyNumberFormat="0" applyBorder="0" applyAlignment="0" applyProtection="0"/>
    <xf numFmtId="0" fontId="35" fillId="13" borderId="17" applyNumberFormat="0" applyAlignment="0" applyProtection="0"/>
    <xf numFmtId="0" fontId="36" fillId="14" borderId="18" applyNumberFormat="0" applyAlignment="0" applyProtection="0"/>
    <xf numFmtId="0" fontId="37" fillId="14" borderId="17" applyNumberFormat="0" applyAlignment="0" applyProtection="0"/>
    <xf numFmtId="0" fontId="38" fillId="0" borderId="19" applyNumberFormat="0" applyFill="0" applyAlignment="0" applyProtection="0"/>
    <xf numFmtId="0" fontId="39" fillId="15" borderId="20" applyNumberFormat="0" applyAlignment="0" applyProtection="0"/>
    <xf numFmtId="0" fontId="21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17" borderId="0" applyNumberFormat="0" applyBorder="0" applyAlignment="0" applyProtection="0"/>
    <xf numFmtId="0" fontId="24" fillId="18" borderId="0" applyNumberFormat="0" applyBorder="0" applyAlignment="0" applyProtection="0"/>
    <xf numFmtId="0" fontId="24" fillId="19" borderId="0" applyNumberFormat="0" applyBorder="0" applyAlignment="0" applyProtection="0"/>
    <xf numFmtId="0" fontId="42" fillId="20" borderId="0" applyNumberFormat="0" applyBorder="0" applyAlignment="0" applyProtection="0"/>
    <xf numFmtId="0" fontId="42" fillId="21" borderId="0" applyNumberFormat="0" applyBorder="0" applyAlignment="0" applyProtection="0"/>
    <xf numFmtId="0" fontId="24" fillId="22" borderId="0" applyNumberFormat="0" applyBorder="0" applyAlignment="0" applyProtection="0"/>
    <xf numFmtId="0" fontId="24" fillId="23" borderId="0" applyNumberFormat="0" applyBorder="0" applyAlignment="0" applyProtection="0"/>
    <xf numFmtId="0" fontId="42" fillId="24" borderId="0" applyNumberFormat="0" applyBorder="0" applyAlignment="0" applyProtection="0"/>
    <xf numFmtId="0" fontId="42" fillId="25" borderId="0" applyNumberFormat="0" applyBorder="0" applyAlignment="0" applyProtection="0"/>
    <xf numFmtId="0" fontId="24" fillId="26" borderId="0" applyNumberFormat="0" applyBorder="0" applyAlignment="0" applyProtection="0"/>
    <xf numFmtId="0" fontId="24" fillId="27" borderId="0" applyNumberFormat="0" applyBorder="0" applyAlignment="0" applyProtection="0"/>
    <xf numFmtId="0" fontId="42" fillId="28" borderId="0" applyNumberFormat="0" applyBorder="0" applyAlignment="0" applyProtection="0"/>
    <xf numFmtId="0" fontId="42" fillId="29" borderId="0" applyNumberFormat="0" applyBorder="0" applyAlignment="0" applyProtection="0"/>
    <xf numFmtId="0" fontId="24" fillId="30" borderId="0" applyNumberFormat="0" applyBorder="0" applyAlignment="0" applyProtection="0"/>
    <xf numFmtId="0" fontId="24" fillId="31" borderId="0" applyNumberFormat="0" applyBorder="0" applyAlignment="0" applyProtection="0"/>
    <xf numFmtId="0" fontId="42" fillId="32" borderId="0" applyNumberFormat="0" applyBorder="0" applyAlignment="0" applyProtection="0"/>
    <xf numFmtId="0" fontId="42" fillId="33" borderId="0" applyNumberFormat="0" applyBorder="0" applyAlignment="0" applyProtection="0"/>
    <xf numFmtId="0" fontId="24" fillId="34" borderId="0" applyNumberFormat="0" applyBorder="0" applyAlignment="0" applyProtection="0"/>
    <xf numFmtId="0" fontId="24" fillId="35" borderId="0" applyNumberFormat="0" applyBorder="0" applyAlignment="0" applyProtection="0"/>
    <xf numFmtId="0" fontId="42" fillId="36" borderId="0" applyNumberFormat="0" applyBorder="0" applyAlignment="0" applyProtection="0"/>
    <xf numFmtId="0" fontId="42" fillId="37" borderId="0" applyNumberFormat="0" applyBorder="0" applyAlignment="0" applyProtection="0"/>
    <xf numFmtId="0" fontId="24" fillId="38" borderId="0" applyNumberFormat="0" applyBorder="0" applyAlignment="0" applyProtection="0"/>
    <xf numFmtId="0" fontId="24" fillId="39" borderId="0" applyNumberFormat="0" applyBorder="0" applyAlignment="0" applyProtection="0"/>
    <xf numFmtId="0" fontId="42" fillId="40" borderId="0" applyNumberFormat="0" applyBorder="0" applyAlignment="0" applyProtection="0"/>
    <xf numFmtId="164" fontId="27" fillId="0" borderId="0" applyFill="0" applyBorder="0" applyProtection="0">
      <alignment horizontal="right" vertical="top"/>
    </xf>
    <xf numFmtId="0" fontId="24" fillId="16" borderId="21" applyNumberFormat="0" applyFont="0" applyAlignment="0" applyProtection="0"/>
    <xf numFmtId="0" fontId="24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6" borderId="0" applyNumberFormat="0" applyBorder="0" applyAlignment="0" applyProtection="0"/>
    <xf numFmtId="0" fontId="24" fillId="27" borderId="0" applyNumberFormat="0" applyBorder="0" applyAlignment="0" applyProtection="0"/>
    <xf numFmtId="0" fontId="24" fillId="30" borderId="0" applyNumberFormat="0" applyBorder="0" applyAlignment="0" applyProtection="0"/>
    <xf numFmtId="0" fontId="24" fillId="31" borderId="0" applyNumberFormat="0" applyBorder="0" applyAlignment="0" applyProtection="0"/>
    <xf numFmtId="0" fontId="24" fillId="34" borderId="0" applyNumberFormat="0" applyBorder="0" applyAlignment="0" applyProtection="0"/>
    <xf numFmtId="0" fontId="24" fillId="35" borderId="0" applyNumberFormat="0" applyBorder="0" applyAlignment="0" applyProtection="0"/>
    <xf numFmtId="0" fontId="24" fillId="38" borderId="0" applyNumberFormat="0" applyBorder="0" applyAlignment="0" applyProtection="0"/>
    <xf numFmtId="0" fontId="24" fillId="39" borderId="0" applyNumberFormat="0" applyBorder="0" applyAlignment="0" applyProtection="0"/>
    <xf numFmtId="43" fontId="43" fillId="0" borderId="0" applyFont="0" applyFill="0" applyBorder="0" applyAlignment="0" applyProtection="0"/>
    <xf numFmtId="43" fontId="24" fillId="0" borderId="0" applyFont="0" applyFill="0" applyBorder="0" applyAlignment="0" applyProtection="0"/>
    <xf numFmtId="164" fontId="53" fillId="0" borderId="0" applyFill="0" applyBorder="0" applyProtection="0">
      <alignment horizontal="right" vertical="top"/>
    </xf>
    <xf numFmtId="43" fontId="57" fillId="0" borderId="0" applyFont="0" applyFill="0" applyBorder="0" applyAlignment="0" applyProtection="0"/>
  </cellStyleXfs>
  <cellXfs count="217">
    <xf numFmtId="0" fontId="0" fillId="0" borderId="0" xfId="0"/>
    <xf numFmtId="0" fontId="0" fillId="0" borderId="0" xfId="0" applyAlignment="1">
      <alignment horizontal="justify" vertical="center"/>
    </xf>
    <xf numFmtId="0" fontId="12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17" fillId="6" borderId="0" xfId="0" applyFont="1" applyFill="1" applyAlignment="1">
      <alignment vertical="center"/>
    </xf>
    <xf numFmtId="0" fontId="18" fillId="6" borderId="0" xfId="0" applyFont="1" applyFill="1" applyAlignment="1">
      <alignment vertical="center"/>
    </xf>
    <xf numFmtId="0" fontId="5" fillId="6" borderId="0" xfId="0" applyFont="1" applyFill="1" applyAlignment="1">
      <alignment vertical="center"/>
    </xf>
    <xf numFmtId="0" fontId="10" fillId="0" borderId="0" xfId="0" applyFont="1" applyAlignment="1">
      <alignment vertical="center"/>
    </xf>
    <xf numFmtId="0" fontId="3" fillId="5" borderId="1" xfId="0" applyFont="1" applyFill="1" applyBorder="1" applyAlignment="1">
      <alignment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justify" vertical="center" wrapText="1"/>
    </xf>
    <xf numFmtId="0" fontId="7" fillId="7" borderId="1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vertical="center" wrapText="1"/>
    </xf>
    <xf numFmtId="0" fontId="7" fillId="0" borderId="0" xfId="0" applyFont="1" applyAlignment="1">
      <alignment vertical="center"/>
    </xf>
    <xf numFmtId="0" fontId="7" fillId="2" borderId="6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7" fillId="2" borderId="1" xfId="0" applyFont="1" applyFill="1" applyBorder="1" applyAlignment="1">
      <alignment vertical="center" textRotation="90" wrapText="1"/>
    </xf>
    <xf numFmtId="0" fontId="4" fillId="5" borderId="6" xfId="0" applyFont="1" applyFill="1" applyBorder="1" applyAlignment="1">
      <alignment vertical="center" wrapText="1"/>
    </xf>
    <xf numFmtId="0" fontId="7" fillId="5" borderId="6" xfId="0" applyFont="1" applyFill="1" applyBorder="1" applyAlignment="1">
      <alignment vertical="center" wrapText="1"/>
    </xf>
    <xf numFmtId="0" fontId="13" fillId="0" borderId="0" xfId="0" applyFont="1" applyAlignment="1">
      <alignment vertical="center"/>
    </xf>
    <xf numFmtId="0" fontId="13" fillId="4" borderId="1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 wrapText="1"/>
    </xf>
    <xf numFmtId="0" fontId="13" fillId="4" borderId="7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6" fillId="4" borderId="1" xfId="0" applyFont="1" applyFill="1" applyBorder="1" applyAlignment="1">
      <alignment horizontal="left" vertical="center" wrapText="1" indent="2"/>
    </xf>
    <xf numFmtId="0" fontId="11" fillId="4" borderId="1" xfId="0" applyFont="1" applyFill="1" applyBorder="1" applyAlignment="1">
      <alignment vertical="center" wrapText="1"/>
    </xf>
    <xf numFmtId="0" fontId="7" fillId="9" borderId="1" xfId="0" applyFont="1" applyFill="1" applyBorder="1" applyAlignment="1">
      <alignment vertical="center" textRotation="90" wrapText="1"/>
    </xf>
    <xf numFmtId="0" fontId="7" fillId="9" borderId="12" xfId="0" applyFont="1" applyFill="1" applyBorder="1" applyAlignment="1">
      <alignment vertical="center" textRotation="90" wrapText="1"/>
    </xf>
    <xf numFmtId="0" fontId="7" fillId="9" borderId="13" xfId="0" applyFont="1" applyFill="1" applyBorder="1" applyAlignment="1">
      <alignment vertical="center" textRotation="90" wrapText="1"/>
    </xf>
    <xf numFmtId="0" fontId="4" fillId="5" borderId="12" xfId="0" applyFont="1" applyFill="1" applyBorder="1" applyAlignment="1">
      <alignment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vertical="center" textRotation="90" wrapText="1"/>
    </xf>
    <xf numFmtId="0" fontId="21" fillId="0" borderId="0" xfId="0" applyFont="1"/>
    <xf numFmtId="0" fontId="22" fillId="0" borderId="0" xfId="0" applyFont="1" applyAlignment="1">
      <alignment vertical="center"/>
    </xf>
    <xf numFmtId="0" fontId="7" fillId="2" borderId="1" xfId="0" applyFont="1" applyFill="1" applyBorder="1" applyAlignment="1">
      <alignment vertical="center" wrapText="1"/>
    </xf>
    <xf numFmtId="0" fontId="25" fillId="0" borderId="0" xfId="0" applyFont="1"/>
    <xf numFmtId="0" fontId="26" fillId="0" borderId="0" xfId="0" applyFont="1"/>
    <xf numFmtId="0" fontId="7" fillId="2" borderId="6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44" fillId="0" borderId="0" xfId="0" applyFont="1" applyAlignment="1">
      <alignment vertical="center"/>
    </xf>
    <xf numFmtId="0" fontId="45" fillId="0" borderId="0" xfId="0" applyFont="1"/>
    <xf numFmtId="0" fontId="46" fillId="0" borderId="0" xfId="0" applyFont="1" applyAlignment="1">
      <alignment vertical="center"/>
    </xf>
    <xf numFmtId="0" fontId="49" fillId="0" borderId="0" xfId="0" applyFont="1"/>
    <xf numFmtId="49" fontId="47" fillId="2" borderId="12" xfId="0" applyNumberFormat="1" applyFont="1" applyFill="1" applyBorder="1" applyAlignment="1">
      <alignment horizontal="center" vertical="center" wrapText="1"/>
    </xf>
    <xf numFmtId="49" fontId="47" fillId="2" borderId="1" xfId="0" applyNumberFormat="1" applyFont="1" applyFill="1" applyBorder="1" applyAlignment="1">
      <alignment horizontal="center" vertical="center" wrapText="1"/>
    </xf>
    <xf numFmtId="0" fontId="47" fillId="2" borderId="1" xfId="0" applyFont="1" applyFill="1" applyBorder="1" applyAlignment="1">
      <alignment vertical="center" textRotation="90" wrapText="1"/>
    </xf>
    <xf numFmtId="0" fontId="42" fillId="0" borderId="0" xfId="0" applyFont="1"/>
    <xf numFmtId="0" fontId="0" fillId="0" borderId="0" xfId="0" applyAlignment="1">
      <alignment horizontal="right"/>
    </xf>
    <xf numFmtId="0" fontId="7" fillId="0" borderId="0" xfId="0" applyFont="1" applyAlignment="1">
      <alignment horizontal="right"/>
    </xf>
    <xf numFmtId="0" fontId="13" fillId="4" borderId="5" xfId="0" applyFont="1" applyFill="1" applyBorder="1" applyAlignment="1">
      <alignment horizontal="left" vertical="center" wrapText="1"/>
    </xf>
    <xf numFmtId="0" fontId="11" fillId="0" borderId="0" xfId="0" applyFont="1"/>
    <xf numFmtId="0" fontId="13" fillId="5" borderId="1" xfId="0" applyFont="1" applyFill="1" applyBorder="1" applyAlignment="1">
      <alignment horizontal="center"/>
    </xf>
    <xf numFmtId="0" fontId="11" fillId="0" borderId="0" xfId="0" applyFont="1" applyAlignment="1">
      <alignment horizontal="left"/>
    </xf>
    <xf numFmtId="0" fontId="13" fillId="0" borderId="0" xfId="0" applyFont="1"/>
    <xf numFmtId="0" fontId="7" fillId="2" borderId="5" xfId="0" applyFont="1" applyFill="1" applyBorder="1" applyAlignment="1">
      <alignment horizontal="center" vertical="center" wrapText="1"/>
    </xf>
    <xf numFmtId="0" fontId="0" fillId="4" borderId="1" xfId="0" applyFill="1" applyBorder="1"/>
    <xf numFmtId="0" fontId="0" fillId="4" borderId="1" xfId="0" applyFill="1" applyBorder="1" applyAlignment="1">
      <alignment horizontal="center"/>
    </xf>
    <xf numFmtId="0" fontId="51" fillId="0" borderId="0" xfId="0" applyFont="1" applyAlignment="1">
      <alignment horizontal="left" vertical="top" wrapText="1"/>
    </xf>
    <xf numFmtId="0" fontId="52" fillId="0" borderId="0" xfId="0" applyFont="1" applyAlignment="1">
      <alignment horizontal="center" vertical="center" wrapText="1"/>
    </xf>
    <xf numFmtId="0" fontId="51" fillId="0" borderId="0" xfId="0" applyFont="1"/>
    <xf numFmtId="1" fontId="51" fillId="0" borderId="0" xfId="0" applyNumberFormat="1" applyFont="1" applyAlignment="1" applyProtection="1">
      <alignment horizontal="center" vertical="center"/>
      <protection locked="0"/>
    </xf>
    <xf numFmtId="166" fontId="11" fillId="0" borderId="0" xfId="59" applyNumberFormat="1" applyFont="1" applyFill="1" applyAlignment="1" applyProtection="1">
      <alignment horizontal="left" vertical="center" wrapText="1"/>
    </xf>
    <xf numFmtId="166" fontId="11" fillId="0" borderId="0" xfId="59" applyNumberFormat="1" applyFont="1" applyFill="1" applyAlignment="1" applyProtection="1">
      <alignment horizontal="center" vertical="center"/>
    </xf>
    <xf numFmtId="166" fontId="11" fillId="0" borderId="0" xfId="59" applyNumberFormat="1" applyFont="1" applyFill="1" applyAlignment="1" applyProtection="1">
      <alignment horizontal="center" vertical="center" wrapText="1"/>
    </xf>
    <xf numFmtId="166" fontId="11" fillId="0" borderId="0" xfId="59" applyNumberFormat="1" applyFont="1" applyFill="1" applyAlignment="1" applyProtection="1">
      <alignment horizontal="left" vertical="center"/>
    </xf>
    <xf numFmtId="166" fontId="11" fillId="0" borderId="0" xfId="59" applyNumberFormat="1" applyFont="1" applyFill="1" applyAlignment="1" applyProtection="1">
      <alignment horizontal="center"/>
    </xf>
    <xf numFmtId="43" fontId="11" fillId="0" borderId="0" xfId="59" applyFont="1" applyFill="1" applyAlignment="1" applyProtection="1">
      <alignment horizontal="left"/>
    </xf>
    <xf numFmtId="43" fontId="54" fillId="0" borderId="0" xfId="59" applyFont="1" applyFill="1" applyAlignment="1" applyProtection="1">
      <alignment vertical="center"/>
    </xf>
    <xf numFmtId="166" fontId="11" fillId="0" borderId="0" xfId="59" applyNumberFormat="1" applyFont="1" applyFill="1" applyAlignment="1" applyProtection="1">
      <alignment vertical="center" wrapText="1"/>
    </xf>
    <xf numFmtId="43" fontId="51" fillId="0" borderId="0" xfId="59" applyFont="1" applyFill="1" applyAlignment="1" applyProtection="1">
      <alignment vertical="center"/>
    </xf>
    <xf numFmtId="0" fontId="51" fillId="0" borderId="0" xfId="0" applyFont="1" applyAlignment="1">
      <alignment horizontal="left"/>
    </xf>
    <xf numFmtId="0" fontId="52" fillId="0" borderId="0" xfId="0" applyFont="1"/>
    <xf numFmtId="0" fontId="56" fillId="0" borderId="0" xfId="0" applyFont="1" applyAlignment="1">
      <alignment horizontal="left" vertical="center"/>
    </xf>
    <xf numFmtId="166" fontId="56" fillId="0" borderId="0" xfId="59" applyNumberFormat="1" applyFont="1" applyFill="1" applyAlignment="1" applyProtection="1">
      <alignment horizontal="left" vertical="center"/>
    </xf>
    <xf numFmtId="166" fontId="56" fillId="0" borderId="0" xfId="59" applyNumberFormat="1" applyFont="1" applyFill="1" applyAlignment="1" applyProtection="1">
      <alignment horizontal="left"/>
    </xf>
    <xf numFmtId="43" fontId="56" fillId="0" borderId="0" xfId="59" applyFont="1" applyFill="1" applyAlignment="1" applyProtection="1">
      <alignment horizontal="left"/>
    </xf>
    <xf numFmtId="43" fontId="55" fillId="0" borderId="0" xfId="59" applyFont="1" applyFill="1" applyAlignment="1" applyProtection="1">
      <alignment horizontal="left" vertical="center"/>
    </xf>
    <xf numFmtId="0" fontId="52" fillId="0" borderId="0" xfId="0" applyFont="1" applyAlignment="1">
      <alignment horizontal="left"/>
    </xf>
    <xf numFmtId="1" fontId="51" fillId="41" borderId="6" xfId="0" applyNumberFormat="1" applyFont="1" applyFill="1" applyBorder="1" applyAlignment="1" applyProtection="1">
      <alignment horizontal="center" vertical="center" wrapText="1"/>
      <protection locked="0"/>
    </xf>
    <xf numFmtId="0" fontId="51" fillId="41" borderId="6" xfId="0" applyFont="1" applyFill="1" applyBorder="1" applyAlignment="1" applyProtection="1">
      <alignment horizontal="center" vertical="center" wrapText="1"/>
      <protection locked="0"/>
    </xf>
    <xf numFmtId="0" fontId="11" fillId="41" borderId="6" xfId="0" applyFont="1" applyFill="1" applyBorder="1" applyAlignment="1">
      <alignment horizontal="center" vertical="center" wrapText="1"/>
    </xf>
    <xf numFmtId="43" fontId="11" fillId="41" borderId="6" xfId="0" applyNumberFormat="1" applyFont="1" applyFill="1" applyBorder="1" applyAlignment="1">
      <alignment horizontal="center" vertical="center" wrapText="1"/>
    </xf>
    <xf numFmtId="43" fontId="54" fillId="41" borderId="6" xfId="0" applyNumberFormat="1" applyFont="1" applyFill="1" applyBorder="1" applyAlignment="1">
      <alignment horizontal="center" vertical="center" wrapText="1"/>
    </xf>
    <xf numFmtId="43" fontId="11" fillId="41" borderId="1" xfId="0" applyNumberFormat="1" applyFont="1" applyFill="1" applyBorder="1" applyAlignment="1">
      <alignment horizontal="center" vertical="center" wrapText="1"/>
    </xf>
    <xf numFmtId="0" fontId="44" fillId="4" borderId="1" xfId="0" applyFont="1" applyFill="1" applyBorder="1" applyAlignment="1">
      <alignment horizontal="center" vertical="center" wrapText="1"/>
    </xf>
    <xf numFmtId="0" fontId="44" fillId="4" borderId="12" xfId="0" applyFont="1" applyFill="1" applyBorder="1" applyAlignment="1">
      <alignment horizontal="center" vertical="center" wrapText="1"/>
    </xf>
    <xf numFmtId="166" fontId="58" fillId="0" borderId="0" xfId="59" applyNumberFormat="1" applyFont="1" applyFill="1" applyAlignment="1" applyProtection="1">
      <alignment horizontal="left" vertical="center"/>
    </xf>
    <xf numFmtId="0" fontId="64" fillId="0" borderId="0" xfId="0" applyFont="1" applyAlignment="1">
      <alignment vertical="center"/>
    </xf>
    <xf numFmtId="0" fontId="65" fillId="6" borderId="0" xfId="0" applyFont="1" applyFill="1" applyAlignment="1">
      <alignment vertical="center"/>
    </xf>
    <xf numFmtId="0" fontId="13" fillId="6" borderId="0" xfId="0" applyFont="1" applyFill="1"/>
    <xf numFmtId="0" fontId="64" fillId="6" borderId="0" xfId="0" applyFont="1" applyFill="1" applyAlignment="1">
      <alignment vertical="center"/>
    </xf>
    <xf numFmtId="0" fontId="60" fillId="0" borderId="0" xfId="0" applyFont="1" applyAlignment="1">
      <alignment horizontal="left" vertical="top" wrapText="1"/>
    </xf>
    <xf numFmtId="0" fontId="60" fillId="41" borderId="1" xfId="0" applyFont="1" applyFill="1" applyBorder="1" applyAlignment="1">
      <alignment horizontal="center" vertical="center" wrapText="1"/>
    </xf>
    <xf numFmtId="165" fontId="66" fillId="0" borderId="0" xfId="60" applyNumberFormat="1" applyFont="1">
      <alignment horizontal="right" vertical="top"/>
    </xf>
    <xf numFmtId="0" fontId="13" fillId="5" borderId="2" xfId="0" applyFont="1" applyFill="1" applyBorder="1" applyAlignment="1">
      <alignment horizontal="left"/>
    </xf>
    <xf numFmtId="0" fontId="13" fillId="5" borderId="3" xfId="0" applyFont="1" applyFill="1" applyBorder="1" applyAlignment="1">
      <alignment horizontal="center"/>
    </xf>
    <xf numFmtId="0" fontId="60" fillId="41" borderId="23" xfId="0" applyFont="1" applyFill="1" applyBorder="1" applyAlignment="1">
      <alignment horizontal="left" vertical="top" wrapText="1"/>
    </xf>
    <xf numFmtId="0" fontId="67" fillId="41" borderId="0" xfId="0" applyFont="1" applyFill="1" applyAlignment="1">
      <alignment horizontal="left" vertical="top" wrapText="1"/>
    </xf>
    <xf numFmtId="0" fontId="60" fillId="41" borderId="0" xfId="0" applyFont="1" applyFill="1" applyAlignment="1">
      <alignment horizontal="left" vertical="top" wrapText="1"/>
    </xf>
    <xf numFmtId="0" fontId="13" fillId="5" borderId="5" xfId="0" applyFont="1" applyFill="1" applyBorder="1" applyAlignment="1">
      <alignment horizontal="center"/>
    </xf>
    <xf numFmtId="166" fontId="3" fillId="5" borderId="1" xfId="59" applyNumberFormat="1" applyFont="1" applyFill="1" applyBorder="1" applyAlignment="1">
      <alignment vertical="center" wrapText="1"/>
    </xf>
    <xf numFmtId="0" fontId="3" fillId="5" borderId="1" xfId="0" applyFont="1" applyFill="1" applyBorder="1" applyAlignment="1">
      <alignment horizontal="left" vertical="center" wrapText="1"/>
    </xf>
    <xf numFmtId="0" fontId="13" fillId="5" borderId="3" xfId="0" applyFont="1" applyFill="1" applyBorder="1" applyAlignment="1">
      <alignment horizontal="center" wrapText="1"/>
    </xf>
    <xf numFmtId="0" fontId="13" fillId="5" borderId="1" xfId="0" applyFont="1" applyFill="1" applyBorder="1" applyAlignment="1">
      <alignment horizontal="left" wrapText="1"/>
    </xf>
    <xf numFmtId="166" fontId="13" fillId="5" borderId="1" xfId="59" applyNumberFormat="1" applyFont="1" applyFill="1" applyBorder="1" applyAlignment="1">
      <alignment horizontal="center"/>
    </xf>
    <xf numFmtId="166" fontId="4" fillId="5" borderId="1" xfId="59" applyNumberFormat="1" applyFont="1" applyFill="1" applyBorder="1" applyAlignment="1">
      <alignment vertical="center" wrapText="1"/>
    </xf>
    <xf numFmtId="43" fontId="4" fillId="5" borderId="1" xfId="0" applyNumberFormat="1" applyFont="1" applyFill="1" applyBorder="1" applyAlignment="1">
      <alignment vertical="center" wrapText="1"/>
    </xf>
    <xf numFmtId="43" fontId="2" fillId="2" borderId="1" xfId="59" applyFont="1" applyFill="1" applyBorder="1" applyAlignment="1">
      <alignment horizontal="center" vertical="center" wrapText="1"/>
    </xf>
    <xf numFmtId="166" fontId="7" fillId="5" borderId="1" xfId="59" applyNumberFormat="1" applyFont="1" applyFill="1" applyBorder="1" applyAlignment="1">
      <alignment vertical="center" wrapText="1"/>
    </xf>
    <xf numFmtId="166" fontId="7" fillId="8" borderId="1" xfId="59" applyNumberFormat="1" applyFont="1" applyFill="1" applyBorder="1" applyAlignment="1">
      <alignment vertical="center" wrapText="1"/>
    </xf>
    <xf numFmtId="166" fontId="7" fillId="4" borderId="1" xfId="59" applyNumberFormat="1" applyFont="1" applyFill="1" applyBorder="1" applyAlignment="1">
      <alignment horizontal="center" vertical="center" wrapText="1"/>
    </xf>
    <xf numFmtId="166" fontId="7" fillId="5" borderId="1" xfId="59" applyNumberFormat="1" applyFont="1" applyFill="1" applyBorder="1" applyAlignment="1">
      <alignment horizontal="center" vertical="center" wrapText="1"/>
    </xf>
    <xf numFmtId="166" fontId="7" fillId="5" borderId="13" xfId="59" applyNumberFormat="1" applyFont="1" applyFill="1" applyBorder="1" applyAlignment="1">
      <alignment horizontal="center" vertical="center" wrapText="1"/>
    </xf>
    <xf numFmtId="166" fontId="7" fillId="4" borderId="12" xfId="59" applyNumberFormat="1" applyFont="1" applyFill="1" applyBorder="1" applyAlignment="1">
      <alignment horizontal="center" vertical="center" wrapText="1"/>
    </xf>
    <xf numFmtId="166" fontId="7" fillId="5" borderId="12" xfId="59" applyNumberFormat="1" applyFont="1" applyFill="1" applyBorder="1" applyAlignment="1">
      <alignment horizontal="center" vertical="center" wrapText="1"/>
    </xf>
    <xf numFmtId="166" fontId="7" fillId="4" borderId="7" xfId="59" applyNumberFormat="1" applyFont="1" applyFill="1" applyBorder="1" applyAlignment="1">
      <alignment horizontal="center" vertical="center" wrapText="1"/>
    </xf>
    <xf numFmtId="166" fontId="7" fillId="4" borderId="4" xfId="59" applyNumberFormat="1" applyFont="1" applyFill="1" applyBorder="1" applyAlignment="1">
      <alignment horizontal="center" vertical="center" wrapText="1"/>
    </xf>
    <xf numFmtId="167" fontId="0" fillId="0" borderId="0" xfId="0" applyNumberFormat="1"/>
    <xf numFmtId="43" fontId="0" fillId="0" borderId="0" xfId="0" applyNumberFormat="1"/>
    <xf numFmtId="166" fontId="7" fillId="2" borderId="1" xfId="59" applyNumberFormat="1" applyFont="1" applyFill="1" applyBorder="1" applyAlignment="1">
      <alignment vertical="center" wrapText="1"/>
    </xf>
    <xf numFmtId="0" fontId="10" fillId="4" borderId="1" xfId="0" applyFont="1" applyFill="1" applyBorder="1" applyAlignment="1">
      <alignment vertical="center" wrapText="1"/>
    </xf>
    <xf numFmtId="0" fontId="0" fillId="0" borderId="8" xfId="0" applyBorder="1"/>
    <xf numFmtId="166" fontId="12" fillId="0" borderId="0" xfId="59" applyNumberFormat="1" applyFont="1" applyAlignment="1">
      <alignment vertical="center"/>
    </xf>
    <xf numFmtId="166" fontId="0" fillId="0" borderId="0" xfId="59" applyNumberFormat="1" applyFont="1"/>
    <xf numFmtId="166" fontId="2" fillId="2" borderId="1" xfId="59" applyNumberFormat="1" applyFont="1" applyFill="1" applyBorder="1" applyAlignment="1">
      <alignment horizontal="center" vertical="center" wrapText="1"/>
    </xf>
    <xf numFmtId="166" fontId="7" fillId="2" borderId="1" xfId="59" applyNumberFormat="1" applyFont="1" applyFill="1" applyBorder="1" applyAlignment="1">
      <alignment horizontal="center" vertical="center" textRotation="90" wrapText="1"/>
    </xf>
    <xf numFmtId="166" fontId="7" fillId="5" borderId="6" xfId="59" applyNumberFormat="1" applyFont="1" applyFill="1" applyBorder="1" applyAlignment="1">
      <alignment vertical="center" textRotation="90" wrapText="1"/>
    </xf>
    <xf numFmtId="166" fontId="8" fillId="0" borderId="0" xfId="59" applyNumberFormat="1" applyFont="1" applyBorder="1" applyAlignment="1">
      <alignment horizontal="left" vertical="center"/>
    </xf>
    <xf numFmtId="166" fontId="68" fillId="0" borderId="0" xfId="0" applyNumberFormat="1" applyFont="1"/>
    <xf numFmtId="167" fontId="42" fillId="0" borderId="0" xfId="0" applyNumberFormat="1" applyFont="1"/>
    <xf numFmtId="0" fontId="13" fillId="0" borderId="0" xfId="0" applyFont="1" applyAlignment="1">
      <alignment horizontal="right" vertical="center"/>
    </xf>
    <xf numFmtId="4" fontId="7" fillId="5" borderId="1" xfId="0" applyNumberFormat="1" applyFont="1" applyFill="1" applyBorder="1" applyAlignment="1">
      <alignment horizontal="center" vertical="center" wrapText="1"/>
    </xf>
    <xf numFmtId="43" fontId="69" fillId="0" borderId="0" xfId="59" applyFont="1" applyFill="1" applyAlignment="1" applyProtection="1">
      <alignment vertical="center"/>
    </xf>
    <xf numFmtId="166" fontId="7" fillId="2" borderId="1" xfId="59" applyNumberFormat="1" applyFont="1" applyFill="1" applyBorder="1" applyAlignment="1">
      <alignment horizontal="center" vertical="center" wrapText="1"/>
    </xf>
    <xf numFmtId="43" fontId="13" fillId="5" borderId="1" xfId="59" applyFont="1" applyFill="1" applyBorder="1" applyAlignment="1">
      <alignment horizontal="center" vertical="center" wrapText="1"/>
    </xf>
    <xf numFmtId="43" fontId="13" fillId="5" borderId="1" xfId="59" applyFont="1" applyFill="1" applyBorder="1" applyAlignment="1">
      <alignment horizontal="center"/>
    </xf>
    <xf numFmtId="43" fontId="13" fillId="2" borderId="1" xfId="59" applyFont="1" applyFill="1" applyBorder="1" applyAlignment="1">
      <alignment horizontal="center" vertical="center" wrapText="1"/>
    </xf>
    <xf numFmtId="43" fontId="13" fillId="4" borderId="1" xfId="59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/>
    </xf>
    <xf numFmtId="0" fontId="2" fillId="3" borderId="7" xfId="0" applyFont="1" applyFill="1" applyBorder="1" applyAlignment="1">
      <alignment horizontal="left"/>
    </xf>
    <xf numFmtId="0" fontId="0" fillId="5" borderId="2" xfId="0" applyFill="1" applyBorder="1" applyAlignment="1">
      <alignment horizontal="center"/>
    </xf>
    <xf numFmtId="0" fontId="0" fillId="5" borderId="3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0" fillId="5" borderId="2" xfId="0" applyFill="1" applyBorder="1" applyAlignment="1">
      <alignment horizontal="center" wrapText="1"/>
    </xf>
    <xf numFmtId="0" fontId="0" fillId="5" borderId="3" xfId="0" applyFill="1" applyBorder="1" applyAlignment="1">
      <alignment horizontal="center" wrapText="1"/>
    </xf>
    <xf numFmtId="0" fontId="0" fillId="5" borderId="7" xfId="0" applyFill="1" applyBorder="1" applyAlignment="1">
      <alignment horizontal="center" wrapText="1"/>
    </xf>
    <xf numFmtId="0" fontId="47" fillId="0" borderId="0" xfId="0" applyFont="1" applyAlignment="1">
      <alignment horizontal="right"/>
    </xf>
    <xf numFmtId="0" fontId="44" fillId="4" borderId="9" xfId="0" applyFont="1" applyFill="1" applyBorder="1" applyAlignment="1">
      <alignment horizontal="center" vertical="center" wrapText="1"/>
    </xf>
    <xf numFmtId="0" fontId="44" fillId="4" borderId="12" xfId="0" applyFont="1" applyFill="1" applyBorder="1" applyAlignment="1">
      <alignment horizontal="center" vertical="center" wrapText="1"/>
    </xf>
    <xf numFmtId="0" fontId="44" fillId="4" borderId="10" xfId="0" applyFont="1" applyFill="1" applyBorder="1" applyAlignment="1">
      <alignment horizontal="center" vertical="center" wrapText="1"/>
    </xf>
    <xf numFmtId="0" fontId="44" fillId="4" borderId="1" xfId="0" applyFont="1" applyFill="1" applyBorder="1" applyAlignment="1">
      <alignment horizontal="center" vertical="center" wrapText="1"/>
    </xf>
    <xf numFmtId="49" fontId="61" fillId="2" borderId="1" xfId="0" applyNumberFormat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62" fillId="5" borderId="2" xfId="0" applyFont="1" applyFill="1" applyBorder="1" applyAlignment="1">
      <alignment horizontal="center" vertical="center" wrapText="1"/>
    </xf>
    <xf numFmtId="0" fontId="62" fillId="5" borderId="7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  <xf numFmtId="0" fontId="47" fillId="2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left"/>
    </xf>
    <xf numFmtId="0" fontId="13" fillId="5" borderId="1" xfId="0" applyFont="1" applyFill="1" applyBorder="1" applyAlignment="1">
      <alignment horizontal="left" wrapText="1"/>
    </xf>
    <xf numFmtId="0" fontId="66" fillId="0" borderId="0" xfId="0" applyFont="1" applyAlignment="1">
      <alignment horizontal="left" vertical="top"/>
    </xf>
    <xf numFmtId="0" fontId="60" fillId="41" borderId="1" xfId="0" applyFont="1" applyFill="1" applyBorder="1" applyAlignment="1">
      <alignment horizontal="center" vertical="center" wrapText="1"/>
    </xf>
    <xf numFmtId="0" fontId="60" fillId="41" borderId="23" xfId="0" applyFont="1" applyFill="1" applyBorder="1" applyAlignment="1">
      <alignment horizontal="center" vertical="top" wrapText="1"/>
    </xf>
    <xf numFmtId="0" fontId="60" fillId="41" borderId="0" xfId="0" applyFont="1" applyFill="1" applyAlignment="1">
      <alignment horizontal="center" vertical="top" wrapText="1"/>
    </xf>
    <xf numFmtId="0" fontId="13" fillId="5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166" fontId="7" fillId="0" borderId="8" xfId="59" applyNumberFormat="1" applyFont="1" applyBorder="1" applyAlignment="1">
      <alignment horizontal="right"/>
    </xf>
    <xf numFmtId="166" fontId="7" fillId="2" borderId="2" xfId="59" applyNumberFormat="1" applyFont="1" applyFill="1" applyBorder="1" applyAlignment="1">
      <alignment horizontal="left" vertical="center" wrapText="1"/>
    </xf>
    <xf numFmtId="166" fontId="7" fillId="2" borderId="3" xfId="59" applyNumberFormat="1" applyFont="1" applyFill="1" applyBorder="1" applyAlignment="1">
      <alignment horizontal="left" vertical="center" wrapText="1"/>
    </xf>
    <xf numFmtId="166" fontId="7" fillId="2" borderId="7" xfId="59" applyNumberFormat="1" applyFont="1" applyFill="1" applyBorder="1" applyAlignment="1">
      <alignment horizontal="left" vertical="center" wrapText="1"/>
    </xf>
    <xf numFmtId="166" fontId="7" fillId="2" borderId="1" xfId="59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2" fillId="0" borderId="0" xfId="0" applyFont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0" fillId="0" borderId="24" xfId="0" applyBorder="1" applyAlignment="1">
      <alignment horizontal="right"/>
    </xf>
    <xf numFmtId="0" fontId="7" fillId="9" borderId="9" xfId="0" applyFont="1" applyFill="1" applyBorder="1" applyAlignment="1">
      <alignment horizontal="center" vertical="center" wrapText="1"/>
    </xf>
    <xf numFmtId="0" fontId="7" fillId="9" borderId="10" xfId="0" applyFont="1" applyFill="1" applyBorder="1" applyAlignment="1">
      <alignment horizontal="center" vertical="center" wrapText="1"/>
    </xf>
    <xf numFmtId="0" fontId="7" fillId="9" borderId="12" xfId="0" applyFont="1" applyFill="1" applyBorder="1" applyAlignment="1">
      <alignment horizontal="center" vertical="center" wrapText="1"/>
    </xf>
    <xf numFmtId="0" fontId="7" fillId="9" borderId="1" xfId="0" applyFont="1" applyFill="1" applyBorder="1" applyAlignment="1">
      <alignment horizontal="center" vertical="center" wrapText="1"/>
    </xf>
    <xf numFmtId="0" fontId="7" fillId="9" borderId="11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textRotation="90" wrapText="1"/>
    </xf>
    <xf numFmtId="0" fontId="7" fillId="2" borderId="12" xfId="0" applyFont="1" applyFill="1" applyBorder="1" applyAlignment="1">
      <alignment horizontal="center" vertical="center" textRotation="90" wrapText="1"/>
    </xf>
    <xf numFmtId="0" fontId="7" fillId="2" borderId="10" xfId="0" applyFont="1" applyFill="1" applyBorder="1" applyAlignment="1">
      <alignment horizontal="center" vertical="center" textRotation="90" wrapText="1"/>
    </xf>
    <xf numFmtId="0" fontId="7" fillId="2" borderId="1" xfId="0" applyFont="1" applyFill="1" applyBorder="1" applyAlignment="1">
      <alignment horizontal="center" vertical="center" textRotation="90" wrapText="1"/>
    </xf>
    <xf numFmtId="0" fontId="7" fillId="2" borderId="11" xfId="0" applyFont="1" applyFill="1" applyBorder="1" applyAlignment="1">
      <alignment vertical="center" textRotation="90" wrapText="1"/>
    </xf>
    <xf numFmtId="0" fontId="7" fillId="2" borderId="13" xfId="0" applyFont="1" applyFill="1" applyBorder="1" applyAlignment="1">
      <alignment vertical="center" textRotation="90" wrapText="1"/>
    </xf>
    <xf numFmtId="0" fontId="7" fillId="9" borderId="13" xfId="0" applyFont="1" applyFill="1" applyBorder="1" applyAlignment="1">
      <alignment horizontal="center" vertical="center" wrapText="1"/>
    </xf>
    <xf numFmtId="0" fontId="47" fillId="2" borderId="10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47" fillId="2" borderId="9" xfId="0" applyFont="1" applyFill="1" applyBorder="1" applyAlignment="1">
      <alignment horizontal="center" vertical="center" wrapText="1"/>
    </xf>
    <xf numFmtId="0" fontId="47" fillId="2" borderId="1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7" fillId="2" borderId="1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0" fillId="5" borderId="1" xfId="0" applyFill="1" applyBorder="1" applyAlignment="1">
      <alignment horizontal="center"/>
    </xf>
    <xf numFmtId="0" fontId="7" fillId="5" borderId="6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166" fontId="11" fillId="0" borderId="0" xfId="59" applyNumberFormat="1" applyFont="1" applyFill="1" applyAlignment="1" applyProtection="1">
      <alignment horizontal="center" vertical="center" wrapText="1"/>
    </xf>
  </cellXfs>
  <cellStyles count="62">
    <cellStyle name="20% - Accent1 2" xfId="46" xr:uid="{00000000-0005-0000-0000-000000000000}"/>
    <cellStyle name="20% - Accent2 2" xfId="48" xr:uid="{00000000-0005-0000-0000-000001000000}"/>
    <cellStyle name="20% - Accent3 2" xfId="50" xr:uid="{00000000-0005-0000-0000-000002000000}"/>
    <cellStyle name="20% - Accent4 2" xfId="52" xr:uid="{00000000-0005-0000-0000-000003000000}"/>
    <cellStyle name="20% - Accent5 2" xfId="54" xr:uid="{00000000-0005-0000-0000-000004000000}"/>
    <cellStyle name="20% - Accent6 2" xfId="56" xr:uid="{00000000-0005-0000-0000-000005000000}"/>
    <cellStyle name="20% - Акцент1 2" xfId="21" xr:uid="{00000000-0005-0000-0000-000006000000}"/>
    <cellStyle name="20% - Акцент2 2" xfId="25" xr:uid="{00000000-0005-0000-0000-000007000000}"/>
    <cellStyle name="20% - Акцент3 2" xfId="29" xr:uid="{00000000-0005-0000-0000-000008000000}"/>
    <cellStyle name="20% - Акцент4 2" xfId="33" xr:uid="{00000000-0005-0000-0000-000009000000}"/>
    <cellStyle name="20% - Акцент5 2" xfId="37" xr:uid="{00000000-0005-0000-0000-00000A000000}"/>
    <cellStyle name="20% - Акцент6 2" xfId="41" xr:uid="{00000000-0005-0000-0000-00000B000000}"/>
    <cellStyle name="40% - Accent1 2" xfId="47" xr:uid="{00000000-0005-0000-0000-00000C000000}"/>
    <cellStyle name="40% - Accent2 2" xfId="49" xr:uid="{00000000-0005-0000-0000-00000D000000}"/>
    <cellStyle name="40% - Accent3 2" xfId="51" xr:uid="{00000000-0005-0000-0000-00000E000000}"/>
    <cellStyle name="40% - Accent4 2" xfId="53" xr:uid="{00000000-0005-0000-0000-00000F000000}"/>
    <cellStyle name="40% - Accent5 2" xfId="55" xr:uid="{00000000-0005-0000-0000-000010000000}"/>
    <cellStyle name="40% - Accent6 2" xfId="57" xr:uid="{00000000-0005-0000-0000-000011000000}"/>
    <cellStyle name="40% - Акцент1 2" xfId="22" xr:uid="{00000000-0005-0000-0000-000012000000}"/>
    <cellStyle name="40% - Акцент2 2" xfId="26" xr:uid="{00000000-0005-0000-0000-000013000000}"/>
    <cellStyle name="40% - Акцент3 2" xfId="30" xr:uid="{00000000-0005-0000-0000-000014000000}"/>
    <cellStyle name="40% - Акцент4 2" xfId="34" xr:uid="{00000000-0005-0000-0000-000015000000}"/>
    <cellStyle name="40% - Акцент5 2" xfId="38" xr:uid="{00000000-0005-0000-0000-000016000000}"/>
    <cellStyle name="40% - Акцент6 2" xfId="42" xr:uid="{00000000-0005-0000-0000-000017000000}"/>
    <cellStyle name="60% - Акцент1 2" xfId="23" xr:uid="{00000000-0005-0000-0000-000018000000}"/>
    <cellStyle name="60% - Акцент2 2" xfId="27" xr:uid="{00000000-0005-0000-0000-000019000000}"/>
    <cellStyle name="60% - Акцент3 2" xfId="31" xr:uid="{00000000-0005-0000-0000-00001A000000}"/>
    <cellStyle name="60% - Акцент4 2" xfId="35" xr:uid="{00000000-0005-0000-0000-00001B000000}"/>
    <cellStyle name="60% - Акцент5 2" xfId="39" xr:uid="{00000000-0005-0000-0000-00001C000000}"/>
    <cellStyle name="60% - Акцент6 2" xfId="43" xr:uid="{00000000-0005-0000-0000-00001D000000}"/>
    <cellStyle name="Comma" xfId="59" builtinId="3"/>
    <cellStyle name="Comma 15" xfId="58" xr:uid="{00000000-0005-0000-0000-00001F000000}"/>
    <cellStyle name="Comma 2 6" xfId="61" xr:uid="{00000000-0005-0000-0000-000020000000}"/>
    <cellStyle name="Normal" xfId="0" builtinId="0"/>
    <cellStyle name="Normal 3" xfId="1" xr:uid="{00000000-0005-0000-0000-000022000000}"/>
    <cellStyle name="Note" xfId="2" builtinId="10" customBuiltin="1"/>
    <cellStyle name="Note 2" xfId="45" xr:uid="{00000000-0005-0000-0000-000024000000}"/>
    <cellStyle name="SN_241" xfId="44" xr:uid="{00000000-0005-0000-0000-000025000000}"/>
    <cellStyle name="SN_b" xfId="60" xr:uid="{00000000-0005-0000-0000-000026000000}"/>
    <cellStyle name="Акцент1 2" xfId="20" xr:uid="{00000000-0005-0000-0000-000027000000}"/>
    <cellStyle name="Акцент2 2" xfId="24" xr:uid="{00000000-0005-0000-0000-000028000000}"/>
    <cellStyle name="Акцент3 2" xfId="28" xr:uid="{00000000-0005-0000-0000-000029000000}"/>
    <cellStyle name="Акцент4 2" xfId="32" xr:uid="{00000000-0005-0000-0000-00002A000000}"/>
    <cellStyle name="Акцент5 2" xfId="36" xr:uid="{00000000-0005-0000-0000-00002B000000}"/>
    <cellStyle name="Акцент6 2" xfId="40" xr:uid="{00000000-0005-0000-0000-00002C000000}"/>
    <cellStyle name="Ввод  2" xfId="12" xr:uid="{00000000-0005-0000-0000-00002D000000}"/>
    <cellStyle name="Вывод 2" xfId="13" xr:uid="{00000000-0005-0000-0000-00002E000000}"/>
    <cellStyle name="Вычисление 2" xfId="14" xr:uid="{00000000-0005-0000-0000-00002F000000}"/>
    <cellStyle name="Заголовок 1 2" xfId="5" xr:uid="{00000000-0005-0000-0000-000030000000}"/>
    <cellStyle name="Заголовок 2 2" xfId="6" xr:uid="{00000000-0005-0000-0000-000031000000}"/>
    <cellStyle name="Заголовок 3 2" xfId="7" xr:uid="{00000000-0005-0000-0000-000032000000}"/>
    <cellStyle name="Заголовок 4 2" xfId="8" xr:uid="{00000000-0005-0000-0000-000033000000}"/>
    <cellStyle name="Итог 2" xfId="19" xr:uid="{00000000-0005-0000-0000-000034000000}"/>
    <cellStyle name="Контрольная ячейка 2" xfId="16" xr:uid="{00000000-0005-0000-0000-000035000000}"/>
    <cellStyle name="Название 2" xfId="4" xr:uid="{00000000-0005-0000-0000-000036000000}"/>
    <cellStyle name="Нейтральный 2" xfId="11" xr:uid="{00000000-0005-0000-0000-000037000000}"/>
    <cellStyle name="Обычный 2" xfId="3" xr:uid="{00000000-0005-0000-0000-000038000000}"/>
    <cellStyle name="Плохой 2" xfId="10" xr:uid="{00000000-0005-0000-0000-000039000000}"/>
    <cellStyle name="Пояснение 2" xfId="18" xr:uid="{00000000-0005-0000-0000-00003A000000}"/>
    <cellStyle name="Связанная ячейка 2" xfId="15" xr:uid="{00000000-0005-0000-0000-00003B000000}"/>
    <cellStyle name="Текст предупреждения 2" xfId="17" xr:uid="{00000000-0005-0000-0000-00003C000000}"/>
    <cellStyle name="Хороший 2" xfId="9" xr:uid="{00000000-0005-0000-0000-00003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L18"/>
  <sheetViews>
    <sheetView workbookViewId="0">
      <selection activeCell="O12" sqref="O12"/>
    </sheetView>
  </sheetViews>
  <sheetFormatPr defaultRowHeight="15" x14ac:dyDescent="0.25"/>
  <cols>
    <col min="3" max="3" width="14.7109375" customWidth="1"/>
  </cols>
  <sheetData>
    <row r="2" spans="1:12" x14ac:dyDescent="0.25">
      <c r="A2" s="2" t="s">
        <v>45</v>
      </c>
    </row>
    <row r="4" spans="1:12" x14ac:dyDescent="0.25">
      <c r="B4" s="148" t="s">
        <v>54</v>
      </c>
      <c r="C4" s="149"/>
      <c r="D4" s="150" t="s">
        <v>162</v>
      </c>
      <c r="E4" s="151"/>
      <c r="F4" s="151"/>
      <c r="G4" s="151"/>
      <c r="H4" s="151"/>
      <c r="I4" s="152"/>
    </row>
    <row r="6" spans="1:12" x14ac:dyDescent="0.25">
      <c r="A6" s="5" t="s">
        <v>0</v>
      </c>
      <c r="B6" s="6"/>
      <c r="C6" s="6"/>
      <c r="D6" s="7"/>
      <c r="E6" s="7"/>
      <c r="F6" s="7"/>
      <c r="G6" s="7"/>
      <c r="H6" s="7"/>
      <c r="I6" s="7"/>
      <c r="J6" s="4"/>
      <c r="K6" s="4"/>
      <c r="L6" s="4"/>
    </row>
    <row r="8" spans="1:12" x14ac:dyDescent="0.25">
      <c r="A8" s="8" t="s">
        <v>55</v>
      </c>
    </row>
    <row r="9" spans="1:12" ht="31.5" customHeight="1" x14ac:dyDescent="0.25">
      <c r="B9" s="150"/>
      <c r="C9" s="151"/>
      <c r="D9" s="151"/>
      <c r="E9" s="151"/>
      <c r="F9" s="151"/>
      <c r="G9" s="151"/>
      <c r="H9" s="151"/>
      <c r="I9" s="152"/>
    </row>
    <row r="11" spans="1:12" x14ac:dyDescent="0.25">
      <c r="A11" s="8" t="s">
        <v>56</v>
      </c>
    </row>
    <row r="12" spans="1:12" ht="37.5" customHeight="1" x14ac:dyDescent="0.25">
      <c r="B12" s="150"/>
      <c r="C12" s="151"/>
      <c r="D12" s="151"/>
      <c r="E12" s="151"/>
      <c r="F12" s="151"/>
      <c r="G12" s="151"/>
      <c r="H12" s="151"/>
      <c r="I12" s="152"/>
    </row>
    <row r="14" spans="1:12" x14ac:dyDescent="0.25">
      <c r="A14" s="8" t="s">
        <v>57</v>
      </c>
    </row>
    <row r="15" spans="1:12" ht="36.75" customHeight="1" x14ac:dyDescent="0.25">
      <c r="B15" s="153" t="s">
        <v>163</v>
      </c>
      <c r="C15" s="154"/>
      <c r="D15" s="154"/>
      <c r="E15" s="154"/>
      <c r="F15" s="154"/>
      <c r="G15" s="154"/>
      <c r="H15" s="154"/>
      <c r="I15" s="155"/>
    </row>
    <row r="17" spans="1:9" x14ac:dyDescent="0.25">
      <c r="A17" s="8" t="s">
        <v>143</v>
      </c>
    </row>
    <row r="18" spans="1:9" ht="30.75" customHeight="1" x14ac:dyDescent="0.25">
      <c r="B18" s="150"/>
      <c r="C18" s="151"/>
      <c r="D18" s="151"/>
      <c r="E18" s="151"/>
      <c r="F18" s="151"/>
      <c r="G18" s="151"/>
      <c r="H18" s="151"/>
      <c r="I18" s="152"/>
    </row>
  </sheetData>
  <mergeCells count="6">
    <mergeCell ref="B4:C4"/>
    <mergeCell ref="B9:I9"/>
    <mergeCell ref="B12:I12"/>
    <mergeCell ref="B15:I15"/>
    <mergeCell ref="B18:I18"/>
    <mergeCell ref="D4:I4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O18"/>
  <sheetViews>
    <sheetView tabSelected="1" topLeftCell="A7" workbookViewId="0">
      <selection activeCell="E19" sqref="E19"/>
    </sheetView>
  </sheetViews>
  <sheetFormatPr defaultRowHeight="15" x14ac:dyDescent="0.25"/>
  <cols>
    <col min="2" max="2" width="16.28515625" customWidth="1"/>
    <col min="3" max="3" width="18.42578125" customWidth="1"/>
    <col min="4" max="4" width="30.7109375" customWidth="1"/>
    <col min="5" max="5" width="10.7109375" bestFit="1" customWidth="1"/>
    <col min="6" max="6" width="10.5703125" bestFit="1" customWidth="1"/>
    <col min="7" max="7" width="10.28515625" bestFit="1" customWidth="1"/>
    <col min="8" max="8" width="36.42578125" customWidth="1"/>
  </cols>
  <sheetData>
    <row r="1" spans="1:15" ht="32.25" customHeight="1" x14ac:dyDescent="0.25">
      <c r="A1" s="210" t="s">
        <v>69</v>
      </c>
      <c r="B1" s="210"/>
      <c r="C1" s="210"/>
      <c r="D1" s="210"/>
      <c r="E1" s="210"/>
      <c r="F1" s="210"/>
      <c r="G1" s="210"/>
      <c r="H1" s="210"/>
      <c r="I1" s="2"/>
      <c r="J1" s="2"/>
      <c r="K1" s="2"/>
      <c r="L1" s="2"/>
      <c r="M1" s="2"/>
      <c r="N1" s="2"/>
      <c r="O1" s="2"/>
    </row>
    <row r="2" spans="1:15" ht="17.25" customHeight="1" x14ac:dyDescent="0.25"/>
    <row r="3" spans="1:15" x14ac:dyDescent="0.25">
      <c r="B3" s="212" t="s">
        <v>70</v>
      </c>
      <c r="C3" s="212"/>
      <c r="D3" s="213"/>
      <c r="E3" s="213"/>
      <c r="F3" s="213"/>
      <c r="G3" s="213"/>
      <c r="H3" s="213"/>
    </row>
    <row r="4" spans="1:15" x14ac:dyDescent="0.25">
      <c r="B4" s="212" t="s">
        <v>71</v>
      </c>
      <c r="C4" s="212"/>
      <c r="D4" s="213"/>
      <c r="E4" s="213"/>
      <c r="F4" s="213"/>
      <c r="G4" s="213"/>
      <c r="H4" s="213"/>
    </row>
    <row r="5" spans="1:15" x14ac:dyDescent="0.25">
      <c r="B5" s="212" t="s">
        <v>72</v>
      </c>
      <c r="C5" s="212"/>
      <c r="D5" s="213"/>
      <c r="E5" s="213"/>
      <c r="F5" s="213"/>
      <c r="G5" s="213"/>
      <c r="H5" s="213"/>
    </row>
    <row r="6" spans="1:15" x14ac:dyDescent="0.25">
      <c r="B6" s="212" t="s">
        <v>73</v>
      </c>
      <c r="C6" s="212"/>
      <c r="D6" s="213"/>
      <c r="E6" s="213"/>
      <c r="F6" s="213"/>
      <c r="G6" s="213"/>
      <c r="H6" s="213"/>
    </row>
    <row r="9" spans="1:15" x14ac:dyDescent="0.25">
      <c r="A9" s="2" t="s">
        <v>36</v>
      </c>
    </row>
    <row r="10" spans="1:15" x14ac:dyDescent="0.25">
      <c r="B10" s="2"/>
    </row>
    <row r="11" spans="1:15" ht="25.5" customHeight="1" x14ac:dyDescent="0.25">
      <c r="B11" s="178" t="s">
        <v>8</v>
      </c>
      <c r="C11" s="178"/>
      <c r="D11" s="178" t="s">
        <v>37</v>
      </c>
      <c r="E11" s="178" t="s">
        <v>74</v>
      </c>
      <c r="F11" s="178"/>
      <c r="G11" s="178"/>
      <c r="H11" s="178" t="s">
        <v>75</v>
      </c>
    </row>
    <row r="12" spans="1:15" ht="28.5" customHeight="1" x14ac:dyDescent="0.25">
      <c r="B12" s="22" t="s">
        <v>2</v>
      </c>
      <c r="C12" s="22" t="s">
        <v>26</v>
      </c>
      <c r="D12" s="178"/>
      <c r="E12" s="22" t="s">
        <v>7</v>
      </c>
      <c r="F12" s="22" t="s">
        <v>80</v>
      </c>
      <c r="G12" s="22" t="s">
        <v>100</v>
      </c>
      <c r="H12" s="178"/>
    </row>
    <row r="13" spans="1:15" x14ac:dyDescent="0.25">
      <c r="B13" s="12">
        <v>1232</v>
      </c>
      <c r="C13" s="12"/>
      <c r="D13" s="12"/>
      <c r="E13" s="13"/>
      <c r="F13" s="13"/>
      <c r="G13" s="13"/>
      <c r="H13" s="13"/>
    </row>
    <row r="14" spans="1:15" ht="85.15" customHeight="1" x14ac:dyDescent="0.25">
      <c r="B14" s="12"/>
      <c r="C14" s="12">
        <v>12001</v>
      </c>
      <c r="D14" s="12" t="str">
        <f>+Հ11!D6</f>
        <v>Եվրոպական ներդրումային բանկի աջակցությամբ իրականացվող Երևանի էներգաարդյունավետության  դրամաշնորհային ծրագրի երկրորդ փուլ (մանկապարտեզների և այլ հանրային շենքերի էներգարդյունավետվության բարելավում)</v>
      </c>
      <c r="E14" s="118">
        <f>+Հ11!P6</f>
        <v>2283232.3602756406</v>
      </c>
      <c r="F14" s="118">
        <f>+Հ11!Q6</f>
        <v>1609056.8798672534</v>
      </c>
      <c r="G14" s="118">
        <f>+Հ11!R6</f>
        <v>722148.53870370018</v>
      </c>
      <c r="H14" s="214" t="s">
        <v>206</v>
      </c>
    </row>
    <row r="15" spans="1:15" ht="85.15" customHeight="1" x14ac:dyDescent="0.25">
      <c r="B15" s="12"/>
      <c r="C15" s="12">
        <v>12003</v>
      </c>
      <c r="D15" s="12" t="str">
        <f>+Հ11!E7</f>
        <v>Էներգաարդյունավետության և էներգախնայողությանն ուղղված միջոցառումների իրականացում հանրային (այդ թվում` մանկապարտեզների) շենքերում</v>
      </c>
      <c r="E15" s="118">
        <f>+Հ11!P7</f>
        <v>5750362.9814349692</v>
      </c>
      <c r="F15" s="118">
        <f>+Հ11!Q7</f>
        <v>4052435.8974908227</v>
      </c>
      <c r="G15" s="118">
        <f>+Հ11!R7</f>
        <v>1818744.4678463535</v>
      </c>
      <c r="H15" s="215"/>
    </row>
    <row r="16" spans="1:15" x14ac:dyDescent="0.25">
      <c r="B16" s="211" t="s">
        <v>12</v>
      </c>
      <c r="C16" s="211"/>
      <c r="D16" s="211"/>
      <c r="E16" s="143">
        <f>SUM(E13:E15)</f>
        <v>8033595.3417106103</v>
      </c>
      <c r="F16" s="143">
        <f t="shared" ref="F16:G16" si="0">SUM(F13:F15)</f>
        <v>5661492.7773580756</v>
      </c>
      <c r="G16" s="143">
        <f t="shared" si="0"/>
        <v>2540893.0065500536</v>
      </c>
      <c r="H16" s="22" t="s">
        <v>44</v>
      </c>
    </row>
    <row r="18" spans="2:2" x14ac:dyDescent="0.25">
      <c r="B18" s="63"/>
    </row>
  </sheetData>
  <mergeCells count="15">
    <mergeCell ref="A1:H1"/>
    <mergeCell ref="B16:D16"/>
    <mergeCell ref="B11:C11"/>
    <mergeCell ref="D11:D12"/>
    <mergeCell ref="E11:G11"/>
    <mergeCell ref="H11:H12"/>
    <mergeCell ref="B3:C3"/>
    <mergeCell ref="B4:C4"/>
    <mergeCell ref="B5:C5"/>
    <mergeCell ref="B6:C6"/>
    <mergeCell ref="D3:H3"/>
    <mergeCell ref="D4:H4"/>
    <mergeCell ref="D5:H5"/>
    <mergeCell ref="D6:H6"/>
    <mergeCell ref="H14:H15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E6"/>
  <sheetViews>
    <sheetView workbookViewId="0">
      <selection activeCell="G5" sqref="G5"/>
    </sheetView>
  </sheetViews>
  <sheetFormatPr defaultRowHeight="15" x14ac:dyDescent="0.25"/>
  <cols>
    <col min="1" max="1" width="8.5703125" customWidth="1"/>
    <col min="2" max="2" width="38.5703125" customWidth="1"/>
    <col min="3" max="3" width="28.42578125" customWidth="1"/>
    <col min="4" max="4" width="37.28515625" customWidth="1"/>
    <col min="5" max="5" width="43.85546875" customWidth="1"/>
  </cols>
  <sheetData>
    <row r="1" spans="1:5" x14ac:dyDescent="0.25">
      <c r="A1" s="2" t="s">
        <v>53</v>
      </c>
      <c r="B1" s="2"/>
      <c r="C1" s="2"/>
      <c r="D1" s="2"/>
    </row>
    <row r="3" spans="1:5" ht="25.5" x14ac:dyDescent="0.25">
      <c r="B3" s="22" t="s">
        <v>38</v>
      </c>
      <c r="C3" s="22" t="s">
        <v>76</v>
      </c>
      <c r="D3" s="22" t="s">
        <v>39</v>
      </c>
      <c r="E3" s="22" t="s">
        <v>40</v>
      </c>
    </row>
    <row r="4" spans="1:5" ht="106.9" customHeight="1" x14ac:dyDescent="0.25">
      <c r="B4" s="16" t="s">
        <v>209</v>
      </c>
      <c r="C4" s="18">
        <v>4</v>
      </c>
      <c r="D4" s="16" t="s">
        <v>188</v>
      </c>
      <c r="E4" s="16"/>
    </row>
    <row r="5" spans="1:5" ht="66" customHeight="1" x14ac:dyDescent="0.25">
      <c r="B5" s="16" t="s">
        <v>187</v>
      </c>
      <c r="C5" s="18">
        <v>2</v>
      </c>
      <c r="D5" s="16" t="s">
        <v>189</v>
      </c>
      <c r="E5" s="16" t="s">
        <v>210</v>
      </c>
    </row>
    <row r="6" spans="1:5" x14ac:dyDescent="0.25">
      <c r="B6" s="63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T15"/>
  <sheetViews>
    <sheetView zoomScale="82" zoomScaleNormal="82" zoomScaleSheetLayoutView="50" workbookViewId="0">
      <selection activeCell="I18" sqref="I18"/>
    </sheetView>
  </sheetViews>
  <sheetFormatPr defaultColWidth="9.140625" defaultRowHeight="16.5" x14ac:dyDescent="0.3"/>
  <cols>
    <col min="1" max="1" width="9.140625" style="69"/>
    <col min="2" max="2" width="11.5703125" style="70" customWidth="1"/>
    <col min="3" max="3" width="7.7109375" style="70" bestFit="1" customWidth="1"/>
    <col min="4" max="4" width="31.85546875" style="71" customWidth="1"/>
    <col min="5" max="5" width="27.7109375" style="71" customWidth="1"/>
    <col min="6" max="6" width="19" style="72" customWidth="1"/>
    <col min="7" max="7" width="12.5703125" style="72" bestFit="1" customWidth="1"/>
    <col min="8" max="8" width="36" style="71" customWidth="1"/>
    <col min="9" max="9" width="19" style="75" bestFit="1" customWidth="1"/>
    <col min="10" max="10" width="25.7109375" style="75" customWidth="1"/>
    <col min="11" max="11" width="17" style="75" customWidth="1"/>
    <col min="12" max="12" width="26" style="76" customWidth="1"/>
    <col min="13" max="13" width="19.85546875" style="76" customWidth="1"/>
    <col min="14" max="14" width="15.85546875" style="77" customWidth="1"/>
    <col min="15" max="15" width="22" style="77" customWidth="1"/>
    <col min="16" max="16" width="17.140625" style="79" customWidth="1"/>
    <col min="17" max="17" width="15" style="69" customWidth="1"/>
    <col min="18" max="18" width="15.42578125" style="69" customWidth="1"/>
    <col min="19" max="19" width="21.140625" style="69" customWidth="1"/>
    <col min="20" max="20" width="37.5703125" style="69" customWidth="1"/>
    <col min="21" max="16384" width="9.140625" style="69"/>
  </cols>
  <sheetData>
    <row r="1" spans="1:20" x14ac:dyDescent="0.3">
      <c r="B1" s="82" t="s">
        <v>134</v>
      </c>
      <c r="D1" s="70"/>
      <c r="E1" s="69"/>
      <c r="F1" s="71"/>
      <c r="H1" s="69"/>
      <c r="I1" s="83"/>
      <c r="J1" s="84"/>
      <c r="K1" s="84"/>
      <c r="L1" s="84"/>
      <c r="M1" s="85"/>
      <c r="N1" s="85"/>
      <c r="O1" s="86"/>
      <c r="P1" s="87"/>
    </row>
    <row r="2" spans="1:20" x14ac:dyDescent="0.3">
      <c r="B2" s="69"/>
      <c r="C2" s="216"/>
      <c r="D2" s="216"/>
      <c r="E2" s="216"/>
      <c r="F2" s="216"/>
      <c r="G2" s="216"/>
      <c r="H2" s="216"/>
      <c r="I2" s="216"/>
      <c r="J2" s="216"/>
      <c r="K2" s="216"/>
      <c r="L2" s="216"/>
      <c r="M2" s="216"/>
      <c r="N2" s="216"/>
      <c r="O2" s="216"/>
      <c r="P2" s="216"/>
      <c r="Q2" s="78"/>
    </row>
    <row r="3" spans="1:20" x14ac:dyDescent="0.3">
      <c r="B3" s="69"/>
      <c r="D3" s="70"/>
      <c r="F3" s="71"/>
      <c r="H3" s="73"/>
      <c r="I3" s="74"/>
      <c r="L3" s="75"/>
      <c r="N3" s="76"/>
      <c r="P3" s="77"/>
      <c r="Q3" s="79"/>
      <c r="R3" s="69" t="s">
        <v>82</v>
      </c>
    </row>
    <row r="4" spans="1:20" s="80" customFormat="1" ht="82.5" x14ac:dyDescent="0.3">
      <c r="B4" s="88" t="s">
        <v>129</v>
      </c>
      <c r="C4" s="88" t="s">
        <v>130</v>
      </c>
      <c r="D4" s="89" t="s">
        <v>124</v>
      </c>
      <c r="E4" s="89" t="s">
        <v>131</v>
      </c>
      <c r="F4" s="89" t="s">
        <v>151</v>
      </c>
      <c r="G4" s="89" t="s">
        <v>125</v>
      </c>
      <c r="H4" s="89" t="s">
        <v>152</v>
      </c>
      <c r="I4" s="90" t="s">
        <v>153</v>
      </c>
      <c r="J4" s="90" t="s">
        <v>126</v>
      </c>
      <c r="K4" s="90" t="s">
        <v>127</v>
      </c>
      <c r="L4" s="91" t="s">
        <v>132</v>
      </c>
      <c r="M4" s="91" t="s">
        <v>133</v>
      </c>
      <c r="N4" s="92" t="s">
        <v>160</v>
      </c>
      <c r="O4" s="92" t="s">
        <v>202</v>
      </c>
      <c r="P4" s="93" t="s">
        <v>203</v>
      </c>
      <c r="Q4" s="93" t="s">
        <v>204</v>
      </c>
      <c r="R4" s="93" t="s">
        <v>205</v>
      </c>
    </row>
    <row r="5" spans="1:20" s="81" customFormat="1" x14ac:dyDescent="0.3">
      <c r="B5" s="13">
        <v>1232</v>
      </c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</row>
    <row r="6" spans="1:20" ht="79.900000000000006" customHeight="1" x14ac:dyDescent="0.3">
      <c r="B6" s="13"/>
      <c r="C6" s="13">
        <v>12001</v>
      </c>
      <c r="D6" s="13" t="str">
        <f>+'Հ3 Մաս 2'!D9</f>
        <v>Եվրոպական ներդրումային բանկի աջակցությամբ իրականացվող Երևանի էներգաարդյունավետության  դրամաշնորհային ծրագրի երկրորդ փուլ (մանկապարտեզների և այլ հանրային շենքերի էներգարդյունավետվության բարելավում)</v>
      </c>
      <c r="E6" s="13" t="str">
        <f>+'Հ3 Մաս 2'!E9</f>
        <v>Էներգաարդյունավետության և էներգախնայողությանն ուղղված միջոցառումների իրականացում հանրային (այդ թվում` մանկապարտեզների) շենքերում</v>
      </c>
      <c r="F6" s="13" t="s">
        <v>195</v>
      </c>
      <c r="G6" s="13" t="s">
        <v>196</v>
      </c>
      <c r="H6" s="13" t="s">
        <v>199</v>
      </c>
      <c r="I6" s="18">
        <v>2025</v>
      </c>
      <c r="J6" s="18">
        <v>2028</v>
      </c>
      <c r="K6" s="18" t="s">
        <v>190</v>
      </c>
      <c r="L6" s="141" t="s">
        <v>200</v>
      </c>
      <c r="M6" s="13"/>
      <c r="N6" s="13">
        <v>0</v>
      </c>
      <c r="O6" s="121">
        <f>+'Հ3 Մաս 4'!K12</f>
        <v>863948.2</v>
      </c>
      <c r="P6" s="121">
        <f>+'Հ3 Մաս 4'!L12</f>
        <v>2283232.3602756406</v>
      </c>
      <c r="Q6" s="121">
        <f>+'Հ3 Մաս 4'!M12</f>
        <v>1609056.8798672534</v>
      </c>
      <c r="R6" s="121">
        <f>+'Հ3 Մաս 4'!N12</f>
        <v>722148.53870370018</v>
      </c>
    </row>
    <row r="7" spans="1:20" s="71" customFormat="1" ht="88.15" customHeight="1" x14ac:dyDescent="0.3">
      <c r="A7" s="69"/>
      <c r="B7" s="13"/>
      <c r="C7" s="13">
        <v>12003</v>
      </c>
      <c r="D7" s="13" t="str">
        <f>+'Հ3 Մաս 2'!D10</f>
        <v>Եվրոպական ներդրումային բանկի աջակցությամբ իրականացվող Երևանի էներգաարդյունավետության ծրագրի երկրորդ փուլ (մանկապարտեզների և այլ հանրային շենքերի էներգարդյունավետվության բարելավում)</v>
      </c>
      <c r="E7" s="13" t="str">
        <f>+'Հ3 Մաս 2'!E10</f>
        <v>Էներգաարդյունավետության և էներգախնայողությանն ուղղված միջոցառումների իրականացում հանրային (այդ թվում` մանկապարտեզների) շենքերում</v>
      </c>
      <c r="F7" s="13" t="s">
        <v>195</v>
      </c>
      <c r="G7" s="13" t="s">
        <v>197</v>
      </c>
      <c r="H7" s="13" t="s">
        <v>198</v>
      </c>
      <c r="I7" s="18">
        <v>2025</v>
      </c>
      <c r="J7" s="18">
        <v>2028</v>
      </c>
      <c r="K7" s="18" t="s">
        <v>190</v>
      </c>
      <c r="L7" s="141" t="s">
        <v>201</v>
      </c>
      <c r="M7" s="13"/>
      <c r="N7" s="13">
        <v>0</v>
      </c>
      <c r="O7" s="121">
        <f>+'Հ3 Մաս 4'!K21</f>
        <v>2140816.6</v>
      </c>
      <c r="P7" s="121">
        <f>+'Հ3 Մաս 4'!L21</f>
        <v>5750362.9814349692</v>
      </c>
      <c r="Q7" s="121">
        <f>+'Հ3 Մաս 4'!M21</f>
        <v>4052435.8974908227</v>
      </c>
      <c r="R7" s="121">
        <f>+'Հ3 Մաս 4'!N21</f>
        <v>1818744.4678463535</v>
      </c>
      <c r="S7" s="69"/>
      <c r="T7" s="69"/>
    </row>
    <row r="8" spans="1:20" s="71" customFormat="1" hidden="1" x14ac:dyDescent="0.3">
      <c r="A8" s="69"/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69"/>
      <c r="T8" s="69"/>
    </row>
    <row r="9" spans="1:20" hidden="1" x14ac:dyDescent="0.3"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</row>
    <row r="10" spans="1:20" hidden="1" x14ac:dyDescent="0.3"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</row>
    <row r="12" spans="1:20" x14ac:dyDescent="0.3">
      <c r="O12" s="142">
        <f>+O6+O7-'Հ3 Մաս 4'!K11</f>
        <v>0</v>
      </c>
      <c r="P12" s="142">
        <f>+P6+P7-'Հ3 Մաս 4'!L11</f>
        <v>0</v>
      </c>
      <c r="Q12" s="142">
        <f>+Q6+Q7-'Հ3 Մաս 4'!M11</f>
        <v>0</v>
      </c>
      <c r="R12" s="142">
        <f>+R6+R7-'Հ3 Մաս 4'!N11</f>
        <v>0</v>
      </c>
    </row>
    <row r="13" spans="1:20" x14ac:dyDescent="0.3">
      <c r="D13" s="96" t="s">
        <v>128</v>
      </c>
    </row>
    <row r="15" spans="1:20" x14ac:dyDescent="0.3">
      <c r="D15" s="63"/>
    </row>
  </sheetData>
  <mergeCells count="1">
    <mergeCell ref="C2:P2"/>
  </mergeCells>
  <pageMargins left="0.23622047244094491" right="0.23622047244094491" top="0.27559055118110237" bottom="0.19685039370078741" header="0.15748031496062992" footer="0.15748031496062992"/>
  <pageSetup paperSize="9" scale="30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R16"/>
  <sheetViews>
    <sheetView topLeftCell="D4" zoomScaleNormal="100" workbookViewId="0">
      <selection activeCell="N9" sqref="H9:N10"/>
    </sheetView>
  </sheetViews>
  <sheetFormatPr defaultRowHeight="15" x14ac:dyDescent="0.25"/>
  <cols>
    <col min="1" max="1" width="6.140625" customWidth="1"/>
    <col min="2" max="2" width="13.28515625" customWidth="1"/>
    <col min="3" max="3" width="14" customWidth="1"/>
    <col min="4" max="4" width="35" customWidth="1"/>
    <col min="5" max="5" width="23.28515625" customWidth="1"/>
    <col min="6" max="6" width="18" customWidth="1"/>
    <col min="7" max="7" width="15.85546875" customWidth="1"/>
    <col min="8" max="8" width="15" customWidth="1"/>
    <col min="9" max="9" width="15.85546875" customWidth="1"/>
    <col min="10" max="10" width="13.7109375" customWidth="1"/>
    <col min="11" max="11" width="12.7109375" customWidth="1"/>
    <col min="12" max="12" width="13.7109375" customWidth="1"/>
    <col min="13" max="13" width="14.7109375" customWidth="1"/>
    <col min="14" max="14" width="11.7109375" customWidth="1"/>
    <col min="18" max="18" width="18.5703125" customWidth="1"/>
  </cols>
  <sheetData>
    <row r="2" spans="1:18" x14ac:dyDescent="0.25">
      <c r="A2" s="5" t="s">
        <v>1</v>
      </c>
      <c r="B2" s="6"/>
      <c r="C2" s="6"/>
      <c r="D2" s="7"/>
      <c r="E2" s="7"/>
      <c r="F2" s="7"/>
      <c r="G2" s="7"/>
      <c r="H2" s="7"/>
      <c r="I2" s="7"/>
    </row>
    <row r="3" spans="1:18" x14ac:dyDescent="0.25">
      <c r="E3" t="s">
        <v>208</v>
      </c>
      <c r="F3" s="131"/>
      <c r="I3" s="57"/>
    </row>
    <row r="4" spans="1:18" s="67" customFormat="1" ht="17.25" thickBot="1" x14ac:dyDescent="0.3">
      <c r="A4" s="68"/>
      <c r="B4" s="68"/>
      <c r="C4" s="68"/>
      <c r="D4" s="68"/>
      <c r="E4" s="68"/>
      <c r="Q4" s="156" t="s">
        <v>82</v>
      </c>
      <c r="R4" s="156"/>
    </row>
    <row r="5" spans="1:18" s="67" customFormat="1" ht="36" customHeight="1" x14ac:dyDescent="0.25">
      <c r="A5" s="157" t="s">
        <v>119</v>
      </c>
      <c r="B5" s="159" t="s">
        <v>144</v>
      </c>
      <c r="C5" s="159"/>
      <c r="D5" s="159" t="s">
        <v>155</v>
      </c>
      <c r="E5" s="160" t="s">
        <v>149</v>
      </c>
      <c r="F5" s="160" t="s">
        <v>154</v>
      </c>
      <c r="G5" s="161" t="s">
        <v>113</v>
      </c>
      <c r="H5" s="161" t="s">
        <v>114</v>
      </c>
      <c r="I5" s="161" t="s">
        <v>120</v>
      </c>
      <c r="J5" s="161" t="s">
        <v>121</v>
      </c>
      <c r="K5" s="161" t="s">
        <v>122</v>
      </c>
      <c r="L5" s="161" t="s">
        <v>111</v>
      </c>
      <c r="M5" s="161" t="s">
        <v>116</v>
      </c>
      <c r="N5" s="161" t="s">
        <v>117</v>
      </c>
      <c r="O5" s="166" t="s">
        <v>146</v>
      </c>
      <c r="P5" s="166"/>
      <c r="Q5" s="166"/>
      <c r="R5" s="163" t="s">
        <v>123</v>
      </c>
    </row>
    <row r="6" spans="1:18" s="67" customFormat="1" ht="66.75" customHeight="1" x14ac:dyDescent="0.25">
      <c r="A6" s="158"/>
      <c r="B6" s="94" t="s">
        <v>148</v>
      </c>
      <c r="C6" s="94" t="s">
        <v>150</v>
      </c>
      <c r="D6" s="160"/>
      <c r="E6" s="160"/>
      <c r="F6" s="160"/>
      <c r="G6" s="161"/>
      <c r="H6" s="161"/>
      <c r="I6" s="161"/>
      <c r="J6" s="161"/>
      <c r="K6" s="161"/>
      <c r="L6" s="161"/>
      <c r="M6" s="161"/>
      <c r="N6" s="161"/>
      <c r="O6" s="130" t="s">
        <v>115</v>
      </c>
      <c r="P6" s="130" t="s">
        <v>116</v>
      </c>
      <c r="Q6" s="130" t="s">
        <v>117</v>
      </c>
      <c r="R6" s="163"/>
    </row>
    <row r="7" spans="1:18" s="67" customFormat="1" ht="24.75" customHeight="1" x14ac:dyDescent="0.25">
      <c r="A7" s="95">
        <v>1</v>
      </c>
      <c r="B7" s="94">
        <v>2</v>
      </c>
      <c r="C7" s="95">
        <v>3</v>
      </c>
      <c r="D7" s="94">
        <v>4</v>
      </c>
      <c r="E7" s="94">
        <v>5</v>
      </c>
      <c r="F7" s="94">
        <v>6</v>
      </c>
      <c r="G7" s="94">
        <v>7</v>
      </c>
      <c r="H7" s="94">
        <v>8</v>
      </c>
      <c r="I7" s="94">
        <v>9</v>
      </c>
      <c r="J7" s="94">
        <v>10</v>
      </c>
      <c r="K7" s="94">
        <v>11</v>
      </c>
      <c r="L7" s="94">
        <v>12</v>
      </c>
      <c r="M7" s="94">
        <v>13</v>
      </c>
      <c r="N7" s="94">
        <v>14</v>
      </c>
      <c r="O7" s="94">
        <v>15</v>
      </c>
      <c r="P7" s="94">
        <v>16</v>
      </c>
      <c r="Q7" s="94">
        <v>17</v>
      </c>
      <c r="R7" s="94">
        <v>18</v>
      </c>
    </row>
    <row r="8" spans="1:18" s="67" customFormat="1" ht="24.95" customHeight="1" x14ac:dyDescent="0.25">
      <c r="A8" s="164" t="s">
        <v>147</v>
      </c>
      <c r="B8" s="165"/>
      <c r="C8" s="9"/>
      <c r="D8" s="9"/>
      <c r="E8" s="9"/>
      <c r="F8" s="9"/>
      <c r="G8" s="9">
        <v>0</v>
      </c>
      <c r="H8" s="9">
        <v>0</v>
      </c>
      <c r="I8" s="9">
        <v>0</v>
      </c>
      <c r="J8" s="9">
        <v>0</v>
      </c>
      <c r="K8" s="9">
        <v>0</v>
      </c>
      <c r="L8" s="9">
        <v>0</v>
      </c>
      <c r="M8" s="9">
        <v>0</v>
      </c>
      <c r="N8" s="9">
        <v>0</v>
      </c>
      <c r="O8" s="9">
        <v>0</v>
      </c>
      <c r="P8" s="9">
        <v>0</v>
      </c>
      <c r="Q8" s="9">
        <v>0</v>
      </c>
      <c r="R8" s="9"/>
    </row>
    <row r="9" spans="1:18" s="67" customFormat="1" ht="89.25" x14ac:dyDescent="0.25">
      <c r="A9" s="9"/>
      <c r="B9" s="9">
        <v>1232</v>
      </c>
      <c r="C9" s="9">
        <v>12001</v>
      </c>
      <c r="D9" s="9" t="s">
        <v>169</v>
      </c>
      <c r="E9" s="9" t="s">
        <v>167</v>
      </c>
      <c r="F9" s="9" t="s">
        <v>168</v>
      </c>
      <c r="G9" s="9">
        <v>0</v>
      </c>
      <c r="H9" s="110">
        <v>863948.2</v>
      </c>
      <c r="I9" s="110">
        <f>+'Հ7 Ձև1'!V28</f>
        <v>2283232.3602756406</v>
      </c>
      <c r="J9" s="110">
        <f>+'Հ7 Ձև1'!Y28</f>
        <v>1609056.8798672534</v>
      </c>
      <c r="K9" s="110">
        <f>+'Հ7 Ձև1'!AB28</f>
        <v>722148.53870370018</v>
      </c>
      <c r="L9" s="110">
        <f t="shared" ref="L9:N10" si="0">+I9</f>
        <v>2283232.3602756406</v>
      </c>
      <c r="M9" s="110">
        <f t="shared" si="0"/>
        <v>1609056.8798672534</v>
      </c>
      <c r="N9" s="110">
        <f t="shared" si="0"/>
        <v>722148.53870370018</v>
      </c>
      <c r="O9" s="110">
        <v>0</v>
      </c>
      <c r="P9" s="9">
        <v>0</v>
      </c>
      <c r="Q9" s="9">
        <v>0</v>
      </c>
      <c r="R9" s="162" t="s">
        <v>170</v>
      </c>
    </row>
    <row r="10" spans="1:18" s="67" customFormat="1" ht="89.25" x14ac:dyDescent="0.25">
      <c r="A10" s="9"/>
      <c r="B10" s="9">
        <v>1232</v>
      </c>
      <c r="C10" s="9">
        <v>12003</v>
      </c>
      <c r="D10" s="9" t="s">
        <v>166</v>
      </c>
      <c r="E10" s="9" t="s">
        <v>167</v>
      </c>
      <c r="F10" s="9" t="s">
        <v>168</v>
      </c>
      <c r="G10" s="9">
        <v>0</v>
      </c>
      <c r="H10" s="110">
        <v>2140816.6</v>
      </c>
      <c r="I10" s="110">
        <f>+'Հ7 Ձև1'!V31</f>
        <v>5750362.9814349692</v>
      </c>
      <c r="J10" s="110">
        <f>+'Հ7 Ձև1'!Y31</f>
        <v>4052435.8974908227</v>
      </c>
      <c r="K10" s="110">
        <f>+'Հ7 Ձև1'!AB31</f>
        <v>1818744.4678463535</v>
      </c>
      <c r="L10" s="110">
        <f t="shared" si="0"/>
        <v>5750362.9814349692</v>
      </c>
      <c r="M10" s="110">
        <f t="shared" si="0"/>
        <v>4052435.8974908227</v>
      </c>
      <c r="N10" s="110">
        <f t="shared" si="0"/>
        <v>1818744.4678463535</v>
      </c>
      <c r="O10" s="110">
        <v>0</v>
      </c>
      <c r="P10" s="9">
        <v>0</v>
      </c>
      <c r="Q10" s="9">
        <v>0</v>
      </c>
      <c r="R10" s="162"/>
    </row>
    <row r="11" spans="1:18" s="67" customFormat="1" ht="27.75" customHeight="1" x14ac:dyDescent="0.25">
      <c r="A11" s="9"/>
      <c r="B11" s="9"/>
      <c r="C11" s="9"/>
      <c r="D11" s="9"/>
      <c r="E11" s="9"/>
      <c r="F11" s="9"/>
      <c r="G11" s="9">
        <v>0</v>
      </c>
      <c r="H11" s="9">
        <v>0</v>
      </c>
      <c r="I11" s="9">
        <v>0</v>
      </c>
      <c r="J11" s="9">
        <v>0</v>
      </c>
      <c r="K11" s="9">
        <v>0</v>
      </c>
      <c r="L11" s="9">
        <v>0</v>
      </c>
      <c r="M11" s="9">
        <v>0</v>
      </c>
      <c r="N11" s="9">
        <v>0</v>
      </c>
      <c r="O11" s="9">
        <v>0</v>
      </c>
      <c r="P11" s="9">
        <v>0</v>
      </c>
      <c r="Q11" s="9">
        <v>0</v>
      </c>
      <c r="R11" s="9"/>
    </row>
    <row r="12" spans="1:18" s="67" customFormat="1" ht="23.25" customHeight="1" x14ac:dyDescent="0.25">
      <c r="A12" s="9"/>
      <c r="B12" s="9"/>
      <c r="C12" s="9"/>
      <c r="D12" s="9"/>
      <c r="E12" s="9"/>
      <c r="F12" s="9"/>
      <c r="G12" s="9">
        <v>0</v>
      </c>
      <c r="H12" s="9">
        <v>0</v>
      </c>
      <c r="I12" s="9">
        <v>0</v>
      </c>
      <c r="J12" s="9">
        <v>0</v>
      </c>
      <c r="K12" s="9">
        <v>0</v>
      </c>
      <c r="L12" s="9">
        <v>0</v>
      </c>
      <c r="M12" s="9">
        <v>0</v>
      </c>
      <c r="N12" s="9">
        <v>0</v>
      </c>
      <c r="O12" s="9">
        <v>0</v>
      </c>
      <c r="P12" s="9">
        <v>0</v>
      </c>
      <c r="Q12" s="9">
        <v>0</v>
      </c>
      <c r="R12" s="9"/>
    </row>
    <row r="13" spans="1:18" s="67" customFormat="1" ht="16.5" x14ac:dyDescent="0.25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</row>
    <row r="14" spans="1:18" s="67" customFormat="1" ht="16.5" x14ac:dyDescent="0.25">
      <c r="A14" s="9"/>
      <c r="B14" s="9"/>
      <c r="C14" s="9"/>
      <c r="D14" s="9"/>
      <c r="E14" s="9"/>
      <c r="F14" s="9"/>
      <c r="G14" s="9">
        <v>0</v>
      </c>
      <c r="H14" s="9">
        <v>0</v>
      </c>
      <c r="I14" s="9">
        <v>0</v>
      </c>
      <c r="J14" s="9">
        <v>0</v>
      </c>
      <c r="K14" s="9">
        <v>0</v>
      </c>
      <c r="L14" s="9">
        <v>0</v>
      </c>
      <c r="M14" s="9">
        <v>0</v>
      </c>
      <c r="N14" s="9">
        <v>0</v>
      </c>
      <c r="O14" s="9">
        <v>0</v>
      </c>
      <c r="P14" s="9">
        <v>0</v>
      </c>
      <c r="Q14" s="9">
        <v>0</v>
      </c>
      <c r="R14" s="9"/>
    </row>
    <row r="15" spans="1:18" s="67" customFormat="1" ht="24" customHeight="1" x14ac:dyDescent="0.25">
      <c r="A15" s="9"/>
      <c r="B15" s="9"/>
      <c r="C15" s="9"/>
      <c r="D15" s="9"/>
      <c r="E15" s="9"/>
      <c r="F15" s="9"/>
      <c r="G15" s="9">
        <v>0</v>
      </c>
      <c r="H15" s="9">
        <v>0</v>
      </c>
      <c r="I15" s="9">
        <v>0</v>
      </c>
      <c r="J15" s="9">
        <v>0</v>
      </c>
      <c r="K15" s="9">
        <v>0</v>
      </c>
      <c r="L15" s="9">
        <v>0</v>
      </c>
      <c r="M15" s="9">
        <v>0</v>
      </c>
      <c r="N15" s="9">
        <v>0</v>
      </c>
      <c r="O15" s="9">
        <v>0</v>
      </c>
      <c r="P15" s="9">
        <v>0</v>
      </c>
      <c r="Q15" s="9">
        <v>0</v>
      </c>
      <c r="R15" s="9"/>
    </row>
    <row r="16" spans="1:18" s="67" customFormat="1" ht="27.75" customHeight="1" x14ac:dyDescent="0.25">
      <c r="A16" s="9"/>
      <c r="B16" s="9"/>
      <c r="C16" s="9"/>
      <c r="D16" s="9"/>
      <c r="E16" s="9"/>
      <c r="F16" s="9"/>
      <c r="G16" s="9">
        <v>0</v>
      </c>
      <c r="H16" s="9">
        <v>0</v>
      </c>
      <c r="I16" s="9">
        <v>0</v>
      </c>
      <c r="J16" s="9">
        <v>0</v>
      </c>
      <c r="K16" s="9">
        <v>0</v>
      </c>
      <c r="L16" s="9">
        <v>0</v>
      </c>
      <c r="M16" s="9">
        <v>0</v>
      </c>
      <c r="N16" s="9">
        <v>0</v>
      </c>
      <c r="O16" s="9">
        <v>0</v>
      </c>
      <c r="P16" s="9">
        <v>0</v>
      </c>
      <c r="Q16" s="9">
        <v>0</v>
      </c>
      <c r="R16" s="9"/>
    </row>
  </sheetData>
  <mergeCells count="18">
    <mergeCell ref="R9:R10"/>
    <mergeCell ref="R5:R6"/>
    <mergeCell ref="A8:B8"/>
    <mergeCell ref="J5:J6"/>
    <mergeCell ref="K5:K6"/>
    <mergeCell ref="L5:L6"/>
    <mergeCell ref="M5:M6"/>
    <mergeCell ref="N5:N6"/>
    <mergeCell ref="H5:H6"/>
    <mergeCell ref="I5:I6"/>
    <mergeCell ref="O5:Q5"/>
    <mergeCell ref="Q4:R4"/>
    <mergeCell ref="A5:A6"/>
    <mergeCell ref="B5:C5"/>
    <mergeCell ref="D5:D6"/>
    <mergeCell ref="E5:E6"/>
    <mergeCell ref="F5:F6"/>
    <mergeCell ref="G5:G6"/>
  </mergeCells>
  <pageMargins left="0.16" right="0.22" top="0.49" bottom="0.22" header="0.3" footer="0.16"/>
  <pageSetup paperSize="9" scale="86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9"/>
  <sheetViews>
    <sheetView zoomScaleNormal="100" workbookViewId="0">
      <selection activeCell="H8" sqref="H8"/>
    </sheetView>
  </sheetViews>
  <sheetFormatPr defaultRowHeight="15" x14ac:dyDescent="0.25"/>
  <cols>
    <col min="1" max="1" width="4.140625" customWidth="1"/>
    <col min="2" max="2" width="15.28515625" customWidth="1"/>
    <col min="3" max="4" width="16.7109375" customWidth="1"/>
    <col min="5" max="5" width="15.42578125" customWidth="1"/>
    <col min="6" max="6" width="12.85546875" customWidth="1"/>
    <col min="7" max="7" width="12.7109375" customWidth="1"/>
    <col min="8" max="8" width="13" customWidth="1"/>
    <col min="9" max="9" width="13.7109375" customWidth="1"/>
    <col min="10" max="10" width="42.85546875" customWidth="1"/>
    <col min="11" max="11" width="33.42578125" customWidth="1"/>
    <col min="12" max="12" width="19.140625" customWidth="1"/>
  </cols>
  <sheetData>
    <row r="1" spans="1:12" x14ac:dyDescent="0.25">
      <c r="A1" s="2" t="s">
        <v>45</v>
      </c>
    </row>
    <row r="3" spans="1:12" x14ac:dyDescent="0.25">
      <c r="A3" s="5" t="s">
        <v>3</v>
      </c>
      <c r="B3" s="6"/>
      <c r="C3" s="6"/>
      <c r="D3" s="6"/>
      <c r="E3" s="7"/>
      <c r="F3" s="7"/>
      <c r="G3" s="7"/>
      <c r="H3" s="5"/>
      <c r="I3" s="5"/>
      <c r="J3" s="5"/>
      <c r="K3" s="5"/>
      <c r="L3" s="5"/>
    </row>
    <row r="5" spans="1:12" x14ac:dyDescent="0.25">
      <c r="B5" s="167" t="s">
        <v>58</v>
      </c>
      <c r="C5" s="167" t="s">
        <v>59</v>
      </c>
      <c r="D5" s="167" t="s">
        <v>60</v>
      </c>
      <c r="E5" s="167" t="s">
        <v>4</v>
      </c>
      <c r="F5" s="167"/>
      <c r="G5" s="167"/>
      <c r="H5" s="167"/>
      <c r="I5" s="167"/>
      <c r="J5" s="168" t="s">
        <v>107</v>
      </c>
      <c r="K5" s="167" t="s">
        <v>66</v>
      </c>
      <c r="L5" s="167" t="s">
        <v>92</v>
      </c>
    </row>
    <row r="6" spans="1:12" x14ac:dyDescent="0.25">
      <c r="B6" s="167"/>
      <c r="C6" s="167"/>
      <c r="D6" s="167"/>
      <c r="E6" s="169" t="s">
        <v>61</v>
      </c>
      <c r="F6" s="170" t="s">
        <v>5</v>
      </c>
      <c r="G6" s="170"/>
      <c r="H6" s="170" t="s">
        <v>6</v>
      </c>
      <c r="I6" s="170"/>
      <c r="J6" s="168"/>
      <c r="K6" s="167"/>
      <c r="L6" s="167"/>
    </row>
    <row r="7" spans="1:12" ht="24.75" customHeight="1" x14ac:dyDescent="0.25">
      <c r="B7" s="167"/>
      <c r="C7" s="167"/>
      <c r="D7" s="167"/>
      <c r="E7" s="169"/>
      <c r="F7" s="11" t="s">
        <v>62</v>
      </c>
      <c r="G7" s="11" t="s">
        <v>63</v>
      </c>
      <c r="H7" s="11" t="s">
        <v>64</v>
      </c>
      <c r="I7" s="11" t="s">
        <v>65</v>
      </c>
      <c r="J7" s="168"/>
      <c r="K7" s="167"/>
      <c r="L7" s="167"/>
    </row>
    <row r="8" spans="1:12" ht="191.25" x14ac:dyDescent="0.25">
      <c r="B8" s="9" t="s">
        <v>207</v>
      </c>
      <c r="C8" s="9">
        <v>1232</v>
      </c>
      <c r="D8" s="9" t="s">
        <v>165</v>
      </c>
      <c r="E8" s="9" t="s">
        <v>211</v>
      </c>
      <c r="F8" s="10">
        <v>0</v>
      </c>
      <c r="G8" s="10">
        <v>2024</v>
      </c>
      <c r="H8" s="10">
        <v>100</v>
      </c>
      <c r="I8" s="10">
        <v>2028</v>
      </c>
      <c r="J8" s="111" t="s">
        <v>172</v>
      </c>
      <c r="K8" s="111" t="s">
        <v>173</v>
      </c>
      <c r="L8" s="10" t="s">
        <v>171</v>
      </c>
    </row>
    <row r="9" spans="1:12" ht="20.25" customHeight="1" x14ac:dyDescent="0.25"/>
  </sheetData>
  <mergeCells count="10">
    <mergeCell ref="L5:L7"/>
    <mergeCell ref="B5:B7"/>
    <mergeCell ref="C5:C7"/>
    <mergeCell ref="E5:I5"/>
    <mergeCell ref="J5:J7"/>
    <mergeCell ref="K5:K7"/>
    <mergeCell ref="E6:E7"/>
    <mergeCell ref="F6:G6"/>
    <mergeCell ref="H6:I6"/>
    <mergeCell ref="D5:D7"/>
  </mergeCells>
  <pageMargins left="0.16" right="0.16" top="0.75" bottom="0.75" header="0.3" footer="0.3"/>
  <pageSetup paperSize="9" scale="67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2"/>
  </sheetPr>
  <dimension ref="A1:N30"/>
  <sheetViews>
    <sheetView topLeftCell="A13" zoomScaleNormal="100" workbookViewId="0">
      <selection activeCell="C11" sqref="C11"/>
    </sheetView>
  </sheetViews>
  <sheetFormatPr defaultColWidth="9.140625" defaultRowHeight="13.5" x14ac:dyDescent="0.25"/>
  <cols>
    <col min="1" max="1" width="9.140625" style="63"/>
    <col min="2" max="2" width="8.5703125" style="63" customWidth="1"/>
    <col min="3" max="3" width="14.28515625" style="63" customWidth="1"/>
    <col min="4" max="4" width="12.7109375" style="63" customWidth="1"/>
    <col min="5" max="5" width="12" style="63" customWidth="1"/>
    <col min="6" max="6" width="9.140625" style="63"/>
    <col min="7" max="7" width="13.85546875" style="63" customWidth="1"/>
    <col min="8" max="8" width="15.5703125" style="63" customWidth="1"/>
    <col min="9" max="9" width="26.85546875" style="63" customWidth="1"/>
    <col min="10" max="10" width="10.85546875" style="63" bestFit="1" customWidth="1"/>
    <col min="11" max="11" width="12.42578125" style="63" bestFit="1" customWidth="1"/>
    <col min="12" max="12" width="12.5703125" style="63" customWidth="1"/>
    <col min="13" max="13" width="13" style="63" customWidth="1"/>
    <col min="14" max="14" width="13.140625" style="63" customWidth="1"/>
    <col min="15" max="16384" width="9.140625" style="63"/>
  </cols>
  <sheetData>
    <row r="1" spans="1:14" x14ac:dyDescent="0.25">
      <c r="A1" s="97" t="s">
        <v>90</v>
      </c>
    </row>
    <row r="3" spans="1:14" x14ac:dyDescent="0.25">
      <c r="A3" s="98" t="s">
        <v>181</v>
      </c>
      <c r="B3" s="99"/>
      <c r="C3" s="98"/>
      <c r="D3" s="98"/>
      <c r="E3" s="98"/>
      <c r="F3" s="100"/>
      <c r="G3" s="100"/>
      <c r="H3" s="100"/>
      <c r="I3" s="98"/>
    </row>
    <row r="6" spans="1:14" x14ac:dyDescent="0.25">
      <c r="A6" s="97" t="s">
        <v>179</v>
      </c>
      <c r="C6" s="28"/>
      <c r="D6" s="28"/>
      <c r="E6" s="28"/>
      <c r="F6" s="28"/>
      <c r="G6" s="28"/>
      <c r="H6" s="28"/>
      <c r="I6" s="28"/>
    </row>
    <row r="7" spans="1:14" x14ac:dyDescent="0.25">
      <c r="K7" s="138">
        <f>+K11-'Հ7 Ձև1'!P34</f>
        <v>0</v>
      </c>
      <c r="L7" s="138">
        <f>+L11-'Հ7 Ձև1'!V34</f>
        <v>0</v>
      </c>
      <c r="M7" s="138">
        <f>+M11-'Հ7 Ձև1'!Y34</f>
        <v>0</v>
      </c>
      <c r="N7" s="138">
        <f>+N11-'Հ7 Ձև1'!AB34</f>
        <v>0</v>
      </c>
    </row>
    <row r="8" spans="1:14" s="101" customFormat="1" ht="13.5" customHeight="1" x14ac:dyDescent="0.25">
      <c r="A8" s="174" t="s">
        <v>135</v>
      </c>
      <c r="B8" s="174" t="s">
        <v>136</v>
      </c>
      <c r="C8" s="174"/>
      <c r="D8" s="174" t="s">
        <v>182</v>
      </c>
      <c r="E8" s="174"/>
      <c r="F8" s="174"/>
      <c r="G8" s="174"/>
      <c r="H8" s="174" t="s">
        <v>145</v>
      </c>
      <c r="I8" s="174" t="s">
        <v>178</v>
      </c>
      <c r="J8" s="174" t="s">
        <v>42</v>
      </c>
      <c r="K8" s="174"/>
      <c r="L8" s="174"/>
      <c r="M8" s="174"/>
      <c r="N8" s="174"/>
    </row>
    <row r="9" spans="1:14" s="101" customFormat="1" ht="93.75" customHeight="1" x14ac:dyDescent="0.25">
      <c r="A9" s="174"/>
      <c r="B9" s="102" t="s">
        <v>137</v>
      </c>
      <c r="C9" s="102" t="s">
        <v>138</v>
      </c>
      <c r="D9" s="102" t="s">
        <v>139</v>
      </c>
      <c r="E9" s="102" t="s">
        <v>138</v>
      </c>
      <c r="F9" s="102" t="s">
        <v>140</v>
      </c>
      <c r="G9" s="102" t="s">
        <v>180</v>
      </c>
      <c r="H9" s="174"/>
      <c r="I9" s="174"/>
      <c r="J9" s="102" t="s">
        <v>141</v>
      </c>
      <c r="K9" s="102" t="s">
        <v>157</v>
      </c>
      <c r="L9" s="102" t="s">
        <v>17</v>
      </c>
      <c r="M9" s="102" t="s">
        <v>79</v>
      </c>
      <c r="N9" s="102" t="s">
        <v>91</v>
      </c>
    </row>
    <row r="10" spans="1:14" s="101" customFormat="1" ht="0.75" customHeight="1" x14ac:dyDescent="0.25">
      <c r="A10" s="173" t="s">
        <v>142</v>
      </c>
      <c r="B10" s="173"/>
      <c r="C10" s="173"/>
      <c r="D10" s="173"/>
      <c r="E10" s="173"/>
      <c r="F10" s="173"/>
      <c r="G10" s="173"/>
      <c r="H10" s="173"/>
      <c r="I10" s="173"/>
      <c r="J10" s="103">
        <v>0</v>
      </c>
      <c r="K10" s="103">
        <v>0</v>
      </c>
      <c r="L10" s="103">
        <v>0</v>
      </c>
      <c r="M10" s="103">
        <v>0</v>
      </c>
    </row>
    <row r="11" spans="1:14" s="101" customFormat="1" ht="23.25" customHeight="1" x14ac:dyDescent="0.25">
      <c r="A11" s="104" t="s">
        <v>183</v>
      </c>
      <c r="B11" s="105"/>
      <c r="C11" s="105"/>
      <c r="D11" s="105"/>
      <c r="E11" s="105"/>
      <c r="F11" s="105"/>
      <c r="G11" s="105"/>
      <c r="H11" s="105"/>
      <c r="I11" s="105"/>
      <c r="J11" s="114">
        <f>+J12+J21</f>
        <v>0</v>
      </c>
      <c r="K11" s="114">
        <f t="shared" ref="K11:N11" si="0">+K12+K21</f>
        <v>3004764.8</v>
      </c>
      <c r="L11" s="114">
        <f t="shared" si="0"/>
        <v>8033595.3417106103</v>
      </c>
      <c r="M11" s="114">
        <f t="shared" si="0"/>
        <v>5661492.7773580756</v>
      </c>
      <c r="N11" s="114">
        <f t="shared" si="0"/>
        <v>2540893.0065500536</v>
      </c>
    </row>
    <row r="12" spans="1:14" s="101" customFormat="1" ht="93.6" customHeight="1" x14ac:dyDescent="0.25">
      <c r="A12" s="106"/>
      <c r="B12" s="61">
        <v>1232</v>
      </c>
      <c r="C12" s="105" t="s">
        <v>164</v>
      </c>
      <c r="D12" s="105">
        <v>12001</v>
      </c>
      <c r="E12" s="112"/>
      <c r="F12" s="112"/>
      <c r="G12" s="112"/>
      <c r="H12" s="112"/>
      <c r="I12" s="105"/>
      <c r="J12" s="114">
        <f>+J13</f>
        <v>0</v>
      </c>
      <c r="K12" s="114">
        <f t="shared" ref="K12:N12" si="1">+K13</f>
        <v>863948.2</v>
      </c>
      <c r="L12" s="114">
        <f t="shared" si="1"/>
        <v>2283232.3602756406</v>
      </c>
      <c r="M12" s="114">
        <f t="shared" si="1"/>
        <v>1609056.8798672534</v>
      </c>
      <c r="N12" s="114">
        <f t="shared" si="1"/>
        <v>722148.53870370018</v>
      </c>
    </row>
    <row r="13" spans="1:14" s="101" customFormat="1" ht="23.25" customHeight="1" x14ac:dyDescent="0.25">
      <c r="A13" s="175"/>
      <c r="B13" s="176"/>
      <c r="C13" s="176"/>
      <c r="D13" s="107"/>
      <c r="E13" s="104" t="s">
        <v>169</v>
      </c>
      <c r="F13" s="105"/>
      <c r="G13" s="105"/>
      <c r="H13" s="105"/>
      <c r="I13" s="105"/>
      <c r="J13" s="114">
        <f>+'Հ3 Մաս 2'!G9</f>
        <v>0</v>
      </c>
      <c r="K13" s="114">
        <f>+'Հ3 Մաս 2'!H9</f>
        <v>863948.2</v>
      </c>
      <c r="L13" s="114">
        <f>+'Հ3 Մաս 2'!I9</f>
        <v>2283232.3602756406</v>
      </c>
      <c r="M13" s="114">
        <f>+'Հ3 Մաս 2'!J9</f>
        <v>1609056.8798672534</v>
      </c>
      <c r="N13" s="114">
        <f>+'Հ3 Մաս 2'!K9</f>
        <v>722148.53870370018</v>
      </c>
    </row>
    <row r="14" spans="1:14" s="101" customFormat="1" ht="23.25" customHeight="1" x14ac:dyDescent="0.25">
      <c r="A14" s="106"/>
      <c r="B14" s="108"/>
      <c r="C14" s="108"/>
      <c r="D14" s="108"/>
      <c r="E14" s="108"/>
      <c r="F14" s="177" t="s">
        <v>167</v>
      </c>
      <c r="G14" s="177"/>
      <c r="H14" s="177"/>
      <c r="I14" s="177"/>
      <c r="J14" s="177"/>
      <c r="K14" s="177"/>
      <c r="L14" s="177"/>
      <c r="M14" s="177"/>
      <c r="N14" s="177"/>
    </row>
    <row r="15" spans="1:14" s="101" customFormat="1" ht="23.25" customHeight="1" x14ac:dyDescent="0.25">
      <c r="A15" s="106"/>
      <c r="B15" s="108"/>
      <c r="C15" s="108"/>
      <c r="D15" s="108"/>
      <c r="E15" s="108"/>
      <c r="F15" s="108"/>
      <c r="G15" s="171" t="s">
        <v>168</v>
      </c>
      <c r="H15" s="171"/>
      <c r="I15" s="171"/>
      <c r="J15" s="171"/>
      <c r="K15" s="171"/>
      <c r="L15" s="171"/>
      <c r="M15" s="171"/>
      <c r="N15" s="171"/>
    </row>
    <row r="16" spans="1:14" s="101" customFormat="1" ht="23.25" customHeight="1" x14ac:dyDescent="0.25">
      <c r="A16" s="106"/>
      <c r="B16" s="108"/>
      <c r="C16" s="108"/>
      <c r="D16" s="108"/>
      <c r="E16" s="108"/>
      <c r="F16" s="108"/>
      <c r="G16" s="108"/>
      <c r="H16" s="172" t="s">
        <v>174</v>
      </c>
      <c r="I16" s="172"/>
      <c r="J16" s="172"/>
      <c r="K16" s="172"/>
      <c r="L16" s="172"/>
      <c r="M16" s="172"/>
      <c r="N16" s="172"/>
    </row>
    <row r="17" spans="1:14" s="101" customFormat="1" ht="66" customHeight="1" x14ac:dyDescent="0.25">
      <c r="A17" s="106"/>
      <c r="B17" s="108"/>
      <c r="C17" s="108"/>
      <c r="D17" s="108"/>
      <c r="E17" s="108"/>
      <c r="F17" s="108"/>
      <c r="G17" s="108"/>
      <c r="H17" s="108"/>
      <c r="I17" s="113" t="s">
        <v>175</v>
      </c>
      <c r="J17" s="109">
        <v>0</v>
      </c>
      <c r="K17" s="109">
        <v>30</v>
      </c>
      <c r="L17" s="109">
        <v>50</v>
      </c>
      <c r="M17" s="109">
        <v>70</v>
      </c>
      <c r="N17" s="109">
        <v>100</v>
      </c>
    </row>
    <row r="18" spans="1:14" s="101" customFormat="1" ht="21" customHeight="1" x14ac:dyDescent="0.25">
      <c r="A18" s="106"/>
      <c r="B18" s="108"/>
      <c r="C18" s="108"/>
      <c r="D18" s="108"/>
      <c r="E18" s="108"/>
      <c r="F18" s="108"/>
      <c r="G18" s="108"/>
      <c r="H18" s="108"/>
      <c r="I18" s="113" t="s">
        <v>176</v>
      </c>
      <c r="J18" s="61">
        <v>0</v>
      </c>
      <c r="K18" s="61">
        <v>12</v>
      </c>
      <c r="L18" s="61">
        <v>12</v>
      </c>
      <c r="M18" s="61">
        <v>12</v>
      </c>
      <c r="N18" s="61">
        <v>12</v>
      </c>
    </row>
    <row r="19" spans="1:14" s="101" customFormat="1" ht="18.75" customHeight="1" x14ac:dyDescent="0.25">
      <c r="A19" s="106"/>
      <c r="B19" s="108"/>
      <c r="C19" s="108"/>
      <c r="D19" s="108"/>
      <c r="E19" s="108"/>
      <c r="F19" s="108"/>
      <c r="G19" s="108"/>
      <c r="H19" s="108"/>
      <c r="I19" s="113" t="s">
        <v>177</v>
      </c>
      <c r="J19" s="61">
        <v>0</v>
      </c>
      <c r="K19" s="61">
        <v>31</v>
      </c>
      <c r="L19" s="61">
        <v>36</v>
      </c>
      <c r="M19" s="61">
        <v>36</v>
      </c>
      <c r="N19" s="61">
        <v>36</v>
      </c>
    </row>
    <row r="20" spans="1:14" s="101" customFormat="1" ht="19.5" customHeight="1" x14ac:dyDescent="0.25"/>
    <row r="21" spans="1:14" s="101" customFormat="1" ht="26.25" customHeight="1" x14ac:dyDescent="0.25">
      <c r="A21" s="106"/>
      <c r="B21" s="61">
        <v>1232</v>
      </c>
      <c r="C21" s="105" t="s">
        <v>164</v>
      </c>
      <c r="D21" s="105">
        <v>12003</v>
      </c>
      <c r="E21" s="105"/>
      <c r="F21" s="105"/>
      <c r="G21" s="105"/>
      <c r="H21" s="105"/>
      <c r="I21" s="105"/>
      <c r="J21" s="114">
        <f>+J22</f>
        <v>0</v>
      </c>
      <c r="K21" s="114">
        <f t="shared" ref="K21:N21" si="2">+K22</f>
        <v>2140816.6</v>
      </c>
      <c r="L21" s="114">
        <f t="shared" si="2"/>
        <v>5750362.9814349692</v>
      </c>
      <c r="M21" s="114">
        <f t="shared" si="2"/>
        <v>4052435.8974908227</v>
      </c>
      <c r="N21" s="114">
        <f t="shared" si="2"/>
        <v>1818744.4678463535</v>
      </c>
    </row>
    <row r="22" spans="1:14" s="101" customFormat="1" ht="26.25" customHeight="1" x14ac:dyDescent="0.25">
      <c r="A22" s="175"/>
      <c r="B22" s="176"/>
      <c r="C22" s="176"/>
      <c r="D22" s="107"/>
      <c r="E22" s="104" t="s">
        <v>166</v>
      </c>
      <c r="F22" s="105"/>
      <c r="G22" s="105"/>
      <c r="H22" s="105"/>
      <c r="I22" s="105"/>
      <c r="J22" s="114">
        <f>+'Հ3 Մաս 2'!G10</f>
        <v>0</v>
      </c>
      <c r="K22" s="114">
        <f>+'Հ3 Մաս 2'!H10</f>
        <v>2140816.6</v>
      </c>
      <c r="L22" s="114">
        <f>+'Հ3 Մաս 2'!I10</f>
        <v>5750362.9814349692</v>
      </c>
      <c r="M22" s="114">
        <f>+'Հ3 Մաս 2'!J10</f>
        <v>4052435.8974908227</v>
      </c>
      <c r="N22" s="114">
        <f>+'Հ3 Մաս 2'!K10</f>
        <v>1818744.4678463535</v>
      </c>
    </row>
    <row r="23" spans="1:14" s="101" customFormat="1" ht="26.25" customHeight="1" x14ac:dyDescent="0.25">
      <c r="A23" s="106"/>
      <c r="B23" s="108"/>
      <c r="C23" s="108"/>
      <c r="D23" s="108"/>
      <c r="E23" s="108"/>
      <c r="F23" s="177" t="s">
        <v>167</v>
      </c>
      <c r="G23" s="177"/>
      <c r="H23" s="177"/>
      <c r="I23" s="177"/>
      <c r="J23" s="177"/>
      <c r="K23" s="177"/>
      <c r="L23" s="177"/>
      <c r="M23" s="177"/>
      <c r="N23" s="177"/>
    </row>
    <row r="24" spans="1:14" s="101" customFormat="1" ht="26.25" customHeight="1" x14ac:dyDescent="0.25">
      <c r="A24" s="106"/>
      <c r="B24" s="108"/>
      <c r="C24" s="108"/>
      <c r="D24" s="108"/>
      <c r="E24" s="108"/>
      <c r="F24" s="108"/>
      <c r="G24" s="171" t="s">
        <v>168</v>
      </c>
      <c r="H24" s="171"/>
      <c r="I24" s="171"/>
      <c r="J24" s="171"/>
      <c r="K24" s="171"/>
      <c r="L24" s="171"/>
      <c r="M24" s="171"/>
      <c r="N24" s="171"/>
    </row>
    <row r="25" spans="1:14" s="101" customFormat="1" ht="26.25" customHeight="1" x14ac:dyDescent="0.25">
      <c r="A25" s="106"/>
      <c r="B25" s="108"/>
      <c r="C25" s="108"/>
      <c r="D25" s="108"/>
      <c r="E25" s="108"/>
      <c r="F25" s="108"/>
      <c r="G25" s="108"/>
      <c r="H25" s="172" t="s">
        <v>174</v>
      </c>
      <c r="I25" s="172"/>
      <c r="J25" s="172"/>
      <c r="K25" s="172"/>
      <c r="L25" s="172"/>
      <c r="M25" s="172"/>
      <c r="N25" s="172"/>
    </row>
    <row r="26" spans="1:14" s="101" customFormat="1" ht="83.25" customHeight="1" x14ac:dyDescent="0.25">
      <c r="A26" s="106"/>
      <c r="B26" s="108"/>
      <c r="C26" s="108"/>
      <c r="D26" s="108"/>
      <c r="E26" s="108"/>
      <c r="F26" s="108"/>
      <c r="G26" s="108"/>
      <c r="H26" s="108"/>
      <c r="I26" s="113" t="s">
        <v>193</v>
      </c>
      <c r="J26" s="109">
        <v>0</v>
      </c>
      <c r="K26" s="109">
        <v>30</v>
      </c>
      <c r="L26" s="109">
        <v>50</v>
      </c>
      <c r="M26" s="109">
        <v>70</v>
      </c>
      <c r="N26" s="109">
        <v>100</v>
      </c>
    </row>
    <row r="27" spans="1:14" s="101" customFormat="1" ht="51" customHeight="1" x14ac:dyDescent="0.25">
      <c r="A27" s="106"/>
      <c r="B27" s="108"/>
      <c r="C27" s="108"/>
      <c r="D27" s="108"/>
      <c r="E27" s="108"/>
      <c r="F27" s="108"/>
      <c r="G27" s="108"/>
      <c r="H27" s="108"/>
      <c r="I27" s="113" t="s">
        <v>176</v>
      </c>
      <c r="J27" s="61">
        <v>0</v>
      </c>
      <c r="K27" s="61">
        <v>12</v>
      </c>
      <c r="L27" s="61">
        <v>12</v>
      </c>
      <c r="M27" s="61">
        <v>12</v>
      </c>
      <c r="N27" s="61">
        <v>12</v>
      </c>
    </row>
    <row r="28" spans="1:14" s="101" customFormat="1" ht="26.25" customHeight="1" x14ac:dyDescent="0.25">
      <c r="A28" s="106"/>
      <c r="B28" s="108"/>
      <c r="C28" s="108"/>
      <c r="D28" s="108"/>
      <c r="E28" s="108"/>
      <c r="F28" s="108"/>
      <c r="G28" s="108"/>
      <c r="H28" s="108"/>
      <c r="I28" s="113" t="s">
        <v>177</v>
      </c>
      <c r="J28" s="61">
        <v>0</v>
      </c>
      <c r="K28" s="61">
        <v>31</v>
      </c>
      <c r="L28" s="61">
        <v>36</v>
      </c>
      <c r="M28" s="61">
        <v>36</v>
      </c>
      <c r="N28" s="61">
        <v>36</v>
      </c>
    </row>
    <row r="29" spans="1:14" s="101" customFormat="1" x14ac:dyDescent="0.25"/>
    <row r="30" spans="1:14" ht="16.5" customHeight="1" x14ac:dyDescent="0.25"/>
  </sheetData>
  <mergeCells count="15">
    <mergeCell ref="G24:N24"/>
    <mergeCell ref="H25:N25"/>
    <mergeCell ref="A10:I10"/>
    <mergeCell ref="A8:A9"/>
    <mergeCell ref="B8:C8"/>
    <mergeCell ref="D8:G8"/>
    <mergeCell ref="H8:H9"/>
    <mergeCell ref="I8:I9"/>
    <mergeCell ref="A13:C13"/>
    <mergeCell ref="A22:C22"/>
    <mergeCell ref="J8:N8"/>
    <mergeCell ref="F14:N14"/>
    <mergeCell ref="G15:N15"/>
    <mergeCell ref="H16:N16"/>
    <mergeCell ref="F23:N23"/>
  </mergeCells>
  <pageMargins left="0.2" right="0.2" top="0.25" bottom="0.25" header="0.3" footer="0.3"/>
  <pageSetup paperSize="9" scale="71" orientation="landscape" r:id="rId1"/>
  <rowBreaks count="1" manualBreakCount="1">
    <brk id="2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 tint="-0.14999847407452621"/>
    <pageSetUpPr fitToPage="1"/>
  </sheetPr>
  <dimension ref="A1:L24"/>
  <sheetViews>
    <sheetView topLeftCell="A7" workbookViewId="0">
      <selection activeCell="K34" sqref="K34"/>
    </sheetView>
  </sheetViews>
  <sheetFormatPr defaultRowHeight="15" x14ac:dyDescent="0.25"/>
  <cols>
    <col min="1" max="1" width="6" customWidth="1"/>
    <col min="2" max="2" width="4.5703125" customWidth="1"/>
    <col min="3" max="3" width="4.85546875" customWidth="1"/>
    <col min="4" max="4" width="7.28515625" customWidth="1"/>
    <col min="5" max="5" width="7.42578125" customWidth="1"/>
    <col min="6" max="6" width="8.85546875" customWidth="1"/>
    <col min="7" max="7" width="42.5703125" customWidth="1"/>
    <col min="8" max="8" width="21" customWidth="1"/>
    <col min="9" max="9" width="18.42578125" customWidth="1"/>
    <col min="10" max="10" width="18" customWidth="1"/>
    <col min="11" max="11" width="18.140625" customWidth="1"/>
    <col min="12" max="12" width="17.5703125" customWidth="1"/>
    <col min="13" max="13" width="30.28515625" customWidth="1"/>
  </cols>
  <sheetData>
    <row r="1" spans="1:12" x14ac:dyDescent="0.25">
      <c r="A1" s="2" t="s">
        <v>46</v>
      </c>
    </row>
    <row r="2" spans="1:12" x14ac:dyDescent="0.25">
      <c r="L2" s="58" t="s">
        <v>194</v>
      </c>
    </row>
    <row r="3" spans="1:12" ht="29.25" customHeight="1" x14ac:dyDescent="0.25">
      <c r="B3" s="178" t="s">
        <v>67</v>
      </c>
      <c r="C3" s="178"/>
      <c r="D3" s="178"/>
      <c r="E3" s="178" t="s">
        <v>8</v>
      </c>
      <c r="F3" s="178"/>
      <c r="G3" s="179" t="s">
        <v>85</v>
      </c>
      <c r="H3" s="179" t="s">
        <v>158</v>
      </c>
      <c r="I3" s="179" t="s">
        <v>112</v>
      </c>
      <c r="J3" s="46"/>
      <c r="K3" s="179" t="s">
        <v>93</v>
      </c>
      <c r="L3" s="179" t="s">
        <v>94</v>
      </c>
    </row>
    <row r="4" spans="1:12" ht="126" customHeight="1" x14ac:dyDescent="0.25">
      <c r="B4" s="46" t="s">
        <v>9</v>
      </c>
      <c r="C4" s="46" t="s">
        <v>10</v>
      </c>
      <c r="D4" s="46" t="s">
        <v>11</v>
      </c>
      <c r="E4" s="39" t="s">
        <v>2</v>
      </c>
      <c r="F4" s="39" t="s">
        <v>26</v>
      </c>
      <c r="G4" s="180"/>
      <c r="H4" s="180"/>
      <c r="I4" s="180"/>
      <c r="J4" s="64" t="s">
        <v>111</v>
      </c>
      <c r="K4" s="180"/>
      <c r="L4" s="180"/>
    </row>
    <row r="5" spans="1:12" ht="25.5" customHeight="1" x14ac:dyDescent="0.25">
      <c r="B5" s="46">
        <v>1</v>
      </c>
      <c r="C5" s="46">
        <v>2</v>
      </c>
      <c r="D5" s="46">
        <v>3</v>
      </c>
      <c r="E5" s="46">
        <v>4</v>
      </c>
      <c r="F5" s="46">
        <v>5</v>
      </c>
      <c r="G5" s="46">
        <v>6</v>
      </c>
      <c r="H5" s="46">
        <v>7</v>
      </c>
      <c r="I5" s="46">
        <v>8</v>
      </c>
      <c r="J5" s="46">
        <v>11</v>
      </c>
      <c r="K5" s="46">
        <v>12</v>
      </c>
      <c r="L5" s="46">
        <v>13</v>
      </c>
    </row>
    <row r="6" spans="1:12" x14ac:dyDescent="0.25">
      <c r="B6" s="21"/>
      <c r="C6" s="21"/>
      <c r="D6" s="21"/>
      <c r="E6" s="39"/>
      <c r="F6" s="39"/>
      <c r="G6" s="46" t="s">
        <v>18</v>
      </c>
      <c r="H6" s="48">
        <f>+H7+H15</f>
        <v>0</v>
      </c>
      <c r="I6" s="117">
        <f>+I7+I15</f>
        <v>3004764.8</v>
      </c>
      <c r="J6" s="117">
        <f>+J7+J15</f>
        <v>8033595.3417106085</v>
      </c>
      <c r="K6" s="117">
        <f>+K7+K15</f>
        <v>5661492.7773580756</v>
      </c>
      <c r="L6" s="117">
        <f>+L7+L15</f>
        <v>2540893.0065500536</v>
      </c>
    </row>
    <row r="7" spans="1:12" x14ac:dyDescent="0.25">
      <c r="B7" s="13">
        <v>4</v>
      </c>
      <c r="C7" s="13">
        <v>1</v>
      </c>
      <c r="D7" s="13">
        <v>1</v>
      </c>
      <c r="E7" s="12">
        <v>1232</v>
      </c>
      <c r="F7" s="12"/>
      <c r="G7" s="27" t="str">
        <f>+'Հ3 Մաս 3'!D8</f>
        <v xml:space="preserve"> Էներգաարդյունավետության ծրագիր</v>
      </c>
      <c r="H7" s="12"/>
      <c r="I7" s="116">
        <f>+I9</f>
        <v>863948.20000000007</v>
      </c>
      <c r="J7" s="116">
        <f t="shared" ref="J7:L7" si="0">+J9</f>
        <v>2283232.3602756406</v>
      </c>
      <c r="K7" s="116">
        <f t="shared" si="0"/>
        <v>1609056.8798672531</v>
      </c>
      <c r="L7" s="116">
        <f t="shared" si="0"/>
        <v>722148.53870370029</v>
      </c>
    </row>
    <row r="8" spans="1:12" x14ac:dyDescent="0.25">
      <c r="B8" s="13"/>
      <c r="C8" s="13"/>
      <c r="D8" s="13"/>
      <c r="E8" s="12"/>
      <c r="F8" s="12"/>
      <c r="G8" s="26" t="s">
        <v>83</v>
      </c>
      <c r="H8" s="12"/>
      <c r="I8" s="12"/>
      <c r="J8" s="12"/>
      <c r="K8" s="12"/>
      <c r="L8" s="12"/>
    </row>
    <row r="9" spans="1:12" ht="55.15" customHeight="1" x14ac:dyDescent="0.25">
      <c r="B9" s="13"/>
      <c r="C9" s="13"/>
      <c r="D9" s="13"/>
      <c r="E9" s="12"/>
      <c r="F9" s="12">
        <v>12001</v>
      </c>
      <c r="G9" s="27" t="str">
        <f>+'Հ3 Մաս 2'!D9</f>
        <v>Եվրոպական ներդրումային բանկի աջակցությամբ իրականացվող Երևանի էներգաարդյունավետության  դրամաշնորհային ծրագրի երկրորդ փուլ (մանկապարտեզների և այլ հանրային շենքերի էներգարդյունավետվության բարելավում)</v>
      </c>
      <c r="H9" s="12">
        <f>+H13+H14</f>
        <v>0</v>
      </c>
      <c r="I9" s="115">
        <f>+I13+I14</f>
        <v>863948.20000000007</v>
      </c>
      <c r="J9" s="115">
        <f t="shared" ref="J9:L9" si="1">+J13+J14</f>
        <v>2283232.3602756406</v>
      </c>
      <c r="K9" s="115">
        <f t="shared" si="1"/>
        <v>1609056.8798672531</v>
      </c>
      <c r="L9" s="115">
        <f t="shared" si="1"/>
        <v>722148.53870370029</v>
      </c>
    </row>
    <row r="10" spans="1:12" x14ac:dyDescent="0.25">
      <c r="B10" s="13"/>
      <c r="C10" s="13"/>
      <c r="D10" s="13"/>
      <c r="E10" s="12"/>
      <c r="F10" s="12"/>
      <c r="G10" s="26" t="s">
        <v>86</v>
      </c>
      <c r="H10" s="12"/>
      <c r="I10" s="115"/>
      <c r="J10" s="12"/>
      <c r="K10" s="12"/>
      <c r="L10" s="12"/>
    </row>
    <row r="11" spans="1:12" x14ac:dyDescent="0.25">
      <c r="B11" s="13"/>
      <c r="C11" s="13"/>
      <c r="D11" s="13"/>
      <c r="E11" s="12"/>
      <c r="F11" s="12"/>
      <c r="G11" s="27" t="s">
        <v>183</v>
      </c>
      <c r="H11" s="12"/>
      <c r="I11" s="115"/>
      <c r="J11" s="12"/>
      <c r="K11" s="12"/>
      <c r="L11" s="12"/>
    </row>
    <row r="12" spans="1:12" ht="30" customHeight="1" x14ac:dyDescent="0.25">
      <c r="B12" s="13"/>
      <c r="C12" s="13"/>
      <c r="D12" s="13"/>
      <c r="E12" s="12"/>
      <c r="F12" s="12"/>
      <c r="G12" s="26" t="s">
        <v>84</v>
      </c>
      <c r="H12" s="12"/>
      <c r="I12" s="115"/>
      <c r="J12" s="12"/>
      <c r="K12" s="12"/>
      <c r="L12" s="12"/>
    </row>
    <row r="13" spans="1:12" x14ac:dyDescent="0.25">
      <c r="B13" s="13"/>
      <c r="C13" s="13"/>
      <c r="D13" s="13"/>
      <c r="E13" s="12"/>
      <c r="F13" s="12">
        <v>5113</v>
      </c>
      <c r="G13" s="26" t="s">
        <v>184</v>
      </c>
      <c r="H13" s="12">
        <v>0</v>
      </c>
      <c r="I13" s="115">
        <v>858188.4</v>
      </c>
      <c r="J13" s="115">
        <f>+'Հ7 Ձև1'!V29</f>
        <v>2204705.6433163406</v>
      </c>
      <c r="K13" s="115">
        <f>+'Հ7 Ձև1'!Y29</f>
        <v>1578415.9369439215</v>
      </c>
      <c r="L13" s="115">
        <f>+'Հ7 Ձև1'!AB29</f>
        <v>712304.53844804433</v>
      </c>
    </row>
    <row r="14" spans="1:12" x14ac:dyDescent="0.25">
      <c r="B14" s="13"/>
      <c r="C14" s="13"/>
      <c r="D14" s="13"/>
      <c r="E14" s="12"/>
      <c r="F14" s="12">
        <v>5134</v>
      </c>
      <c r="G14" s="26" t="s">
        <v>186</v>
      </c>
      <c r="H14" s="12">
        <v>0</v>
      </c>
      <c r="I14" s="115">
        <v>5759.8</v>
      </c>
      <c r="J14" s="115">
        <f>+'Հ7 Ձև1'!V30</f>
        <v>78526.716959299913</v>
      </c>
      <c r="K14" s="115">
        <f>+'Հ7 Ձև1'!Y30</f>
        <v>30640.942923331724</v>
      </c>
      <c r="L14" s="115">
        <f>+'Հ7 Ձև1'!AB30</f>
        <v>9844.0002556559084</v>
      </c>
    </row>
    <row r="15" spans="1:12" x14ac:dyDescent="0.25">
      <c r="B15" s="13">
        <v>4</v>
      </c>
      <c r="C15" s="13">
        <v>1</v>
      </c>
      <c r="D15" s="13">
        <v>1</v>
      </c>
      <c r="E15" s="12">
        <v>1232</v>
      </c>
      <c r="F15" s="12"/>
      <c r="G15" s="27" t="str">
        <f>+'Հ3 Մաս 3'!D8</f>
        <v xml:space="preserve"> Էներգաարդյունավետության ծրագիր</v>
      </c>
      <c r="H15" s="12"/>
      <c r="I15" s="115">
        <f>+I17</f>
        <v>2140816.5999999996</v>
      </c>
      <c r="J15" s="115">
        <f t="shared" ref="J15:L15" si="2">+J17</f>
        <v>5750362.9814349683</v>
      </c>
      <c r="K15" s="115">
        <f t="shared" si="2"/>
        <v>4052435.8974908227</v>
      </c>
      <c r="L15" s="115">
        <f t="shared" si="2"/>
        <v>1818744.4678463533</v>
      </c>
    </row>
    <row r="16" spans="1:12" x14ac:dyDescent="0.25">
      <c r="B16" s="13"/>
      <c r="C16" s="13"/>
      <c r="D16" s="13"/>
      <c r="E16" s="12"/>
      <c r="F16" s="12"/>
      <c r="G16" s="26" t="s">
        <v>83</v>
      </c>
      <c r="H16" s="12"/>
      <c r="I16" s="115"/>
      <c r="J16" s="12"/>
      <c r="K16" s="12"/>
      <c r="L16" s="12"/>
    </row>
    <row r="17" spans="1:12" ht="46.15" customHeight="1" x14ac:dyDescent="0.25">
      <c r="B17" s="13"/>
      <c r="C17" s="13"/>
      <c r="D17" s="13"/>
      <c r="E17" s="12"/>
      <c r="F17" s="12">
        <v>12003</v>
      </c>
      <c r="G17" s="27" t="str">
        <f>+'Հ3 Մաս 2'!D10</f>
        <v>Եվրոպական ներդրումային բանկի աջակցությամբ իրականացվող Երևանի էներգաարդյունավետության ծրագրի երկրորդ փուլ (մանկապարտեզների և այլ հանրային շենքերի էներգարդյունավետվության բարելավում)</v>
      </c>
      <c r="H17" s="12">
        <f>+H21+H22</f>
        <v>0</v>
      </c>
      <c r="I17" s="115">
        <f>+I21+I22</f>
        <v>2140816.5999999996</v>
      </c>
      <c r="J17" s="115">
        <f t="shared" ref="J17:L17" si="3">+J21+J22</f>
        <v>5750362.9814349683</v>
      </c>
      <c r="K17" s="115">
        <f t="shared" si="3"/>
        <v>4052435.8974908227</v>
      </c>
      <c r="L17" s="115">
        <f t="shared" si="3"/>
        <v>1818744.4678463533</v>
      </c>
    </row>
    <row r="18" spans="1:12" x14ac:dyDescent="0.25">
      <c r="B18" s="13"/>
      <c r="C18" s="13"/>
      <c r="D18" s="13"/>
      <c r="E18" s="12"/>
      <c r="F18" s="12"/>
      <c r="G18" s="26" t="s">
        <v>86</v>
      </c>
      <c r="H18" s="12"/>
      <c r="I18" s="115"/>
      <c r="J18" s="12"/>
      <c r="K18" s="12"/>
      <c r="L18" s="12"/>
    </row>
    <row r="19" spans="1:12" ht="18" customHeight="1" x14ac:dyDescent="0.25">
      <c r="B19" s="13"/>
      <c r="C19" s="13"/>
      <c r="D19" s="13"/>
      <c r="E19" s="12"/>
      <c r="F19" s="12"/>
      <c r="G19" s="27" t="str">
        <f>+G11</f>
        <v>ՀՀ ՏԿԵՆ</v>
      </c>
      <c r="H19" s="12"/>
      <c r="I19" s="115"/>
      <c r="J19" s="12"/>
      <c r="K19" s="12"/>
      <c r="L19" s="12"/>
    </row>
    <row r="20" spans="1:12" ht="27" customHeight="1" x14ac:dyDescent="0.25">
      <c r="B20" s="13"/>
      <c r="C20" s="13"/>
      <c r="D20" s="13"/>
      <c r="E20" s="12"/>
      <c r="F20" s="12"/>
      <c r="G20" s="26" t="s">
        <v>84</v>
      </c>
      <c r="H20" s="12"/>
      <c r="I20" s="115"/>
      <c r="J20" s="12"/>
      <c r="K20" s="12"/>
      <c r="L20" s="12"/>
    </row>
    <row r="21" spans="1:12" x14ac:dyDescent="0.25">
      <c r="B21" s="13"/>
      <c r="C21" s="13"/>
      <c r="D21" s="13"/>
      <c r="E21" s="12"/>
      <c r="F21" s="12">
        <v>5113</v>
      </c>
      <c r="G21" s="26" t="str">
        <f>+G13</f>
        <v>Շենքերի և շինությունների շինարարություն</v>
      </c>
      <c r="H21" s="12">
        <v>0</v>
      </c>
      <c r="I21" s="115">
        <v>2126545.7999999998</v>
      </c>
      <c r="J21" s="115">
        <f>+'Հ7 Ձև1'!V32:V32</f>
        <v>5552591.9905745098</v>
      </c>
      <c r="K21" s="115">
        <f>+'Հ7 Ձև1'!Y32</f>
        <v>3975269.7671180246</v>
      </c>
      <c r="L21" s="115">
        <f>+'Հ7 Ձև1'!AB32</f>
        <v>1793952.1709061828</v>
      </c>
    </row>
    <row r="22" spans="1:12" x14ac:dyDescent="0.25">
      <c r="B22" s="13"/>
      <c r="C22" s="13"/>
      <c r="D22" s="13"/>
      <c r="E22" s="12"/>
      <c r="F22" s="12">
        <v>5134</v>
      </c>
      <c r="G22" s="26" t="str">
        <f>+G14</f>
        <v>Նախագծահետազոտական ծախսեր</v>
      </c>
      <c r="H22" s="12">
        <v>0</v>
      </c>
      <c r="I22" s="115">
        <v>14270.8</v>
      </c>
      <c r="J22" s="115">
        <f>+'Հ7 Ձև1'!V33</f>
        <v>197770.9908604587</v>
      </c>
      <c r="K22" s="115">
        <f>+'Հ7 Ձև1'!Y33</f>
        <v>77166.130372797881</v>
      </c>
      <c r="L22" s="115">
        <f>+'Հ7 Ձև1'!AB33</f>
        <v>24792.296940170469</v>
      </c>
    </row>
    <row r="23" spans="1:12" hidden="1" x14ac:dyDescent="0.25">
      <c r="B23" s="22" t="s">
        <v>44</v>
      </c>
      <c r="C23" s="22" t="s">
        <v>44</v>
      </c>
      <c r="D23" s="22" t="s">
        <v>44</v>
      </c>
      <c r="E23" s="22" t="s">
        <v>44</v>
      </c>
      <c r="F23" s="22" t="s">
        <v>44</v>
      </c>
      <c r="G23" s="47" t="s">
        <v>50</v>
      </c>
      <c r="H23" s="43">
        <f>SUM(H13:H14)</f>
        <v>0</v>
      </c>
      <c r="I23" s="129"/>
      <c r="J23" s="129"/>
      <c r="K23" s="129"/>
      <c r="L23" s="129"/>
    </row>
    <row r="24" spans="1:12" hidden="1" x14ac:dyDescent="0.25">
      <c r="A24" s="1"/>
      <c r="B24" s="22" t="s">
        <v>44</v>
      </c>
      <c r="C24" s="22" t="s">
        <v>44</v>
      </c>
      <c r="D24" s="22" t="s">
        <v>44</v>
      </c>
      <c r="E24" s="22" t="s">
        <v>44</v>
      </c>
      <c r="F24" s="22" t="s">
        <v>44</v>
      </c>
      <c r="G24" s="12" t="s">
        <v>118</v>
      </c>
      <c r="H24" s="66" t="s">
        <v>44</v>
      </c>
      <c r="I24" s="66" t="s">
        <v>44</v>
      </c>
      <c r="J24" s="65">
        <v>0</v>
      </c>
      <c r="K24" s="65">
        <v>0</v>
      </c>
      <c r="L24" s="65">
        <v>0</v>
      </c>
    </row>
  </sheetData>
  <mergeCells count="7">
    <mergeCell ref="B3:D3"/>
    <mergeCell ref="H3:H4"/>
    <mergeCell ref="I3:I4"/>
    <mergeCell ref="L3:L4"/>
    <mergeCell ref="K3:K4"/>
    <mergeCell ref="E3:F3"/>
    <mergeCell ref="G3:G4"/>
  </mergeCells>
  <pageMargins left="0.28999999999999998" right="0.22" top="0.51" bottom="0.16" header="0.22" footer="0.16"/>
  <pageSetup paperSize="9" scale="78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X11"/>
  <sheetViews>
    <sheetView workbookViewId="0">
      <selection activeCell="Z4" sqref="Z4"/>
    </sheetView>
  </sheetViews>
  <sheetFormatPr defaultColWidth="8.85546875" defaultRowHeight="15" x14ac:dyDescent="0.25"/>
  <cols>
    <col min="1" max="1" width="6" style="133" customWidth="1"/>
    <col min="2" max="2" width="10.5703125" style="133" customWidth="1"/>
    <col min="3" max="3" width="11.42578125" style="133" customWidth="1"/>
    <col min="4" max="4" width="31.28515625" style="133" customWidth="1"/>
    <col min="5" max="5" width="5.42578125" style="133" customWidth="1"/>
    <col min="6" max="6" width="6.5703125" style="133" customWidth="1"/>
    <col min="7" max="7" width="7.28515625" style="133" customWidth="1"/>
    <col min="8" max="8" width="8.28515625" style="133" customWidth="1"/>
    <col min="9" max="9" width="10.7109375" style="133" customWidth="1"/>
    <col min="10" max="10" width="10.42578125" style="133" customWidth="1"/>
    <col min="11" max="11" width="4.85546875" style="133" customWidth="1"/>
    <col min="12" max="12" width="4.7109375" style="133" customWidth="1"/>
    <col min="13" max="24" width="10.7109375" style="133" customWidth="1"/>
    <col min="25" max="16384" width="8.85546875" style="133"/>
  </cols>
  <sheetData>
    <row r="1" spans="1:24" ht="22.9" customHeight="1" x14ac:dyDescent="0.25">
      <c r="A1" s="132" t="s">
        <v>108</v>
      </c>
    </row>
    <row r="2" spans="1:24" ht="14.25" customHeight="1" x14ac:dyDescent="0.25">
      <c r="W2" s="181" t="s">
        <v>82</v>
      </c>
      <c r="X2" s="181"/>
    </row>
    <row r="3" spans="1:24" ht="25.5" customHeight="1" x14ac:dyDescent="0.25">
      <c r="B3" s="185" t="s">
        <v>8</v>
      </c>
      <c r="C3" s="185"/>
      <c r="D3" s="185" t="s">
        <v>51</v>
      </c>
      <c r="E3" s="185" t="s">
        <v>159</v>
      </c>
      <c r="F3" s="185"/>
      <c r="G3" s="185"/>
      <c r="H3" s="185"/>
      <c r="I3" s="185" t="s">
        <v>157</v>
      </c>
      <c r="J3" s="185"/>
      <c r="K3" s="185"/>
      <c r="L3" s="185"/>
      <c r="M3" s="185" t="s">
        <v>156</v>
      </c>
      <c r="N3" s="185"/>
      <c r="O3" s="185"/>
      <c r="P3" s="185"/>
      <c r="Q3" s="185" t="s">
        <v>79</v>
      </c>
      <c r="R3" s="185"/>
      <c r="S3" s="185"/>
      <c r="T3" s="185"/>
      <c r="U3" s="185" t="s">
        <v>91</v>
      </c>
      <c r="V3" s="185"/>
      <c r="W3" s="185"/>
      <c r="X3" s="185"/>
    </row>
    <row r="4" spans="1:24" ht="126" customHeight="1" x14ac:dyDescent="0.25">
      <c r="B4" s="134" t="s">
        <v>2</v>
      </c>
      <c r="C4" s="134" t="s">
        <v>26</v>
      </c>
      <c r="D4" s="185"/>
      <c r="E4" s="135" t="s">
        <v>12</v>
      </c>
      <c r="F4" s="136" t="s">
        <v>185</v>
      </c>
      <c r="G4" s="136" t="s">
        <v>20</v>
      </c>
      <c r="H4" s="136" t="s">
        <v>13</v>
      </c>
      <c r="I4" s="135" t="s">
        <v>12</v>
      </c>
      <c r="J4" s="136" t="s">
        <v>185</v>
      </c>
      <c r="K4" s="136" t="s">
        <v>20</v>
      </c>
      <c r="L4" s="136" t="s">
        <v>13</v>
      </c>
      <c r="M4" s="135" t="s">
        <v>12</v>
      </c>
      <c r="N4" s="136" t="s">
        <v>185</v>
      </c>
      <c r="O4" s="136" t="s">
        <v>20</v>
      </c>
      <c r="P4" s="136" t="s">
        <v>13</v>
      </c>
      <c r="Q4" s="135" t="s">
        <v>12</v>
      </c>
      <c r="R4" s="136" t="s">
        <v>185</v>
      </c>
      <c r="S4" s="136" t="s">
        <v>20</v>
      </c>
      <c r="T4" s="136" t="s">
        <v>13</v>
      </c>
      <c r="U4" s="135" t="s">
        <v>12</v>
      </c>
      <c r="V4" s="136" t="s">
        <v>185</v>
      </c>
      <c r="W4" s="136" t="s">
        <v>20</v>
      </c>
      <c r="X4" s="136" t="s">
        <v>13</v>
      </c>
    </row>
    <row r="5" spans="1:24" x14ac:dyDescent="0.25">
      <c r="B5" s="115">
        <v>1232</v>
      </c>
      <c r="C5" s="115"/>
      <c r="D5" s="115" t="str">
        <f>+'Հ3 Մաս 3'!D8</f>
        <v xml:space="preserve"> Էներգաարդյունավետության ծրագիր</v>
      </c>
      <c r="E5" s="119">
        <f>F5+G5+H5</f>
        <v>0</v>
      </c>
      <c r="F5" s="118">
        <f>+F6+F7</f>
        <v>0</v>
      </c>
      <c r="G5" s="118"/>
      <c r="H5" s="118"/>
      <c r="I5" s="119">
        <f>J5+K5+L5</f>
        <v>0</v>
      </c>
      <c r="J5" s="118"/>
      <c r="K5" s="118"/>
      <c r="L5" s="118"/>
      <c r="M5" s="119">
        <f>N5+O5+P5</f>
        <v>0</v>
      </c>
      <c r="N5" s="118"/>
      <c r="O5" s="118"/>
      <c r="P5" s="118"/>
      <c r="Q5" s="119">
        <f>R5+S5+T5</f>
        <v>0</v>
      </c>
      <c r="R5" s="118"/>
      <c r="S5" s="118"/>
      <c r="T5" s="118"/>
      <c r="U5" s="119">
        <f>V5+W5+X5</f>
        <v>0</v>
      </c>
      <c r="V5" s="118"/>
      <c r="W5" s="118"/>
      <c r="X5" s="118"/>
    </row>
    <row r="6" spans="1:24" ht="84" customHeight="1" x14ac:dyDescent="0.25">
      <c r="B6" s="115"/>
      <c r="C6" s="115">
        <v>12001</v>
      </c>
      <c r="D6" s="115" t="str">
        <f>+'Հ3 Մաս 2'!D9</f>
        <v>Եվրոպական ներդրումային բանկի աջակցությամբ իրականացվող Երևանի էներգաարդյունավետության  դրամաշնորհային ծրագրի երկրորդ փուլ (մանկապարտեզների և այլ հանրային շենքերի էներգարդյունավետվության բարելավում)</v>
      </c>
      <c r="E6" s="119">
        <f t="shared" ref="E6:E7" si="0">F6+G6+H6</f>
        <v>0</v>
      </c>
      <c r="F6" s="118">
        <v>0</v>
      </c>
      <c r="G6" s="118"/>
      <c r="H6" s="118"/>
      <c r="I6" s="119">
        <f t="shared" ref="I6:I7" si="1">J6+K6+L6</f>
        <v>863948.2</v>
      </c>
      <c r="J6" s="118">
        <f>+'Հ3 Մաս 2'!H9</f>
        <v>863948.2</v>
      </c>
      <c r="K6" s="118"/>
      <c r="L6" s="118"/>
      <c r="M6" s="119">
        <f t="shared" ref="M6:M7" si="2">N6+O6+P6</f>
        <v>2283232.3602756406</v>
      </c>
      <c r="N6" s="118">
        <f>+'Հ3 Մաս 2'!I9</f>
        <v>2283232.3602756406</v>
      </c>
      <c r="O6" s="118"/>
      <c r="P6" s="118"/>
      <c r="Q6" s="119">
        <f t="shared" ref="Q6:Q7" si="3">R6+S6+T6</f>
        <v>1609056.8798672534</v>
      </c>
      <c r="R6" s="118">
        <f>+'Հ3 Մաս 2'!J9</f>
        <v>1609056.8798672534</v>
      </c>
      <c r="S6" s="118"/>
      <c r="T6" s="118"/>
      <c r="U6" s="119">
        <f t="shared" ref="U6:U7" si="4">V6+W6+X6</f>
        <v>722148.53870370018</v>
      </c>
      <c r="V6" s="118">
        <f>+'Հ3 Մաս 2'!K9</f>
        <v>722148.53870370018</v>
      </c>
      <c r="W6" s="118"/>
      <c r="X6" s="118"/>
    </row>
    <row r="7" spans="1:24" ht="89.25" x14ac:dyDescent="0.25">
      <c r="B7" s="115"/>
      <c r="C7" s="115">
        <v>12003</v>
      </c>
      <c r="D7" s="115" t="str">
        <f>+'Հ3 Մաս 2'!D10</f>
        <v>Եվրոպական ներդրումային բանկի աջակցությամբ իրականացվող Երևանի էներգաարդյունավետության ծրագրի երկրորդ փուլ (մանկապարտեզների և այլ հանրային շենքերի էներգարդյունավետվության բարելավում)</v>
      </c>
      <c r="E7" s="119">
        <f t="shared" si="0"/>
        <v>0</v>
      </c>
      <c r="F7" s="118">
        <v>0</v>
      </c>
      <c r="G7" s="118"/>
      <c r="H7" s="118"/>
      <c r="I7" s="119">
        <f t="shared" si="1"/>
        <v>2140816.6</v>
      </c>
      <c r="J7" s="118">
        <f>+'Հ3 Մաս 2'!H10</f>
        <v>2140816.6</v>
      </c>
      <c r="K7" s="118"/>
      <c r="L7" s="118"/>
      <c r="M7" s="119">
        <f t="shared" si="2"/>
        <v>5750362.9814349692</v>
      </c>
      <c r="N7" s="118">
        <f>+'Հ3 Մաս 2'!I10</f>
        <v>5750362.9814349692</v>
      </c>
      <c r="O7" s="118"/>
      <c r="P7" s="118"/>
      <c r="Q7" s="119">
        <f t="shared" si="3"/>
        <v>4052435.8974908227</v>
      </c>
      <c r="R7" s="118">
        <f>+'Հ3 Մաս 2'!J10</f>
        <v>4052435.8974908227</v>
      </c>
      <c r="S7" s="118"/>
      <c r="T7" s="118"/>
      <c r="U7" s="119">
        <f t="shared" si="4"/>
        <v>1818744.4678463535</v>
      </c>
      <c r="V7" s="118">
        <f>+'Հ3 Մաս 2'!K10</f>
        <v>1818744.4678463535</v>
      </c>
      <c r="W7" s="118"/>
      <c r="X7" s="118"/>
    </row>
    <row r="8" spans="1:24" ht="15" customHeight="1" x14ac:dyDescent="0.25">
      <c r="B8" s="182" t="s">
        <v>49</v>
      </c>
      <c r="C8" s="183"/>
      <c r="D8" s="184"/>
      <c r="E8" s="129">
        <f>SUM(E5:E7)</f>
        <v>0</v>
      </c>
      <c r="F8" s="129">
        <f>+F7+F6</f>
        <v>0</v>
      </c>
      <c r="G8" s="129">
        <f t="shared" ref="G8:X8" si="5">+G7+G6</f>
        <v>0</v>
      </c>
      <c r="H8" s="129">
        <f t="shared" si="5"/>
        <v>0</v>
      </c>
      <c r="I8" s="129">
        <f t="shared" si="5"/>
        <v>3004764.8</v>
      </c>
      <c r="J8" s="129">
        <f t="shared" si="5"/>
        <v>3004764.8</v>
      </c>
      <c r="K8" s="129">
        <f t="shared" si="5"/>
        <v>0</v>
      </c>
      <c r="L8" s="129">
        <f t="shared" si="5"/>
        <v>0</v>
      </c>
      <c r="M8" s="129">
        <f t="shared" si="5"/>
        <v>8033595.3417106103</v>
      </c>
      <c r="N8" s="129">
        <f t="shared" si="5"/>
        <v>8033595.3417106103</v>
      </c>
      <c r="O8" s="129">
        <f t="shared" si="5"/>
        <v>0</v>
      </c>
      <c r="P8" s="129">
        <f t="shared" si="5"/>
        <v>0</v>
      </c>
      <c r="Q8" s="129">
        <f t="shared" si="5"/>
        <v>5661492.7773580756</v>
      </c>
      <c r="R8" s="129">
        <f t="shared" si="5"/>
        <v>5661492.7773580756</v>
      </c>
      <c r="S8" s="129">
        <f t="shared" si="5"/>
        <v>0</v>
      </c>
      <c r="T8" s="129">
        <f t="shared" si="5"/>
        <v>0</v>
      </c>
      <c r="U8" s="129">
        <f t="shared" si="5"/>
        <v>2540893.0065500536</v>
      </c>
      <c r="V8" s="129">
        <f t="shared" si="5"/>
        <v>2540893.0065500536</v>
      </c>
      <c r="W8" s="129">
        <f t="shared" si="5"/>
        <v>0</v>
      </c>
      <c r="X8" s="129">
        <f t="shared" si="5"/>
        <v>0</v>
      </c>
    </row>
    <row r="10" spans="1:24" x14ac:dyDescent="0.25">
      <c r="B10" s="137"/>
    </row>
    <row r="11" spans="1:24" ht="27.75" customHeight="1" x14ac:dyDescent="0.25">
      <c r="B11" s="137"/>
      <c r="C11" s="137"/>
      <c r="D11" s="137"/>
      <c r="E11" s="137"/>
      <c r="F11" s="137"/>
      <c r="G11" s="137"/>
      <c r="H11" s="137"/>
      <c r="I11" s="137"/>
      <c r="J11" s="137"/>
      <c r="K11" s="137"/>
    </row>
  </sheetData>
  <mergeCells count="9">
    <mergeCell ref="W2:X2"/>
    <mergeCell ref="B8:D8"/>
    <mergeCell ref="M3:P3"/>
    <mergeCell ref="Q3:T3"/>
    <mergeCell ref="U3:X3"/>
    <mergeCell ref="B3:C3"/>
    <mergeCell ref="D3:D4"/>
    <mergeCell ref="E3:H3"/>
    <mergeCell ref="I3:L3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13"/>
  <sheetViews>
    <sheetView workbookViewId="0">
      <selection activeCell="I15" sqref="I15"/>
    </sheetView>
  </sheetViews>
  <sheetFormatPr defaultRowHeight="15" x14ac:dyDescent="0.25"/>
  <cols>
    <col min="1" max="1" width="8.85546875" customWidth="1"/>
    <col min="2" max="2" width="40.28515625" customWidth="1"/>
    <col min="3" max="3" width="18.7109375" customWidth="1"/>
    <col min="4" max="4" width="15.5703125" customWidth="1"/>
    <col min="5" max="5" width="12.140625" customWidth="1"/>
    <col min="6" max="6" width="13.42578125" customWidth="1"/>
    <col min="7" max="7" width="12.5703125" customWidth="1"/>
  </cols>
  <sheetData>
    <row r="1" spans="1:8" ht="62.25" customHeight="1" x14ac:dyDescent="0.25">
      <c r="A1" s="187" t="s">
        <v>48</v>
      </c>
      <c r="B1" s="187"/>
      <c r="C1" s="187"/>
      <c r="D1" s="187"/>
      <c r="E1" s="187"/>
      <c r="F1" s="187"/>
      <c r="G1" s="187"/>
      <c r="H1" s="187"/>
    </row>
    <row r="3" spans="1:8" x14ac:dyDescent="0.25">
      <c r="B3" s="188" t="s">
        <v>15</v>
      </c>
      <c r="C3" s="188" t="s">
        <v>95</v>
      </c>
      <c r="D3" s="188" t="s">
        <v>96</v>
      </c>
      <c r="E3" s="188" t="s">
        <v>47</v>
      </c>
      <c r="F3" s="188"/>
      <c r="G3" s="188"/>
    </row>
    <row r="4" spans="1:8" ht="47.25" customHeight="1" x14ac:dyDescent="0.25">
      <c r="B4" s="188"/>
      <c r="C4" s="188"/>
      <c r="D4" s="188"/>
      <c r="E4" s="14" t="s">
        <v>17</v>
      </c>
      <c r="F4" s="14" t="s">
        <v>79</v>
      </c>
      <c r="G4" s="14" t="s">
        <v>91</v>
      </c>
    </row>
    <row r="5" spans="1:8" x14ac:dyDescent="0.25">
      <c r="B5" s="19" t="s">
        <v>18</v>
      </c>
      <c r="C5" s="15">
        <f>C6+C9</f>
        <v>0</v>
      </c>
      <c r="D5" s="15">
        <f t="shared" ref="D5:G5" si="0">D6+D9</f>
        <v>0</v>
      </c>
      <c r="E5" s="15">
        <f t="shared" si="0"/>
        <v>0</v>
      </c>
      <c r="F5" s="15">
        <f t="shared" si="0"/>
        <v>0</v>
      </c>
      <c r="G5" s="15">
        <f t="shared" si="0"/>
        <v>0</v>
      </c>
    </row>
    <row r="6" spans="1:8" ht="25.5" x14ac:dyDescent="0.25">
      <c r="B6" s="17" t="s">
        <v>19</v>
      </c>
      <c r="C6" s="15">
        <f>SUM(C7:C8)</f>
        <v>0</v>
      </c>
      <c r="D6" s="15">
        <f t="shared" ref="D6:G6" si="1">SUM(D7:D8)</f>
        <v>0</v>
      </c>
      <c r="E6" s="15">
        <f t="shared" si="1"/>
        <v>0</v>
      </c>
      <c r="F6" s="15">
        <f t="shared" si="1"/>
        <v>0</v>
      </c>
      <c r="G6" s="15">
        <f t="shared" si="1"/>
        <v>0</v>
      </c>
    </row>
    <row r="7" spans="1:8" x14ac:dyDescent="0.25">
      <c r="B7" s="13"/>
      <c r="C7" s="16"/>
      <c r="D7" s="16"/>
      <c r="E7" s="16"/>
      <c r="F7" s="16"/>
      <c r="G7" s="16"/>
    </row>
    <row r="8" spans="1:8" x14ac:dyDescent="0.25">
      <c r="B8" s="13"/>
      <c r="C8" s="16"/>
      <c r="D8" s="16"/>
      <c r="E8" s="16"/>
      <c r="F8" s="16"/>
      <c r="G8" s="16"/>
    </row>
    <row r="9" spans="1:8" x14ac:dyDescent="0.25">
      <c r="B9" s="17" t="s">
        <v>68</v>
      </c>
      <c r="C9" s="15">
        <f>SUM(C10:C11)</f>
        <v>0</v>
      </c>
      <c r="D9" s="15">
        <f t="shared" ref="D9:G9" si="2">SUM(D10:D11)</f>
        <v>0</v>
      </c>
      <c r="E9" s="15">
        <f t="shared" si="2"/>
        <v>0</v>
      </c>
      <c r="F9" s="15">
        <f t="shared" si="2"/>
        <v>0</v>
      </c>
      <c r="G9" s="15">
        <f t="shared" si="2"/>
        <v>0</v>
      </c>
    </row>
    <row r="10" spans="1:8" x14ac:dyDescent="0.25">
      <c r="B10" s="18"/>
      <c r="C10" s="16"/>
      <c r="D10" s="16"/>
      <c r="E10" s="16"/>
      <c r="F10" s="16"/>
      <c r="G10" s="16"/>
    </row>
    <row r="11" spans="1:8" x14ac:dyDescent="0.25">
      <c r="B11" s="16"/>
      <c r="C11" s="16"/>
      <c r="D11" s="16"/>
      <c r="E11" s="16"/>
      <c r="F11" s="16"/>
      <c r="G11" s="16"/>
    </row>
    <row r="12" spans="1:8" x14ac:dyDescent="0.25">
      <c r="B12" s="186"/>
      <c r="C12" s="186"/>
      <c r="D12" s="186"/>
      <c r="E12" s="186"/>
      <c r="F12" s="186"/>
      <c r="G12" s="186"/>
    </row>
    <row r="13" spans="1:8" x14ac:dyDescent="0.25">
      <c r="A13" s="20"/>
      <c r="C13" s="8"/>
      <c r="D13" s="8"/>
      <c r="E13" s="8"/>
      <c r="F13" s="8"/>
      <c r="G13" s="8"/>
    </row>
  </sheetData>
  <mergeCells count="6">
    <mergeCell ref="B12:G12"/>
    <mergeCell ref="A1:H1"/>
    <mergeCell ref="B3:B4"/>
    <mergeCell ref="C3:C4"/>
    <mergeCell ref="D3:D4"/>
    <mergeCell ref="E3:G3"/>
  </mergeCells>
  <pageMargins left="0.16" right="0.25" top="0.75" bottom="0.75" header="0.3" footer="0.3"/>
  <pageSetup orientation="landscape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0" tint="-0.14999847407452621"/>
  </sheetPr>
  <dimension ref="A1:AY49"/>
  <sheetViews>
    <sheetView topLeftCell="G10" zoomScale="85" zoomScaleNormal="85" workbookViewId="0">
      <selection activeCell="H17" sqref="H17:AD17"/>
    </sheetView>
  </sheetViews>
  <sheetFormatPr defaultRowHeight="15" x14ac:dyDescent="0.25"/>
  <cols>
    <col min="1" max="1" width="3.85546875" customWidth="1"/>
    <col min="2" max="2" width="13.28515625" customWidth="1"/>
    <col min="3" max="3" width="9.5703125" customWidth="1"/>
    <col min="4" max="4" width="36.42578125" customWidth="1"/>
    <col min="5" max="5" width="21" customWidth="1"/>
    <col min="6" max="6" width="20.42578125" customWidth="1"/>
    <col min="7" max="7" width="17.28515625" customWidth="1"/>
    <col min="8" max="8" width="14.140625" customWidth="1"/>
    <col min="9" max="9" width="12.28515625" customWidth="1"/>
    <col min="10" max="15" width="9.140625" customWidth="1"/>
    <col min="16" max="16" width="12.140625" customWidth="1"/>
    <col min="17" max="17" width="11.5703125" customWidth="1"/>
    <col min="18" max="18" width="11.85546875" customWidth="1"/>
    <col min="19" max="19" width="15.28515625" customWidth="1"/>
    <col min="20" max="20" width="15.42578125" customWidth="1"/>
    <col min="21" max="21" width="14.5703125" customWidth="1"/>
    <col min="22" max="22" width="15.140625" customWidth="1"/>
    <col min="23" max="23" width="12.85546875" bestFit="1" customWidth="1"/>
    <col min="24" max="24" width="12.42578125" bestFit="1" customWidth="1"/>
    <col min="25" max="25" width="15.85546875" bestFit="1" customWidth="1"/>
    <col min="26" max="26" width="12.5703125" bestFit="1" customWidth="1"/>
    <col min="27" max="27" width="11.5703125" bestFit="1" customWidth="1"/>
    <col min="28" max="28" width="12.140625" bestFit="1" customWidth="1"/>
    <col min="29" max="29" width="12.28515625" bestFit="1" customWidth="1"/>
    <col min="30" max="30" width="11.42578125" bestFit="1" customWidth="1"/>
    <col min="31" max="31" width="13.28515625" hidden="1" customWidth="1"/>
    <col min="32" max="32" width="13.140625" hidden="1" customWidth="1"/>
    <col min="33" max="33" width="12.7109375" hidden="1" customWidth="1"/>
    <col min="34" max="35" width="12.42578125" hidden="1" customWidth="1"/>
    <col min="36" max="36" width="11.28515625" hidden="1" customWidth="1"/>
    <col min="37" max="37" width="12.28515625" hidden="1" customWidth="1"/>
    <col min="38" max="38" width="13" hidden="1" customWidth="1"/>
    <col min="39" max="39" width="11.28515625" hidden="1" customWidth="1"/>
    <col min="40" max="40" width="12.28515625" hidden="1" customWidth="1"/>
    <col min="41" max="41" width="13" hidden="1" customWidth="1"/>
    <col min="42" max="42" width="11.28515625" hidden="1" customWidth="1"/>
    <col min="43" max="44" width="12.42578125" hidden="1" customWidth="1"/>
    <col min="45" max="45" width="11.28515625" hidden="1" customWidth="1"/>
    <col min="46" max="48" width="0" hidden="1" customWidth="1"/>
  </cols>
  <sheetData>
    <row r="1" spans="1:51" s="41" customFormat="1" ht="22.5" customHeight="1" x14ac:dyDescent="0.25">
      <c r="A1" s="49" t="s">
        <v>87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</row>
    <row r="2" spans="1:51" ht="17.25" x14ac:dyDescent="0.25">
      <c r="A2" s="49"/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</row>
    <row r="3" spans="1:51" s="41" customFormat="1" ht="30.75" customHeight="1" x14ac:dyDescent="0.25">
      <c r="A3" s="49" t="s">
        <v>88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</row>
    <row r="4" spans="1:51" x14ac:dyDescent="0.25">
      <c r="A4" s="50"/>
      <c r="B4" s="52"/>
      <c r="C4" s="52"/>
      <c r="D4" s="52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AE4" s="41"/>
      <c r="AF4" s="41"/>
      <c r="AG4" s="41"/>
    </row>
    <row r="5" spans="1:51" ht="15.75" thickBot="1" x14ac:dyDescent="0.3">
      <c r="A5" s="50"/>
      <c r="B5" s="50"/>
      <c r="C5" s="50"/>
      <c r="D5" s="52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V5" s="128"/>
      <c r="W5" s="128"/>
      <c r="X5" s="128"/>
      <c r="AE5" s="41"/>
      <c r="AF5" s="41"/>
      <c r="AG5" s="41"/>
      <c r="AH5" s="127"/>
      <c r="AI5" s="127"/>
      <c r="AJ5" s="127"/>
      <c r="AX5" s="44"/>
      <c r="AY5" s="52" t="s">
        <v>190</v>
      </c>
    </row>
    <row r="6" spans="1:51" ht="40.5" customHeight="1" x14ac:dyDescent="0.25">
      <c r="A6" s="50"/>
      <c r="B6" s="208" t="s">
        <v>8</v>
      </c>
      <c r="C6" s="204"/>
      <c r="D6" s="204" t="s">
        <v>51</v>
      </c>
      <c r="E6" s="204" t="s">
        <v>43</v>
      </c>
      <c r="F6" s="204" t="s">
        <v>89</v>
      </c>
      <c r="G6" s="204" t="s">
        <v>81</v>
      </c>
      <c r="H6" s="204"/>
      <c r="I6" s="204"/>
      <c r="J6" s="204" t="s">
        <v>97</v>
      </c>
      <c r="K6" s="204"/>
      <c r="L6" s="204"/>
      <c r="M6" s="204" t="s">
        <v>98</v>
      </c>
      <c r="N6" s="204"/>
      <c r="O6" s="204"/>
      <c r="P6" s="205" t="s">
        <v>99</v>
      </c>
      <c r="Q6" s="205"/>
      <c r="R6" s="205"/>
      <c r="S6" s="205" t="s">
        <v>23</v>
      </c>
      <c r="T6" s="205"/>
      <c r="U6" s="205"/>
      <c r="V6" s="205" t="s">
        <v>16</v>
      </c>
      <c r="W6" s="205"/>
      <c r="X6" s="205"/>
      <c r="Y6" s="205"/>
      <c r="Z6" s="205"/>
      <c r="AA6" s="205"/>
      <c r="AB6" s="205"/>
      <c r="AC6" s="205"/>
      <c r="AD6" s="206"/>
      <c r="AE6" s="192" t="s">
        <v>101</v>
      </c>
      <c r="AF6" s="193"/>
      <c r="AG6" s="193"/>
      <c r="AH6" s="193" t="s">
        <v>102</v>
      </c>
      <c r="AI6" s="193"/>
      <c r="AJ6" s="193"/>
      <c r="AK6" s="193"/>
      <c r="AL6" s="193"/>
      <c r="AM6" s="193"/>
      <c r="AN6" s="193"/>
      <c r="AO6" s="193"/>
      <c r="AP6" s="193"/>
      <c r="AQ6" s="193"/>
      <c r="AR6" s="193"/>
      <c r="AS6" s="193"/>
      <c r="AT6" s="193"/>
      <c r="AU6" s="193"/>
      <c r="AV6" s="196"/>
      <c r="AW6" s="197" t="s">
        <v>29</v>
      </c>
      <c r="AX6" s="199" t="s">
        <v>30</v>
      </c>
      <c r="AY6" s="201" t="s">
        <v>103</v>
      </c>
    </row>
    <row r="7" spans="1:51" ht="25.5" customHeight="1" x14ac:dyDescent="0.25">
      <c r="A7" s="50"/>
      <c r="B7" s="209"/>
      <c r="C7" s="168"/>
      <c r="D7" s="168"/>
      <c r="E7" s="168"/>
      <c r="F7" s="168"/>
      <c r="G7" s="168"/>
      <c r="H7" s="168"/>
      <c r="I7" s="168"/>
      <c r="J7" s="168"/>
      <c r="K7" s="168"/>
      <c r="L7" s="168"/>
      <c r="M7" s="168"/>
      <c r="N7" s="168"/>
      <c r="O7" s="168"/>
      <c r="P7" s="178"/>
      <c r="Q7" s="178"/>
      <c r="R7" s="178"/>
      <c r="S7" s="178"/>
      <c r="T7" s="178"/>
      <c r="U7" s="178"/>
      <c r="V7" s="178" t="s">
        <v>17</v>
      </c>
      <c r="W7" s="178"/>
      <c r="X7" s="178"/>
      <c r="Y7" s="178" t="s">
        <v>79</v>
      </c>
      <c r="Z7" s="178"/>
      <c r="AA7" s="178"/>
      <c r="AB7" s="178" t="s">
        <v>91</v>
      </c>
      <c r="AC7" s="178"/>
      <c r="AD7" s="207"/>
      <c r="AE7" s="194"/>
      <c r="AF7" s="195"/>
      <c r="AG7" s="195"/>
      <c r="AH7" s="195" t="s">
        <v>31</v>
      </c>
      <c r="AI7" s="195"/>
      <c r="AJ7" s="195"/>
      <c r="AK7" s="195" t="s">
        <v>32</v>
      </c>
      <c r="AL7" s="195"/>
      <c r="AM7" s="195"/>
      <c r="AN7" s="195" t="s">
        <v>33</v>
      </c>
      <c r="AO7" s="195"/>
      <c r="AP7" s="195"/>
      <c r="AQ7" s="195" t="s">
        <v>34</v>
      </c>
      <c r="AR7" s="195"/>
      <c r="AS7" s="195"/>
      <c r="AT7" s="195" t="s">
        <v>35</v>
      </c>
      <c r="AU7" s="195"/>
      <c r="AV7" s="203"/>
      <c r="AW7" s="198"/>
      <c r="AX7" s="200"/>
      <c r="AY7" s="202"/>
    </row>
    <row r="8" spans="1:51" ht="126" customHeight="1" x14ac:dyDescent="0.25">
      <c r="A8" s="50"/>
      <c r="B8" s="53" t="s">
        <v>2</v>
      </c>
      <c r="C8" s="54" t="s">
        <v>26</v>
      </c>
      <c r="D8" s="168"/>
      <c r="E8" s="168"/>
      <c r="F8" s="168"/>
      <c r="G8" s="55" t="s">
        <v>12</v>
      </c>
      <c r="H8" s="55" t="s">
        <v>21</v>
      </c>
      <c r="I8" s="55" t="s">
        <v>22</v>
      </c>
      <c r="J8" s="55" t="s">
        <v>12</v>
      </c>
      <c r="K8" s="55" t="s">
        <v>21</v>
      </c>
      <c r="L8" s="55" t="s">
        <v>22</v>
      </c>
      <c r="M8" s="55" t="s">
        <v>12</v>
      </c>
      <c r="N8" s="55" t="s">
        <v>21</v>
      </c>
      <c r="O8" s="55" t="s">
        <v>22</v>
      </c>
      <c r="P8" s="25" t="s">
        <v>12</v>
      </c>
      <c r="Q8" s="25" t="s">
        <v>21</v>
      </c>
      <c r="R8" s="25" t="s">
        <v>22</v>
      </c>
      <c r="S8" s="25" t="s">
        <v>12</v>
      </c>
      <c r="T8" s="25" t="s">
        <v>21</v>
      </c>
      <c r="U8" s="25" t="s">
        <v>22</v>
      </c>
      <c r="V8" s="25" t="s">
        <v>12</v>
      </c>
      <c r="W8" s="25" t="s">
        <v>21</v>
      </c>
      <c r="X8" s="25" t="s">
        <v>22</v>
      </c>
      <c r="Y8" s="25" t="s">
        <v>12</v>
      </c>
      <c r="Z8" s="25" t="s">
        <v>21</v>
      </c>
      <c r="AA8" s="25" t="s">
        <v>22</v>
      </c>
      <c r="AB8" s="25" t="s">
        <v>12</v>
      </c>
      <c r="AC8" s="25" t="s">
        <v>21</v>
      </c>
      <c r="AD8" s="40" t="s">
        <v>22</v>
      </c>
      <c r="AE8" s="36" t="s">
        <v>12</v>
      </c>
      <c r="AF8" s="35" t="s">
        <v>21</v>
      </c>
      <c r="AG8" s="35" t="s">
        <v>22</v>
      </c>
      <c r="AH8" s="35" t="s">
        <v>12</v>
      </c>
      <c r="AI8" s="35" t="s">
        <v>21</v>
      </c>
      <c r="AJ8" s="35" t="s">
        <v>22</v>
      </c>
      <c r="AK8" s="35" t="s">
        <v>12</v>
      </c>
      <c r="AL8" s="35" t="s">
        <v>21</v>
      </c>
      <c r="AM8" s="35" t="s">
        <v>22</v>
      </c>
      <c r="AN8" s="35" t="s">
        <v>12</v>
      </c>
      <c r="AO8" s="35" t="s">
        <v>21</v>
      </c>
      <c r="AP8" s="35" t="s">
        <v>22</v>
      </c>
      <c r="AQ8" s="35" t="s">
        <v>12</v>
      </c>
      <c r="AR8" s="35" t="s">
        <v>21</v>
      </c>
      <c r="AS8" s="35" t="s">
        <v>22</v>
      </c>
      <c r="AT8" s="35" t="s">
        <v>12</v>
      </c>
      <c r="AU8" s="35" t="s">
        <v>21</v>
      </c>
      <c r="AV8" s="37" t="s">
        <v>22</v>
      </c>
      <c r="AW8" s="198"/>
      <c r="AX8" s="200"/>
      <c r="AY8" s="202"/>
    </row>
    <row r="9" spans="1:51" x14ac:dyDescent="0.25">
      <c r="B9" s="38">
        <v>1232</v>
      </c>
      <c r="C9" s="12"/>
      <c r="D9" s="12"/>
      <c r="E9" s="27"/>
      <c r="F9" s="12"/>
      <c r="G9" s="120">
        <f>H9+I9</f>
        <v>0</v>
      </c>
      <c r="H9" s="121"/>
      <c r="I9" s="121"/>
      <c r="J9" s="120">
        <f>K9+L9</f>
        <v>0</v>
      </c>
      <c r="K9" s="121"/>
      <c r="L9" s="121"/>
      <c r="M9" s="120">
        <f>N9+O9</f>
        <v>0</v>
      </c>
      <c r="N9" s="121"/>
      <c r="O9" s="121"/>
      <c r="P9" s="120">
        <f>Q9+R9</f>
        <v>0</v>
      </c>
      <c r="Q9" s="121"/>
      <c r="R9" s="121"/>
      <c r="S9" s="120">
        <f>T9+U9</f>
        <v>0</v>
      </c>
      <c r="T9" s="121"/>
      <c r="U9" s="121"/>
      <c r="V9" s="120">
        <f>W9+X9</f>
        <v>0</v>
      </c>
      <c r="W9" s="121"/>
      <c r="X9" s="121"/>
      <c r="Y9" s="120">
        <f>Z9+AA9</f>
        <v>0</v>
      </c>
      <c r="Z9" s="121"/>
      <c r="AA9" s="121"/>
      <c r="AB9" s="120">
        <f>AC9+AD9</f>
        <v>0</v>
      </c>
      <c r="AC9" s="121"/>
      <c r="AD9" s="122"/>
      <c r="AE9" s="123">
        <f>AF9+AG9</f>
        <v>0</v>
      </c>
      <c r="AF9" s="121"/>
      <c r="AG9" s="121"/>
      <c r="AH9" s="120">
        <f>AI9+AJ9</f>
        <v>0</v>
      </c>
      <c r="AI9" s="121"/>
      <c r="AJ9" s="121"/>
      <c r="AK9" s="120">
        <f>AL9+AM9</f>
        <v>0</v>
      </c>
      <c r="AL9" s="121"/>
      <c r="AM9" s="121"/>
      <c r="AN9" s="120">
        <f>AO9+AP9</f>
        <v>0</v>
      </c>
      <c r="AO9" s="121"/>
      <c r="AP9" s="121"/>
      <c r="AQ9" s="120">
        <f>AR9+AS9</f>
        <v>0</v>
      </c>
      <c r="AR9" s="121"/>
      <c r="AS9" s="121"/>
      <c r="AT9" s="120">
        <f>AU9+AV9</f>
        <v>0</v>
      </c>
      <c r="AU9" s="121"/>
      <c r="AV9" s="122"/>
      <c r="AW9" s="124"/>
      <c r="AX9" s="121"/>
      <c r="AY9" s="122"/>
    </row>
    <row r="10" spans="1:51" ht="80.45" customHeight="1" x14ac:dyDescent="0.25">
      <c r="B10" s="38"/>
      <c r="C10" s="12">
        <v>12001</v>
      </c>
      <c r="D10" s="12" t="str">
        <f>+'Հ3 Մաս 2'!D9</f>
        <v>Եվրոպական ներդրումային բանկի աջակցությամբ իրականացվող Երևանի էներգաարդյունավետության  դրամաշնորհային ծրագրի երկրորդ փուլ (մանկապարտեզների և այլ հանրային շենքերի էներգարդյունավետվության բարելավում)</v>
      </c>
      <c r="E10" s="12"/>
      <c r="F10" s="27"/>
      <c r="G10" s="120">
        <f>+G11+G12</f>
        <v>12020.419272194475</v>
      </c>
      <c r="H10" s="121">
        <f>+H11+H12</f>
        <v>10017.016060162063</v>
      </c>
      <c r="I10" s="121">
        <f>+I11+I12</f>
        <v>2003.4032120324125</v>
      </c>
      <c r="J10" s="120">
        <f t="shared" ref="J10:J15" si="0">K10+L10</f>
        <v>0</v>
      </c>
      <c r="K10" s="121">
        <f>+K11+K12</f>
        <v>0</v>
      </c>
      <c r="L10" s="121">
        <f>+L11+L12</f>
        <v>0</v>
      </c>
      <c r="M10" s="120">
        <f t="shared" ref="M10:M15" si="1">N10+O10</f>
        <v>0</v>
      </c>
      <c r="N10" s="121">
        <f>+N11+N12</f>
        <v>0</v>
      </c>
      <c r="O10" s="121">
        <f>+O11+O12</f>
        <v>0</v>
      </c>
      <c r="P10" s="120">
        <f t="shared" ref="P10:P15" si="2">Q10+R10</f>
        <v>2082.0537414146283</v>
      </c>
      <c r="Q10" s="121">
        <f>+Q11+Q12</f>
        <v>1735.041089287866</v>
      </c>
      <c r="R10" s="121">
        <f>+R11+R12</f>
        <v>347.01265212676225</v>
      </c>
      <c r="S10" s="120">
        <f t="shared" ref="S10:S15" si="3">T10+U10</f>
        <v>9938.3655307798472</v>
      </c>
      <c r="T10" s="121">
        <f>+T11+T12</f>
        <v>8281.9749708741965</v>
      </c>
      <c r="U10" s="121">
        <f>+U11+U12</f>
        <v>1656.3905599056502</v>
      </c>
      <c r="V10" s="120">
        <f t="shared" ref="V10:V15" si="4">W10+X10</f>
        <v>5502.4276666481273</v>
      </c>
      <c r="W10" s="121">
        <f>+W11+W12</f>
        <v>4585.3563888734398</v>
      </c>
      <c r="X10" s="121">
        <f>+X11+X12</f>
        <v>917.07127777468804</v>
      </c>
      <c r="Y10" s="120">
        <f t="shared" ref="Y10:Y15" si="5">Z10+AA10</f>
        <v>3877.7126879557854</v>
      </c>
      <c r="Z10" s="121">
        <f>+Z11+Z12</f>
        <v>3231.4272399631545</v>
      </c>
      <c r="AA10" s="121">
        <f>+AA11+AA12</f>
        <v>646.28544799263102</v>
      </c>
      <c r="AB10" s="120">
        <f t="shared" ref="AB10:AB15" si="6">AC10+AD10</f>
        <v>1740.3266386400778</v>
      </c>
      <c r="AC10" s="121">
        <f>+AC11+AC12</f>
        <v>1450.2721988667315</v>
      </c>
      <c r="AD10" s="121">
        <f>+AD11+AD12</f>
        <v>290.0544397733463</v>
      </c>
      <c r="AE10" s="123">
        <f t="shared" ref="AE10:AE15" si="7">AF10+AG10</f>
        <v>11120.466993243992</v>
      </c>
      <c r="AF10" s="121">
        <f>+AF11+AF12</f>
        <v>9267.0558277033269</v>
      </c>
      <c r="AG10" s="121">
        <f>+AG11+AG12</f>
        <v>1853.4111655406653</v>
      </c>
      <c r="AH10" s="120">
        <f t="shared" ref="AH10:AH15" si="8">AI10+AJ10</f>
        <v>1100.4855333296257</v>
      </c>
      <c r="AI10" s="121">
        <f>+AI11+AI12</f>
        <v>917.07127777468804</v>
      </c>
      <c r="AJ10" s="121">
        <f>+AJ11+AJ12</f>
        <v>183.41425555493763</v>
      </c>
      <c r="AK10" s="120">
        <f t="shared" ref="AK10:AK15" si="9">AL10+AM10</f>
        <v>1650.7282999944382</v>
      </c>
      <c r="AL10" s="121">
        <f>+AL11+AL12</f>
        <v>1375.6069166620318</v>
      </c>
      <c r="AM10" s="121">
        <f>+AM11+AM12</f>
        <v>275.12138333240642</v>
      </c>
      <c r="AN10" s="120">
        <f t="shared" ref="AN10:AN15" si="10">AO10+AP10</f>
        <v>1650.7282999944382</v>
      </c>
      <c r="AO10" s="121">
        <f>+AO11+AO12</f>
        <v>1375.6069166620318</v>
      </c>
      <c r="AP10" s="121">
        <f>+AP11+AP12</f>
        <v>275.12138333240642</v>
      </c>
      <c r="AQ10" s="120">
        <f t="shared" ref="AQ10:AQ15" si="11">AR10+AS10</f>
        <v>1100.4855333296257</v>
      </c>
      <c r="AR10" s="121">
        <f>+AR11+AR12</f>
        <v>917.07127777468804</v>
      </c>
      <c r="AS10" s="121">
        <f>+AS11+AS12</f>
        <v>183.41425555493763</v>
      </c>
      <c r="AT10" s="120">
        <f t="shared" ref="AT10:AT15" si="12">AU10+AV10</f>
        <v>0</v>
      </c>
      <c r="AU10" s="121">
        <f>+AU11+AU12</f>
        <v>0</v>
      </c>
      <c r="AV10" s="121">
        <f>+AV11+AV12</f>
        <v>0</v>
      </c>
      <c r="AW10" s="124"/>
      <c r="AX10" s="121"/>
      <c r="AY10" s="122"/>
    </row>
    <row r="11" spans="1:51" ht="24" customHeight="1" x14ac:dyDescent="0.25">
      <c r="B11" s="38"/>
      <c r="C11" s="12"/>
      <c r="D11" s="12"/>
      <c r="E11" s="13"/>
      <c r="F11" s="12" t="str">
        <f>+'Հ4  '!G13</f>
        <v>Շենքերի և շինությունների շինարարություն</v>
      </c>
      <c r="G11" s="120">
        <f>+H11+I11</f>
        <v>11657.52</v>
      </c>
      <c r="H11" s="121">
        <v>9714.6</v>
      </c>
      <c r="I11" s="121">
        <f>+H11*0.2</f>
        <v>1942.92</v>
      </c>
      <c r="J11" s="120">
        <f t="shared" si="0"/>
        <v>0</v>
      </c>
      <c r="K11" s="121">
        <v>0</v>
      </c>
      <c r="L11" s="121">
        <v>0</v>
      </c>
      <c r="M11" s="120">
        <f t="shared" si="1"/>
        <v>0</v>
      </c>
      <c r="N11" s="121">
        <v>0</v>
      </c>
      <c r="O11" s="121">
        <v>0</v>
      </c>
      <c r="P11" s="120">
        <f t="shared" si="2"/>
        <v>2068.1730328955296</v>
      </c>
      <c r="Q11" s="121">
        <f>+Q29/$C$23</f>
        <v>1723.4739125195806</v>
      </c>
      <c r="R11" s="121">
        <f>+R29/$C$23</f>
        <v>344.69912037594889</v>
      </c>
      <c r="S11" s="120">
        <f t="shared" si="3"/>
        <v>9589.3469671044695</v>
      </c>
      <c r="T11" s="121">
        <f>+H11-K11-N11-Q11</f>
        <v>7991.1260874804193</v>
      </c>
      <c r="U11" s="121">
        <f>+I11-L11-O11-R11</f>
        <v>1598.2208796240511</v>
      </c>
      <c r="V11" s="120">
        <f t="shared" si="4"/>
        <v>5313.1838614684675</v>
      </c>
      <c r="W11" s="121">
        <v>4427.6532178903899</v>
      </c>
      <c r="X11" s="121">
        <f>+W11*0.2</f>
        <v>885.53064357807807</v>
      </c>
      <c r="Y11" s="120">
        <f t="shared" si="5"/>
        <v>3803.8701938641316</v>
      </c>
      <c r="Z11" s="121">
        <v>3169.8918282201098</v>
      </c>
      <c r="AA11" s="121">
        <f>+Z11*0.2</f>
        <v>633.97836564402201</v>
      </c>
      <c r="AB11" s="120">
        <f t="shared" si="6"/>
        <v>1716.6032978624999</v>
      </c>
      <c r="AC11" s="121">
        <v>1430.50274821875</v>
      </c>
      <c r="AD11" s="121">
        <f>+AC11*0.2</f>
        <v>286.10054964375001</v>
      </c>
      <c r="AE11" s="123">
        <f t="shared" si="7"/>
        <v>10833.6573531951</v>
      </c>
      <c r="AF11" s="121">
        <f>+W11+Z11+AC11</f>
        <v>9028.0477943292499</v>
      </c>
      <c r="AG11" s="121">
        <f>+X11+AA11+AD11</f>
        <v>1805.60955886585</v>
      </c>
      <c r="AH11" s="120">
        <f t="shared" si="8"/>
        <v>1062.6367722936936</v>
      </c>
      <c r="AI11" s="121">
        <f>+W11*0.2</f>
        <v>885.53064357807807</v>
      </c>
      <c r="AJ11" s="121">
        <f>+X11*0.2</f>
        <v>177.10612871561563</v>
      </c>
      <c r="AK11" s="120">
        <f t="shared" si="9"/>
        <v>1593.9551584405403</v>
      </c>
      <c r="AL11" s="121">
        <f>+W11*0.3</f>
        <v>1328.2959653671169</v>
      </c>
      <c r="AM11" s="121">
        <f>+X11*0.3</f>
        <v>265.65919307342341</v>
      </c>
      <c r="AN11" s="120">
        <f t="shared" si="10"/>
        <v>1593.9551584405403</v>
      </c>
      <c r="AO11" s="121">
        <f>+W11*0.3</f>
        <v>1328.2959653671169</v>
      </c>
      <c r="AP11" s="121">
        <f>+X11*0.3</f>
        <v>265.65919307342341</v>
      </c>
      <c r="AQ11" s="120">
        <f t="shared" si="11"/>
        <v>1062.6367722936936</v>
      </c>
      <c r="AR11" s="121">
        <f>+W11*0.2</f>
        <v>885.53064357807807</v>
      </c>
      <c r="AS11" s="121">
        <f>+X11*0.2</f>
        <v>177.10612871561563</v>
      </c>
      <c r="AT11" s="120">
        <f t="shared" si="12"/>
        <v>0</v>
      </c>
      <c r="AU11" s="121"/>
      <c r="AV11" s="122"/>
      <c r="AW11" s="124"/>
      <c r="AX11" s="121"/>
      <c r="AY11" s="122"/>
    </row>
    <row r="12" spans="1:51" ht="22.15" customHeight="1" x14ac:dyDescent="0.25">
      <c r="B12" s="38"/>
      <c r="C12" s="12"/>
      <c r="D12" s="12"/>
      <c r="E12" s="13"/>
      <c r="F12" s="12" t="str">
        <f>+'Հ4  '!G14</f>
        <v>Նախագծահետազոտական ծախսեր</v>
      </c>
      <c r="G12" s="120">
        <f>+H12+I12</f>
        <v>362.89927219447441</v>
      </c>
      <c r="H12" s="121">
        <f>302416.060162062/1000</f>
        <v>302.41606016206202</v>
      </c>
      <c r="I12" s="121">
        <f>+H12*0.2</f>
        <v>60.483212032412411</v>
      </c>
      <c r="J12" s="120">
        <f t="shared" si="0"/>
        <v>0</v>
      </c>
      <c r="K12" s="121">
        <v>0</v>
      </c>
      <c r="L12" s="121">
        <v>0</v>
      </c>
      <c r="M12" s="120">
        <f t="shared" si="1"/>
        <v>0</v>
      </c>
      <c r="N12" s="121">
        <v>0</v>
      </c>
      <c r="O12" s="121">
        <v>0</v>
      </c>
      <c r="P12" s="120">
        <f t="shared" si="2"/>
        <v>13.880708519098686</v>
      </c>
      <c r="Q12" s="121">
        <f>+Q30/$C$23</f>
        <v>11.567176768285336</v>
      </c>
      <c r="R12" s="121">
        <f>+R30/$C$23</f>
        <v>2.3135317508133513</v>
      </c>
      <c r="S12" s="120">
        <f t="shared" si="3"/>
        <v>349.01856367537573</v>
      </c>
      <c r="T12" s="121">
        <f>+H12-K12-N12-Q12</f>
        <v>290.8488833937767</v>
      </c>
      <c r="U12" s="121">
        <f>+I12-L12-O12-R12</f>
        <v>58.169680281599057</v>
      </c>
      <c r="V12" s="120">
        <f t="shared" si="4"/>
        <v>189.24380517966</v>
      </c>
      <c r="W12" s="121">
        <v>157.70317098305</v>
      </c>
      <c r="X12" s="121">
        <f>+W12*0.2</f>
        <v>31.54063419661</v>
      </c>
      <c r="Y12" s="120">
        <f t="shared" si="5"/>
        <v>73.842494091653762</v>
      </c>
      <c r="Z12" s="121">
        <v>61.535411743044797</v>
      </c>
      <c r="AA12" s="121">
        <f>+Z12*0.2</f>
        <v>12.30708234860896</v>
      </c>
      <c r="AB12" s="120">
        <f t="shared" si="6"/>
        <v>23.7233407775778</v>
      </c>
      <c r="AC12" s="121">
        <v>19.7694506479815</v>
      </c>
      <c r="AD12" s="121">
        <f>+AC12*0.2</f>
        <v>3.9538901295963003</v>
      </c>
      <c r="AE12" s="123">
        <f t="shared" si="7"/>
        <v>286.80964004889154</v>
      </c>
      <c r="AF12" s="121">
        <f>+W12+Z12+AC12</f>
        <v>239.00803337407629</v>
      </c>
      <c r="AG12" s="121">
        <f>+X12+AA12+AD12</f>
        <v>47.801606674815261</v>
      </c>
      <c r="AH12" s="120">
        <f t="shared" si="8"/>
        <v>37.848761035932</v>
      </c>
      <c r="AI12" s="121">
        <f>+W12*0.2</f>
        <v>31.54063419661</v>
      </c>
      <c r="AJ12" s="121">
        <f>+X12*0.2</f>
        <v>6.308126839322</v>
      </c>
      <c r="AK12" s="120">
        <f t="shared" si="9"/>
        <v>56.773141553898</v>
      </c>
      <c r="AL12" s="121">
        <f>+W12*0.3</f>
        <v>47.310951294915</v>
      </c>
      <c r="AM12" s="121">
        <f>+X12*0.3</f>
        <v>9.462190258983</v>
      </c>
      <c r="AN12" s="120">
        <f t="shared" si="10"/>
        <v>56.773141553898</v>
      </c>
      <c r="AO12" s="121">
        <f>+W12*0.3</f>
        <v>47.310951294915</v>
      </c>
      <c r="AP12" s="121">
        <f>+X12*0.3</f>
        <v>9.462190258983</v>
      </c>
      <c r="AQ12" s="120">
        <f t="shared" si="11"/>
        <v>37.848761035932</v>
      </c>
      <c r="AR12" s="121">
        <f>+W12*0.2</f>
        <v>31.54063419661</v>
      </c>
      <c r="AS12" s="121">
        <f>+X12*0.2</f>
        <v>6.308126839322</v>
      </c>
      <c r="AT12" s="120">
        <f t="shared" si="12"/>
        <v>0</v>
      </c>
      <c r="AU12" s="121"/>
      <c r="AV12" s="122"/>
      <c r="AW12" s="124"/>
      <c r="AX12" s="121"/>
      <c r="AY12" s="122"/>
    </row>
    <row r="13" spans="1:51" ht="60.6" customHeight="1" x14ac:dyDescent="0.25">
      <c r="B13" s="38"/>
      <c r="C13" s="12">
        <v>12003</v>
      </c>
      <c r="D13" s="12" t="str">
        <f>+'Հ3 Մաս 2'!D10</f>
        <v>Եվրոպական ներդրումային բանկի աջակցությամբ իրականացվող Երևանի էներգաարդյունավետության ծրագրի երկրորդ փուլ (մանկապարտեզների և այլ հանրային շենքերի էներգարդյունավետվության բարելավում)</v>
      </c>
      <c r="E13" s="13"/>
      <c r="F13" s="12"/>
      <c r="G13" s="120">
        <f t="shared" ref="G13:G15" si="13">H13+I13</f>
        <v>29999.999999999956</v>
      </c>
      <c r="H13" s="121">
        <f>+H14+H15</f>
        <v>24999.999999999964</v>
      </c>
      <c r="I13" s="121">
        <f>+I14+I15</f>
        <v>4999.9999999999927</v>
      </c>
      <c r="J13" s="120">
        <f t="shared" si="0"/>
        <v>0</v>
      </c>
      <c r="K13" s="121">
        <f>+K14+K15</f>
        <v>0</v>
      </c>
      <c r="L13" s="121">
        <f>+L14+L15</f>
        <v>0</v>
      </c>
      <c r="M13" s="120">
        <f t="shared" si="1"/>
        <v>0</v>
      </c>
      <c r="N13" s="121">
        <f>+N14+N15</f>
        <v>0</v>
      </c>
      <c r="O13" s="121">
        <f>+O14+O15</f>
        <v>0</v>
      </c>
      <c r="P13" s="120">
        <f t="shared" si="2"/>
        <v>5159.2158091336305</v>
      </c>
      <c r="Q13" s="121">
        <f>+Q14+Q15</f>
        <v>4299.3461862875047</v>
      </c>
      <c r="R13" s="121">
        <f>+R14+R15</f>
        <v>859.86962284612605</v>
      </c>
      <c r="S13" s="120">
        <f t="shared" si="3"/>
        <v>24840.784190866329</v>
      </c>
      <c r="T13" s="121">
        <f>+T14+T15</f>
        <v>20700.653813712463</v>
      </c>
      <c r="U13" s="121">
        <f>+U14+U15</f>
        <v>4140.1303771538669</v>
      </c>
      <c r="V13" s="120">
        <f t="shared" si="4"/>
        <v>13857.965975262003</v>
      </c>
      <c r="W13" s="121">
        <f>+W14+W15</f>
        <v>11548.304979385002</v>
      </c>
      <c r="X13" s="121">
        <f>+X14+X15</f>
        <v>2309.6609958770005</v>
      </c>
      <c r="Y13" s="120">
        <f t="shared" si="5"/>
        <v>9766.0824135216844</v>
      </c>
      <c r="Z13" s="121">
        <f>+Z14+Z15</f>
        <v>8138.4020112680701</v>
      </c>
      <c r="AA13" s="121">
        <f>+AA14+AA15</f>
        <v>1627.6804022536141</v>
      </c>
      <c r="AB13" s="120">
        <f t="shared" si="6"/>
        <v>4383.0448676861151</v>
      </c>
      <c r="AC13" s="121">
        <f>+AC14+AC15</f>
        <v>3652.5373897384293</v>
      </c>
      <c r="AD13" s="121">
        <f>+AD14+AD15</f>
        <v>730.50747794768586</v>
      </c>
      <c r="AE13" s="123">
        <f t="shared" si="7"/>
        <v>28007.093256469805</v>
      </c>
      <c r="AF13" s="121">
        <f>+AF14+AF15</f>
        <v>23339.244380391505</v>
      </c>
      <c r="AG13" s="121">
        <f>+AG14+AG15</f>
        <v>4667.8488760783011</v>
      </c>
      <c r="AH13" s="120">
        <f t="shared" si="8"/>
        <v>2771.5931950524005</v>
      </c>
      <c r="AI13" s="121">
        <f>+AI14+AI15</f>
        <v>2309.6609958770005</v>
      </c>
      <c r="AJ13" s="121">
        <f>+AJ14+AJ15</f>
        <v>461.93219917540011</v>
      </c>
      <c r="AK13" s="120">
        <f t="shared" si="9"/>
        <v>4157.3897925786005</v>
      </c>
      <c r="AL13" s="121">
        <f>+AL14+AL15</f>
        <v>3464.4914938155007</v>
      </c>
      <c r="AM13" s="121">
        <f>+AM14+AM15</f>
        <v>692.89829876310023</v>
      </c>
      <c r="AN13" s="120">
        <f t="shared" si="10"/>
        <v>4157.3897925786005</v>
      </c>
      <c r="AO13" s="121">
        <f>+AO14+AO15</f>
        <v>3464.4914938155007</v>
      </c>
      <c r="AP13" s="121">
        <f>+AP14+AP15</f>
        <v>692.89829876310023</v>
      </c>
      <c r="AQ13" s="120">
        <f t="shared" si="11"/>
        <v>2771.5931950524005</v>
      </c>
      <c r="AR13" s="121">
        <f>+AR14+AR15</f>
        <v>2309.6609958770005</v>
      </c>
      <c r="AS13" s="121">
        <f>+AS14+AS15</f>
        <v>461.93219917540011</v>
      </c>
      <c r="AT13" s="120">
        <f t="shared" si="12"/>
        <v>0</v>
      </c>
      <c r="AU13" s="121">
        <f>+AU14+AU15</f>
        <v>0</v>
      </c>
      <c r="AV13" s="121">
        <f>+AV14+AV15</f>
        <v>0</v>
      </c>
      <c r="AW13" s="124"/>
      <c r="AX13" s="121"/>
      <c r="AY13" s="122"/>
    </row>
    <row r="14" spans="1:51" ht="25.9" customHeight="1" x14ac:dyDescent="0.25">
      <c r="B14" s="38"/>
      <c r="C14" s="12"/>
      <c r="D14" s="12"/>
      <c r="E14" s="13"/>
      <c r="F14" s="12" t="str">
        <f>+'Հ4  '!G21</f>
        <v>Շենքերի և շինությունների շինարարություն</v>
      </c>
      <c r="G14" s="120">
        <f t="shared" si="13"/>
        <v>29086.031462621278</v>
      </c>
      <c r="H14" s="121">
        <f>24466.3595521844-228</f>
        <v>24238.3595521844</v>
      </c>
      <c r="I14" s="121">
        <f>+H14*0.2</f>
        <v>4847.6719104368804</v>
      </c>
      <c r="J14" s="120">
        <f t="shared" si="0"/>
        <v>0</v>
      </c>
      <c r="K14" s="121">
        <v>0</v>
      </c>
      <c r="L14" s="121">
        <v>0</v>
      </c>
      <c r="M14" s="120">
        <f t="shared" si="1"/>
        <v>0</v>
      </c>
      <c r="N14" s="121">
        <v>0</v>
      </c>
      <c r="O14" s="121">
        <v>0</v>
      </c>
      <c r="P14" s="120">
        <f t="shared" si="2"/>
        <v>5124.8241956862275</v>
      </c>
      <c r="Q14" s="121">
        <f>+Q32/$C$23</f>
        <v>4270.6870707314138</v>
      </c>
      <c r="R14" s="121">
        <f>+R32/$C$23</f>
        <v>854.13712495481388</v>
      </c>
      <c r="S14" s="120">
        <f t="shared" si="3"/>
        <v>23961.207266935053</v>
      </c>
      <c r="T14" s="121">
        <f>+H14-K14-N14-Q14</f>
        <v>19967.672481452988</v>
      </c>
      <c r="U14" s="121">
        <f>+I14-L14-O14-R14</f>
        <v>3993.5347854820666</v>
      </c>
      <c r="V14" s="120">
        <f t="shared" si="4"/>
        <v>13381.35194740212</v>
      </c>
      <c r="W14" s="121">
        <v>11151.1266228351</v>
      </c>
      <c r="X14" s="121">
        <f>+W14*0.2</f>
        <v>2230.2253245670199</v>
      </c>
      <c r="Y14" s="120">
        <f t="shared" si="5"/>
        <v>9580.1175252874436</v>
      </c>
      <c r="Z14" s="121">
        <v>7983.43127107287</v>
      </c>
      <c r="AA14" s="121">
        <f>+Z14*0.2</f>
        <v>1596.6862542145741</v>
      </c>
      <c r="AB14" s="120">
        <f t="shared" si="6"/>
        <v>4323.2971946166599</v>
      </c>
      <c r="AC14" s="121">
        <v>3602.7476621805499</v>
      </c>
      <c r="AD14" s="122">
        <f>+AC14*0.2</f>
        <v>720.54953243610998</v>
      </c>
      <c r="AE14" s="123">
        <f t="shared" si="7"/>
        <v>27284.766667306227</v>
      </c>
      <c r="AF14" s="121">
        <f>+W14+Z14+AC14</f>
        <v>22737.305556088522</v>
      </c>
      <c r="AG14" s="121">
        <f>+X14+AA14+AD14</f>
        <v>4547.4611112177045</v>
      </c>
      <c r="AH14" s="120">
        <f t="shared" si="8"/>
        <v>2676.270389480424</v>
      </c>
      <c r="AI14" s="121">
        <f>+W14*0.2</f>
        <v>2230.2253245670199</v>
      </c>
      <c r="AJ14" s="121">
        <f>+X14*0.2</f>
        <v>446.04506491340402</v>
      </c>
      <c r="AK14" s="120">
        <f t="shared" si="9"/>
        <v>4014.4055842206358</v>
      </c>
      <c r="AL14" s="121">
        <f>+W14*0.3</f>
        <v>3345.3379868505299</v>
      </c>
      <c r="AM14" s="121">
        <f>+X14*0.3</f>
        <v>669.067597370106</v>
      </c>
      <c r="AN14" s="120">
        <f t="shared" si="10"/>
        <v>4014.4055842206358</v>
      </c>
      <c r="AO14" s="121">
        <f>+W14*0.3</f>
        <v>3345.3379868505299</v>
      </c>
      <c r="AP14" s="121">
        <f>+X14*0.3</f>
        <v>669.067597370106</v>
      </c>
      <c r="AQ14" s="120">
        <f t="shared" si="11"/>
        <v>2676.270389480424</v>
      </c>
      <c r="AR14" s="121">
        <f>+W14*0.2</f>
        <v>2230.2253245670199</v>
      </c>
      <c r="AS14" s="121">
        <f>+X14*0.2</f>
        <v>446.04506491340402</v>
      </c>
      <c r="AT14" s="120">
        <f t="shared" si="12"/>
        <v>0</v>
      </c>
      <c r="AU14" s="121"/>
      <c r="AV14" s="122"/>
      <c r="AW14" s="124"/>
      <c r="AX14" s="121"/>
      <c r="AY14" s="122"/>
    </row>
    <row r="15" spans="1:51" ht="22.9" customHeight="1" x14ac:dyDescent="0.25">
      <c r="B15" s="38"/>
      <c r="C15" s="12"/>
      <c r="D15" s="12"/>
      <c r="E15" s="13"/>
      <c r="F15" s="12" t="str">
        <f>+'Հ4  '!G22</f>
        <v>Նախագծահետազոտական ծախսեր</v>
      </c>
      <c r="G15" s="120">
        <f t="shared" si="13"/>
        <v>913.96853737867684</v>
      </c>
      <c r="H15" s="121">
        <f>761640.447815564/1000</f>
        <v>761.64044781556402</v>
      </c>
      <c r="I15" s="121">
        <f>+H15*0.2</f>
        <v>152.3280895631128</v>
      </c>
      <c r="J15" s="120">
        <f t="shared" si="0"/>
        <v>0</v>
      </c>
      <c r="K15" s="121">
        <v>0</v>
      </c>
      <c r="L15" s="121">
        <v>0</v>
      </c>
      <c r="M15" s="120">
        <f t="shared" si="1"/>
        <v>0</v>
      </c>
      <c r="N15" s="121">
        <v>0</v>
      </c>
      <c r="O15" s="121">
        <v>0</v>
      </c>
      <c r="P15" s="120">
        <f t="shared" si="2"/>
        <v>34.391613447403302</v>
      </c>
      <c r="Q15" s="121">
        <f>+Q33/$C$23</f>
        <v>28.659115556091098</v>
      </c>
      <c r="R15" s="121">
        <f>+R33/$C$23</f>
        <v>5.7324978913122058</v>
      </c>
      <c r="S15" s="120">
        <f t="shared" si="3"/>
        <v>879.57692393127354</v>
      </c>
      <c r="T15" s="121">
        <f>+H15-K15-N15-Q15</f>
        <v>732.98133225947288</v>
      </c>
      <c r="U15" s="121">
        <f>+I15-L15-O15-R15</f>
        <v>146.59559167180061</v>
      </c>
      <c r="V15" s="120">
        <f t="shared" si="4"/>
        <v>476.61402785988361</v>
      </c>
      <c r="W15" s="121">
        <v>397.17835654990301</v>
      </c>
      <c r="X15" s="121">
        <f>+W15*0.2</f>
        <v>79.435671309980606</v>
      </c>
      <c r="Y15" s="120">
        <f t="shared" si="5"/>
        <v>185.96488823423999</v>
      </c>
      <c r="Z15" s="121">
        <v>154.97074019519999</v>
      </c>
      <c r="AA15" s="121">
        <f>+Z15*0.2</f>
        <v>30.994148039039999</v>
      </c>
      <c r="AB15" s="120">
        <f t="shared" si="6"/>
        <v>59.747673069455281</v>
      </c>
      <c r="AC15" s="121">
        <v>49.789727557879402</v>
      </c>
      <c r="AD15" s="122">
        <f>+AC15*0.2</f>
        <v>9.9579455115758808</v>
      </c>
      <c r="AE15" s="123">
        <f t="shared" si="7"/>
        <v>722.32658916357877</v>
      </c>
      <c r="AF15" s="121">
        <f>+W15+Z15+AC15</f>
        <v>601.93882430298231</v>
      </c>
      <c r="AG15" s="121">
        <f>+X15+AA15+AD15</f>
        <v>120.38776486059649</v>
      </c>
      <c r="AH15" s="120">
        <f t="shared" si="8"/>
        <v>95.32280557197673</v>
      </c>
      <c r="AI15" s="121">
        <f>+W15*0.2</f>
        <v>79.435671309980606</v>
      </c>
      <c r="AJ15" s="121">
        <f>+X15*0.2</f>
        <v>15.887134261996122</v>
      </c>
      <c r="AK15" s="120">
        <f t="shared" si="9"/>
        <v>142.98420835796509</v>
      </c>
      <c r="AL15" s="121">
        <f>+W15*0.3</f>
        <v>119.1535069649709</v>
      </c>
      <c r="AM15" s="121">
        <f>+X15*0.3</f>
        <v>23.830701392994182</v>
      </c>
      <c r="AN15" s="120">
        <f t="shared" si="10"/>
        <v>142.98420835796509</v>
      </c>
      <c r="AO15" s="121">
        <f>+W15*0.3</f>
        <v>119.1535069649709</v>
      </c>
      <c r="AP15" s="121">
        <f>+X15*0.3</f>
        <v>23.830701392994182</v>
      </c>
      <c r="AQ15" s="120">
        <f t="shared" si="11"/>
        <v>95.32280557197673</v>
      </c>
      <c r="AR15" s="121">
        <f>+W15*0.2</f>
        <v>79.435671309980606</v>
      </c>
      <c r="AS15" s="121">
        <f>+X15*0.2</f>
        <v>15.887134261996122</v>
      </c>
      <c r="AT15" s="120">
        <f t="shared" si="12"/>
        <v>0</v>
      </c>
      <c r="AU15" s="121"/>
      <c r="AV15" s="122"/>
      <c r="AW15" s="124"/>
      <c r="AX15" s="121"/>
      <c r="AY15" s="122"/>
    </row>
    <row r="16" spans="1:51" ht="17.25" x14ac:dyDescent="0.25">
      <c r="A16" s="24"/>
      <c r="B16" s="189" t="s">
        <v>41</v>
      </c>
      <c r="C16" s="190"/>
      <c r="D16" s="190"/>
      <c r="E16" s="190"/>
      <c r="F16" s="190"/>
      <c r="G16" s="125">
        <f>+G17+G18</f>
        <v>42020.419272194427</v>
      </c>
      <c r="H16" s="125">
        <f t="shared" ref="H16:AV16" si="14">+H17+H18</f>
        <v>35017.01606016203</v>
      </c>
      <c r="I16" s="125">
        <f t="shared" si="14"/>
        <v>7003.4032120324055</v>
      </c>
      <c r="J16" s="125">
        <f t="shared" si="14"/>
        <v>0</v>
      </c>
      <c r="K16" s="125">
        <f t="shared" si="14"/>
        <v>0</v>
      </c>
      <c r="L16" s="125">
        <f t="shared" si="14"/>
        <v>0</v>
      </c>
      <c r="M16" s="125">
        <f t="shared" si="14"/>
        <v>0</v>
      </c>
      <c r="N16" s="125">
        <f t="shared" si="14"/>
        <v>0</v>
      </c>
      <c r="O16" s="125">
        <f t="shared" si="14"/>
        <v>0</v>
      </c>
      <c r="P16" s="125">
        <f t="shared" si="14"/>
        <v>7241.2695505482588</v>
      </c>
      <c r="Q16" s="125">
        <f t="shared" si="14"/>
        <v>6034.3872755753709</v>
      </c>
      <c r="R16" s="125">
        <f t="shared" si="14"/>
        <v>1206.8822749728884</v>
      </c>
      <c r="S16" s="125">
        <f t="shared" si="14"/>
        <v>34779.149721646172</v>
      </c>
      <c r="T16" s="125">
        <f t="shared" si="14"/>
        <v>28982.628784586661</v>
      </c>
      <c r="U16" s="125">
        <f t="shared" si="14"/>
        <v>5796.5209370595167</v>
      </c>
      <c r="V16" s="125">
        <f t="shared" si="14"/>
        <v>19360.39364191013</v>
      </c>
      <c r="W16" s="125">
        <f t="shared" si="14"/>
        <v>16133.661368258443</v>
      </c>
      <c r="X16" s="125">
        <f t="shared" si="14"/>
        <v>3226.7322736516885</v>
      </c>
      <c r="Y16" s="125">
        <f t="shared" si="14"/>
        <v>13643.79510147747</v>
      </c>
      <c r="Z16" s="125">
        <f t="shared" si="14"/>
        <v>11369.829251231225</v>
      </c>
      <c r="AA16" s="125">
        <f t="shared" si="14"/>
        <v>2273.9658502462453</v>
      </c>
      <c r="AB16" s="125">
        <f t="shared" si="14"/>
        <v>6123.3715063261934</v>
      </c>
      <c r="AC16" s="125">
        <f t="shared" si="14"/>
        <v>5102.8095886051606</v>
      </c>
      <c r="AD16" s="125">
        <f t="shared" si="14"/>
        <v>1020.5619177210322</v>
      </c>
      <c r="AE16" s="125">
        <f t="shared" si="14"/>
        <v>39127.560249713795</v>
      </c>
      <c r="AF16" s="125">
        <f t="shared" si="14"/>
        <v>32606.300208094832</v>
      </c>
      <c r="AG16" s="125">
        <f t="shared" si="14"/>
        <v>6521.2600416189662</v>
      </c>
      <c r="AH16" s="125">
        <f t="shared" si="14"/>
        <v>3872.0787283820264</v>
      </c>
      <c r="AI16" s="125">
        <f t="shared" si="14"/>
        <v>3226.7322736516885</v>
      </c>
      <c r="AJ16" s="125">
        <f t="shared" si="14"/>
        <v>645.34645473033777</v>
      </c>
      <c r="AK16" s="125">
        <f t="shared" si="14"/>
        <v>5808.1180925730387</v>
      </c>
      <c r="AL16" s="125">
        <f t="shared" si="14"/>
        <v>4840.0984104775325</v>
      </c>
      <c r="AM16" s="125">
        <f t="shared" si="14"/>
        <v>968.0196820955066</v>
      </c>
      <c r="AN16" s="125">
        <f t="shared" si="14"/>
        <v>5808.1180925730387</v>
      </c>
      <c r="AO16" s="125">
        <f t="shared" si="14"/>
        <v>4840.0984104775325</v>
      </c>
      <c r="AP16" s="125">
        <f t="shared" si="14"/>
        <v>968.0196820955066</v>
      </c>
      <c r="AQ16" s="125">
        <f t="shared" si="14"/>
        <v>3872.0787283820264</v>
      </c>
      <c r="AR16" s="125">
        <f t="shared" si="14"/>
        <v>3226.7322736516885</v>
      </c>
      <c r="AS16" s="125">
        <f t="shared" si="14"/>
        <v>645.34645473033777</v>
      </c>
      <c r="AT16" s="125">
        <f t="shared" si="14"/>
        <v>0</v>
      </c>
      <c r="AU16" s="125">
        <f t="shared" si="14"/>
        <v>0</v>
      </c>
      <c r="AV16" s="125">
        <f t="shared" si="14"/>
        <v>0</v>
      </c>
      <c r="AW16" s="123" t="s">
        <v>44</v>
      </c>
      <c r="AX16" s="125" t="s">
        <v>44</v>
      </c>
      <c r="AY16" s="126" t="s">
        <v>44</v>
      </c>
    </row>
    <row r="17" spans="1:51" x14ac:dyDescent="0.25">
      <c r="B17" s="189" t="s">
        <v>24</v>
      </c>
      <c r="C17" s="190"/>
      <c r="D17" s="190"/>
      <c r="E17" s="190"/>
      <c r="F17" s="190"/>
      <c r="G17" s="125">
        <f>+G13</f>
        <v>29999.999999999956</v>
      </c>
      <c r="H17" s="125">
        <f t="shared" ref="H17:AV17" si="15">+H13</f>
        <v>24999.999999999964</v>
      </c>
      <c r="I17" s="125">
        <f t="shared" si="15"/>
        <v>4999.9999999999927</v>
      </c>
      <c r="J17" s="125">
        <f t="shared" si="15"/>
        <v>0</v>
      </c>
      <c r="K17" s="125">
        <f t="shared" si="15"/>
        <v>0</v>
      </c>
      <c r="L17" s="125">
        <f t="shared" si="15"/>
        <v>0</v>
      </c>
      <c r="M17" s="125">
        <f t="shared" si="15"/>
        <v>0</v>
      </c>
      <c r="N17" s="125">
        <f t="shared" si="15"/>
        <v>0</v>
      </c>
      <c r="O17" s="125">
        <f t="shared" si="15"/>
        <v>0</v>
      </c>
      <c r="P17" s="125">
        <f t="shared" si="15"/>
        <v>5159.2158091336305</v>
      </c>
      <c r="Q17" s="125">
        <f t="shared" si="15"/>
        <v>4299.3461862875047</v>
      </c>
      <c r="R17" s="125">
        <f t="shared" si="15"/>
        <v>859.86962284612605</v>
      </c>
      <c r="S17" s="125">
        <f t="shared" si="15"/>
        <v>24840.784190866329</v>
      </c>
      <c r="T17" s="125">
        <f t="shared" si="15"/>
        <v>20700.653813712463</v>
      </c>
      <c r="U17" s="125">
        <f t="shared" si="15"/>
        <v>4140.1303771538669</v>
      </c>
      <c r="V17" s="125">
        <f t="shared" si="15"/>
        <v>13857.965975262003</v>
      </c>
      <c r="W17" s="125">
        <f t="shared" si="15"/>
        <v>11548.304979385002</v>
      </c>
      <c r="X17" s="125">
        <f t="shared" si="15"/>
        <v>2309.6609958770005</v>
      </c>
      <c r="Y17" s="125">
        <f t="shared" si="15"/>
        <v>9766.0824135216844</v>
      </c>
      <c r="Z17" s="125">
        <f t="shared" si="15"/>
        <v>8138.4020112680701</v>
      </c>
      <c r="AA17" s="125">
        <f t="shared" si="15"/>
        <v>1627.6804022536141</v>
      </c>
      <c r="AB17" s="125">
        <f t="shared" si="15"/>
        <v>4383.0448676861151</v>
      </c>
      <c r="AC17" s="125">
        <f t="shared" si="15"/>
        <v>3652.5373897384293</v>
      </c>
      <c r="AD17" s="125">
        <f t="shared" si="15"/>
        <v>730.50747794768586</v>
      </c>
      <c r="AE17" s="125">
        <f t="shared" si="15"/>
        <v>28007.093256469805</v>
      </c>
      <c r="AF17" s="125">
        <f t="shared" si="15"/>
        <v>23339.244380391505</v>
      </c>
      <c r="AG17" s="125">
        <f t="shared" si="15"/>
        <v>4667.8488760783011</v>
      </c>
      <c r="AH17" s="125">
        <f t="shared" si="15"/>
        <v>2771.5931950524005</v>
      </c>
      <c r="AI17" s="125">
        <f t="shared" si="15"/>
        <v>2309.6609958770005</v>
      </c>
      <c r="AJ17" s="125">
        <f t="shared" si="15"/>
        <v>461.93219917540011</v>
      </c>
      <c r="AK17" s="125">
        <f t="shared" si="15"/>
        <v>4157.3897925786005</v>
      </c>
      <c r="AL17" s="125">
        <f t="shared" si="15"/>
        <v>3464.4914938155007</v>
      </c>
      <c r="AM17" s="125">
        <f t="shared" si="15"/>
        <v>692.89829876310023</v>
      </c>
      <c r="AN17" s="125">
        <f t="shared" si="15"/>
        <v>4157.3897925786005</v>
      </c>
      <c r="AO17" s="125">
        <f t="shared" si="15"/>
        <v>3464.4914938155007</v>
      </c>
      <c r="AP17" s="125">
        <f t="shared" si="15"/>
        <v>692.89829876310023</v>
      </c>
      <c r="AQ17" s="125">
        <f t="shared" si="15"/>
        <v>2771.5931950524005</v>
      </c>
      <c r="AR17" s="125">
        <f t="shared" si="15"/>
        <v>2309.6609958770005</v>
      </c>
      <c r="AS17" s="125">
        <f t="shared" si="15"/>
        <v>461.93219917540011</v>
      </c>
      <c r="AT17" s="125">
        <f t="shared" si="15"/>
        <v>0</v>
      </c>
      <c r="AU17" s="125">
        <f t="shared" si="15"/>
        <v>0</v>
      </c>
      <c r="AV17" s="125">
        <f t="shared" si="15"/>
        <v>0</v>
      </c>
      <c r="AW17" s="123" t="s">
        <v>44</v>
      </c>
      <c r="AX17" s="125" t="s">
        <v>44</v>
      </c>
      <c r="AY17" s="126" t="s">
        <v>44</v>
      </c>
    </row>
    <row r="18" spans="1:51" x14ac:dyDescent="0.25">
      <c r="B18" s="189" t="s">
        <v>25</v>
      </c>
      <c r="C18" s="190"/>
      <c r="D18" s="190"/>
      <c r="E18" s="190"/>
      <c r="F18" s="190"/>
      <c r="G18" s="125">
        <f>+G10</f>
        <v>12020.419272194475</v>
      </c>
      <c r="H18" s="125">
        <f t="shared" ref="H18:AV18" si="16">+H10</f>
        <v>10017.016060162063</v>
      </c>
      <c r="I18" s="125">
        <f t="shared" si="16"/>
        <v>2003.4032120324125</v>
      </c>
      <c r="J18" s="125">
        <f t="shared" si="16"/>
        <v>0</v>
      </c>
      <c r="K18" s="125">
        <f t="shared" si="16"/>
        <v>0</v>
      </c>
      <c r="L18" s="125">
        <f t="shared" si="16"/>
        <v>0</v>
      </c>
      <c r="M18" s="125">
        <f t="shared" si="16"/>
        <v>0</v>
      </c>
      <c r="N18" s="125">
        <f t="shared" si="16"/>
        <v>0</v>
      </c>
      <c r="O18" s="125">
        <f t="shared" si="16"/>
        <v>0</v>
      </c>
      <c r="P18" s="125">
        <f t="shared" si="16"/>
        <v>2082.0537414146283</v>
      </c>
      <c r="Q18" s="125">
        <f t="shared" si="16"/>
        <v>1735.041089287866</v>
      </c>
      <c r="R18" s="125">
        <f t="shared" si="16"/>
        <v>347.01265212676225</v>
      </c>
      <c r="S18" s="125">
        <f t="shared" si="16"/>
        <v>9938.3655307798472</v>
      </c>
      <c r="T18" s="125">
        <f t="shared" si="16"/>
        <v>8281.9749708741965</v>
      </c>
      <c r="U18" s="125">
        <f t="shared" si="16"/>
        <v>1656.3905599056502</v>
      </c>
      <c r="V18" s="125">
        <f t="shared" si="16"/>
        <v>5502.4276666481273</v>
      </c>
      <c r="W18" s="125">
        <f t="shared" si="16"/>
        <v>4585.3563888734398</v>
      </c>
      <c r="X18" s="125">
        <f t="shared" si="16"/>
        <v>917.07127777468804</v>
      </c>
      <c r="Y18" s="125">
        <f t="shared" si="16"/>
        <v>3877.7126879557854</v>
      </c>
      <c r="Z18" s="125">
        <f t="shared" si="16"/>
        <v>3231.4272399631545</v>
      </c>
      <c r="AA18" s="125">
        <f t="shared" si="16"/>
        <v>646.28544799263102</v>
      </c>
      <c r="AB18" s="125">
        <f t="shared" si="16"/>
        <v>1740.3266386400778</v>
      </c>
      <c r="AC18" s="125">
        <f t="shared" si="16"/>
        <v>1450.2721988667315</v>
      </c>
      <c r="AD18" s="125">
        <f t="shared" si="16"/>
        <v>290.0544397733463</v>
      </c>
      <c r="AE18" s="125">
        <f t="shared" si="16"/>
        <v>11120.466993243992</v>
      </c>
      <c r="AF18" s="125">
        <f t="shared" si="16"/>
        <v>9267.0558277033269</v>
      </c>
      <c r="AG18" s="125">
        <f t="shared" si="16"/>
        <v>1853.4111655406653</v>
      </c>
      <c r="AH18" s="125">
        <f t="shared" si="16"/>
        <v>1100.4855333296257</v>
      </c>
      <c r="AI18" s="125">
        <f t="shared" si="16"/>
        <v>917.07127777468804</v>
      </c>
      <c r="AJ18" s="125">
        <f t="shared" si="16"/>
        <v>183.41425555493763</v>
      </c>
      <c r="AK18" s="125">
        <f t="shared" si="16"/>
        <v>1650.7282999944382</v>
      </c>
      <c r="AL18" s="125">
        <f t="shared" si="16"/>
        <v>1375.6069166620318</v>
      </c>
      <c r="AM18" s="125">
        <f t="shared" si="16"/>
        <v>275.12138333240642</v>
      </c>
      <c r="AN18" s="125">
        <f t="shared" si="16"/>
        <v>1650.7282999944382</v>
      </c>
      <c r="AO18" s="125">
        <f t="shared" si="16"/>
        <v>1375.6069166620318</v>
      </c>
      <c r="AP18" s="125">
        <f t="shared" si="16"/>
        <v>275.12138333240642</v>
      </c>
      <c r="AQ18" s="125">
        <f t="shared" si="16"/>
        <v>1100.4855333296257</v>
      </c>
      <c r="AR18" s="125">
        <f t="shared" si="16"/>
        <v>917.07127777468804</v>
      </c>
      <c r="AS18" s="125">
        <f t="shared" si="16"/>
        <v>183.41425555493763</v>
      </c>
      <c r="AT18" s="125">
        <f t="shared" si="16"/>
        <v>0</v>
      </c>
      <c r="AU18" s="125">
        <f t="shared" si="16"/>
        <v>0</v>
      </c>
      <c r="AV18" s="125">
        <f t="shared" si="16"/>
        <v>0</v>
      </c>
      <c r="AW18" s="123" t="s">
        <v>44</v>
      </c>
      <c r="AX18" s="125" t="s">
        <v>44</v>
      </c>
      <c r="AY18" s="126" t="s">
        <v>44</v>
      </c>
    </row>
    <row r="19" spans="1:51" ht="17.25" customHeight="1" x14ac:dyDescent="0.25">
      <c r="AH19" s="127">
        <f>+AH13+AK13+AN13+AQ13-V13</f>
        <v>0</v>
      </c>
    </row>
    <row r="21" spans="1:51" x14ac:dyDescent="0.25">
      <c r="B21" s="63"/>
      <c r="C21" s="44"/>
      <c r="D21" s="45"/>
    </row>
    <row r="22" spans="1:51" x14ac:dyDescent="0.25">
      <c r="B22" s="63"/>
      <c r="C22" s="44"/>
      <c r="D22" s="45"/>
    </row>
    <row r="23" spans="1:51" ht="15.75" thickBot="1" x14ac:dyDescent="0.3">
      <c r="B23" s="41" t="s">
        <v>191</v>
      </c>
      <c r="C23" s="41">
        <v>414.95</v>
      </c>
      <c r="AX23" s="191" t="s">
        <v>192</v>
      </c>
      <c r="AY23" s="191"/>
    </row>
    <row r="24" spans="1:51" ht="40.5" customHeight="1" x14ac:dyDescent="0.25">
      <c r="A24" s="50"/>
      <c r="B24" s="208" t="s">
        <v>8</v>
      </c>
      <c r="C24" s="204"/>
      <c r="D24" s="204" t="s">
        <v>51</v>
      </c>
      <c r="E24" s="204" t="s">
        <v>43</v>
      </c>
      <c r="F24" s="204" t="s">
        <v>89</v>
      </c>
      <c r="G24" s="204" t="s">
        <v>81</v>
      </c>
      <c r="H24" s="204"/>
      <c r="I24" s="204"/>
      <c r="J24" s="204" t="s">
        <v>97</v>
      </c>
      <c r="K24" s="204"/>
      <c r="L24" s="204"/>
      <c r="M24" s="204" t="s">
        <v>98</v>
      </c>
      <c r="N24" s="204"/>
      <c r="O24" s="204"/>
      <c r="P24" s="205" t="s">
        <v>99</v>
      </c>
      <c r="Q24" s="205"/>
      <c r="R24" s="205"/>
      <c r="S24" s="205" t="s">
        <v>23</v>
      </c>
      <c r="T24" s="205"/>
      <c r="U24" s="205"/>
      <c r="V24" s="205" t="s">
        <v>16</v>
      </c>
      <c r="W24" s="205"/>
      <c r="X24" s="205"/>
      <c r="Y24" s="205"/>
      <c r="Z24" s="205"/>
      <c r="AA24" s="205"/>
      <c r="AB24" s="205"/>
      <c r="AC24" s="205"/>
      <c r="AD24" s="206"/>
      <c r="AE24" s="192" t="s">
        <v>101</v>
      </c>
      <c r="AF24" s="193"/>
      <c r="AG24" s="193"/>
      <c r="AH24" s="193" t="s">
        <v>102</v>
      </c>
      <c r="AI24" s="193"/>
      <c r="AJ24" s="193"/>
      <c r="AK24" s="193"/>
      <c r="AL24" s="193"/>
      <c r="AM24" s="193"/>
      <c r="AN24" s="193"/>
      <c r="AO24" s="193"/>
      <c r="AP24" s="193"/>
      <c r="AQ24" s="193"/>
      <c r="AR24" s="193"/>
      <c r="AS24" s="193"/>
      <c r="AT24" s="193"/>
      <c r="AU24" s="193"/>
      <c r="AV24" s="196"/>
      <c r="AW24" s="197" t="s">
        <v>29</v>
      </c>
      <c r="AX24" s="199" t="s">
        <v>30</v>
      </c>
      <c r="AY24" s="201" t="s">
        <v>103</v>
      </c>
    </row>
    <row r="25" spans="1:51" ht="25.5" customHeight="1" x14ac:dyDescent="0.25">
      <c r="A25" s="50"/>
      <c r="B25" s="209"/>
      <c r="C25" s="168"/>
      <c r="D25" s="168"/>
      <c r="E25" s="168"/>
      <c r="F25" s="168"/>
      <c r="G25" s="168"/>
      <c r="H25" s="168"/>
      <c r="I25" s="168"/>
      <c r="J25" s="168"/>
      <c r="K25" s="168"/>
      <c r="L25" s="168"/>
      <c r="M25" s="168"/>
      <c r="N25" s="168"/>
      <c r="O25" s="168"/>
      <c r="P25" s="178"/>
      <c r="Q25" s="178"/>
      <c r="R25" s="178"/>
      <c r="S25" s="178"/>
      <c r="T25" s="178"/>
      <c r="U25" s="178"/>
      <c r="V25" s="178" t="s">
        <v>17</v>
      </c>
      <c r="W25" s="178"/>
      <c r="X25" s="178"/>
      <c r="Y25" s="178" t="s">
        <v>79</v>
      </c>
      <c r="Z25" s="178"/>
      <c r="AA25" s="178"/>
      <c r="AB25" s="178" t="s">
        <v>91</v>
      </c>
      <c r="AC25" s="178"/>
      <c r="AD25" s="207"/>
      <c r="AE25" s="194"/>
      <c r="AF25" s="195"/>
      <c r="AG25" s="195"/>
      <c r="AH25" s="195" t="s">
        <v>31</v>
      </c>
      <c r="AI25" s="195"/>
      <c r="AJ25" s="195"/>
      <c r="AK25" s="195" t="s">
        <v>32</v>
      </c>
      <c r="AL25" s="195"/>
      <c r="AM25" s="195"/>
      <c r="AN25" s="195" t="s">
        <v>33</v>
      </c>
      <c r="AO25" s="195"/>
      <c r="AP25" s="195"/>
      <c r="AQ25" s="195" t="s">
        <v>34</v>
      </c>
      <c r="AR25" s="195"/>
      <c r="AS25" s="195"/>
      <c r="AT25" s="195" t="s">
        <v>35</v>
      </c>
      <c r="AU25" s="195"/>
      <c r="AV25" s="203"/>
      <c r="AW25" s="198"/>
      <c r="AX25" s="200"/>
      <c r="AY25" s="202"/>
    </row>
    <row r="26" spans="1:51" ht="126" customHeight="1" x14ac:dyDescent="0.25">
      <c r="A26" s="50"/>
      <c r="B26" s="53" t="s">
        <v>2</v>
      </c>
      <c r="C26" s="54" t="s">
        <v>26</v>
      </c>
      <c r="D26" s="168"/>
      <c r="E26" s="168"/>
      <c r="F26" s="168"/>
      <c r="G26" s="55" t="s">
        <v>12</v>
      </c>
      <c r="H26" s="55" t="s">
        <v>21</v>
      </c>
      <c r="I26" s="55" t="s">
        <v>22</v>
      </c>
      <c r="J26" s="55" t="s">
        <v>12</v>
      </c>
      <c r="K26" s="55" t="s">
        <v>21</v>
      </c>
      <c r="L26" s="55" t="s">
        <v>22</v>
      </c>
      <c r="M26" s="55" t="s">
        <v>12</v>
      </c>
      <c r="N26" s="55" t="s">
        <v>21</v>
      </c>
      <c r="O26" s="55" t="s">
        <v>22</v>
      </c>
      <c r="P26" s="25" t="s">
        <v>12</v>
      </c>
      <c r="Q26" s="25" t="s">
        <v>21</v>
      </c>
      <c r="R26" s="25" t="s">
        <v>22</v>
      </c>
      <c r="S26" s="25" t="s">
        <v>12</v>
      </c>
      <c r="T26" s="25" t="s">
        <v>21</v>
      </c>
      <c r="U26" s="25" t="s">
        <v>22</v>
      </c>
      <c r="V26" s="25" t="s">
        <v>12</v>
      </c>
      <c r="W26" s="25" t="s">
        <v>21</v>
      </c>
      <c r="X26" s="25" t="s">
        <v>22</v>
      </c>
      <c r="Y26" s="25" t="s">
        <v>12</v>
      </c>
      <c r="Z26" s="25" t="s">
        <v>21</v>
      </c>
      <c r="AA26" s="25" t="s">
        <v>22</v>
      </c>
      <c r="AB26" s="25" t="s">
        <v>12</v>
      </c>
      <c r="AC26" s="25" t="s">
        <v>21</v>
      </c>
      <c r="AD26" s="40" t="s">
        <v>22</v>
      </c>
      <c r="AE26" s="36" t="s">
        <v>12</v>
      </c>
      <c r="AF26" s="35" t="s">
        <v>21</v>
      </c>
      <c r="AG26" s="35" t="s">
        <v>22</v>
      </c>
      <c r="AH26" s="35" t="s">
        <v>12</v>
      </c>
      <c r="AI26" s="35" t="s">
        <v>21</v>
      </c>
      <c r="AJ26" s="35" t="s">
        <v>22</v>
      </c>
      <c r="AK26" s="35" t="s">
        <v>12</v>
      </c>
      <c r="AL26" s="35" t="s">
        <v>21</v>
      </c>
      <c r="AM26" s="35" t="s">
        <v>22</v>
      </c>
      <c r="AN26" s="35" t="s">
        <v>12</v>
      </c>
      <c r="AO26" s="35" t="s">
        <v>21</v>
      </c>
      <c r="AP26" s="35" t="s">
        <v>22</v>
      </c>
      <c r="AQ26" s="35" t="s">
        <v>12</v>
      </c>
      <c r="AR26" s="35" t="s">
        <v>21</v>
      </c>
      <c r="AS26" s="35" t="s">
        <v>22</v>
      </c>
      <c r="AT26" s="35" t="s">
        <v>12</v>
      </c>
      <c r="AU26" s="35" t="s">
        <v>21</v>
      </c>
      <c r="AV26" s="37" t="s">
        <v>22</v>
      </c>
      <c r="AW26" s="198"/>
      <c r="AX26" s="200"/>
      <c r="AY26" s="202"/>
    </row>
    <row r="27" spans="1:51" x14ac:dyDescent="0.25">
      <c r="B27" s="38">
        <v>1232</v>
      </c>
      <c r="C27" s="12"/>
      <c r="D27" s="12"/>
      <c r="E27" s="27"/>
      <c r="F27" s="12"/>
      <c r="G27" s="120">
        <f>H27+I27</f>
        <v>0</v>
      </c>
      <c r="H27" s="121"/>
      <c r="I27" s="121"/>
      <c r="J27" s="120">
        <f>K27+L27</f>
        <v>0</v>
      </c>
      <c r="K27" s="121"/>
      <c r="L27" s="121"/>
      <c r="M27" s="120">
        <f>N27+O27</f>
        <v>0</v>
      </c>
      <c r="N27" s="121"/>
      <c r="O27" s="121"/>
      <c r="P27" s="120">
        <f>Q27+R27</f>
        <v>0</v>
      </c>
      <c r="Q27" s="121"/>
      <c r="R27" s="121"/>
      <c r="S27" s="120">
        <f>T27+U27</f>
        <v>0</v>
      </c>
      <c r="T27" s="121"/>
      <c r="U27" s="121"/>
      <c r="V27" s="120">
        <f>W27+X27</f>
        <v>0</v>
      </c>
      <c r="W27" s="121"/>
      <c r="X27" s="121"/>
      <c r="Y27" s="120">
        <f>Z27+AA27</f>
        <v>0</v>
      </c>
      <c r="Z27" s="121"/>
      <c r="AA27" s="121"/>
      <c r="AB27" s="120">
        <f>AC27+AD27</f>
        <v>0</v>
      </c>
      <c r="AC27" s="121"/>
      <c r="AD27" s="122"/>
      <c r="AE27" s="123">
        <f>AF27+AG27</f>
        <v>0</v>
      </c>
      <c r="AF27" s="121"/>
      <c r="AG27" s="121"/>
      <c r="AH27" s="120">
        <f>AI27+AJ27</f>
        <v>0</v>
      </c>
      <c r="AI27" s="121"/>
      <c r="AJ27" s="121"/>
      <c r="AK27" s="120">
        <f>AL27+AM27</f>
        <v>0</v>
      </c>
      <c r="AL27" s="121"/>
      <c r="AM27" s="121"/>
      <c r="AN27" s="120">
        <f>AO27+AP27</f>
        <v>0</v>
      </c>
      <c r="AO27" s="121"/>
      <c r="AP27" s="121"/>
      <c r="AQ27" s="120">
        <f>AR27+AS27</f>
        <v>0</v>
      </c>
      <c r="AR27" s="121"/>
      <c r="AS27" s="121"/>
      <c r="AT27" s="120">
        <f>AU27+AV27</f>
        <v>0</v>
      </c>
      <c r="AU27" s="121"/>
      <c r="AV27" s="122"/>
      <c r="AW27" s="124"/>
      <c r="AX27" s="121"/>
      <c r="AY27" s="122"/>
    </row>
    <row r="28" spans="1:51" ht="61.15" customHeight="1" x14ac:dyDescent="0.25">
      <c r="B28" s="38"/>
      <c r="C28" s="12">
        <v>12001</v>
      </c>
      <c r="D28" s="12" t="s">
        <v>169</v>
      </c>
      <c r="E28" s="27"/>
      <c r="F28" s="12"/>
      <c r="G28" s="120">
        <f>+H28+I28</f>
        <v>4987872.976997098</v>
      </c>
      <c r="H28" s="121">
        <f>+H29+H30</f>
        <v>4156560.8141642478</v>
      </c>
      <c r="I28" s="121">
        <f>+I29+I30</f>
        <v>831312.16283284966</v>
      </c>
      <c r="J28" s="120">
        <f t="shared" ref="J28:J33" si="17">K28+L28</f>
        <v>0</v>
      </c>
      <c r="K28" s="121">
        <f>+K29+K30</f>
        <v>0</v>
      </c>
      <c r="L28" s="121">
        <f>+L29+L30</f>
        <v>0</v>
      </c>
      <c r="M28" s="120">
        <f t="shared" ref="M28:M33" si="18">N28+O28</f>
        <v>0</v>
      </c>
      <c r="N28" s="121">
        <f>+N29+N30</f>
        <v>0</v>
      </c>
      <c r="O28" s="121">
        <f>+O29+O30</f>
        <v>0</v>
      </c>
      <c r="P28" s="120">
        <f t="shared" ref="P28:P33" si="19">Q28+R28</f>
        <v>863948.20000000007</v>
      </c>
      <c r="Q28" s="121">
        <f>+Q29+Q30</f>
        <v>719955.3</v>
      </c>
      <c r="R28" s="121">
        <f>+R29+R30</f>
        <v>143992.9</v>
      </c>
      <c r="S28" s="120">
        <f t="shared" ref="S28:S33" si="20">T28+U28</f>
        <v>4123924.7769970973</v>
      </c>
      <c r="T28" s="121">
        <f>+T29+T30</f>
        <v>3436605.5141642476</v>
      </c>
      <c r="U28" s="121">
        <f>+U29+U30</f>
        <v>687319.26283284964</v>
      </c>
      <c r="V28" s="120">
        <f t="shared" ref="V28:V33" si="21">W28+X28</f>
        <v>2283232.3602756406</v>
      </c>
      <c r="W28" s="121">
        <f>+W29+W30</f>
        <v>1902693.6335630338</v>
      </c>
      <c r="X28" s="121">
        <f>+X29+X30</f>
        <v>380538.72671260679</v>
      </c>
      <c r="Y28" s="120">
        <f t="shared" ref="Y28:Y33" si="22">Z28+AA28</f>
        <v>1609056.8798672534</v>
      </c>
      <c r="Z28" s="121">
        <f>+Z29+Z30</f>
        <v>1340880.7332227111</v>
      </c>
      <c r="AA28" s="121">
        <f>+AA29+AA30</f>
        <v>268176.14664454223</v>
      </c>
      <c r="AB28" s="120">
        <f t="shared" ref="AB28:AB33" si="23">AC28+AD28</f>
        <v>722148.53870370018</v>
      </c>
      <c r="AC28" s="121">
        <f>+AC29+AC30</f>
        <v>601790.44891975017</v>
      </c>
      <c r="AD28" s="121">
        <f>+AD29+AD30</f>
        <v>120358.08978395005</v>
      </c>
      <c r="AE28" s="123">
        <f t="shared" ref="AE28:AE33" si="24">AF28+AG28</f>
        <v>4614437.7788465945</v>
      </c>
      <c r="AF28" s="121">
        <f>+AF29+AF30</f>
        <v>3845364.815705495</v>
      </c>
      <c r="AG28" s="121">
        <f>+AG29+AG30</f>
        <v>769072.9631410992</v>
      </c>
      <c r="AH28" s="120">
        <f t="shared" ref="AH28:AH33" si="25">AI28+AJ28</f>
        <v>456646.47205512814</v>
      </c>
      <c r="AI28" s="121">
        <f>+AI29+AI30</f>
        <v>380538.72671260679</v>
      </c>
      <c r="AJ28" s="121">
        <f>+AJ29+AJ30</f>
        <v>76107.745342521361</v>
      </c>
      <c r="AK28" s="120">
        <f t="shared" ref="AK28:AK33" si="26">AL28+AM28</f>
        <v>684969.70808269223</v>
      </c>
      <c r="AL28" s="121">
        <f>+AL29+AL30</f>
        <v>570808.09006891015</v>
      </c>
      <c r="AM28" s="121">
        <f>+AM29+AM30</f>
        <v>114161.61801378203</v>
      </c>
      <c r="AN28" s="120">
        <f t="shared" ref="AN28:AN33" si="27">AO28+AP28</f>
        <v>684969.70808269223</v>
      </c>
      <c r="AO28" s="121">
        <f>+AO29+AO30</f>
        <v>570808.09006891015</v>
      </c>
      <c r="AP28" s="121">
        <f>+AP29+AP30</f>
        <v>114161.61801378203</v>
      </c>
      <c r="AQ28" s="120">
        <f t="shared" ref="AQ28:AQ33" si="28">AR28+AS28</f>
        <v>456646.47205512814</v>
      </c>
      <c r="AR28" s="121">
        <f>+AR29+AR30</f>
        <v>380538.72671260679</v>
      </c>
      <c r="AS28" s="121">
        <f>+AS29+AS30</f>
        <v>76107.745342521361</v>
      </c>
      <c r="AT28" s="120">
        <f t="shared" ref="AT28:AT33" si="29">AU28+AV28</f>
        <v>0</v>
      </c>
      <c r="AU28" s="121">
        <f>+AU29+AU30</f>
        <v>0</v>
      </c>
      <c r="AV28" s="121">
        <f>+AV29+AV30</f>
        <v>0</v>
      </c>
      <c r="AW28" s="124"/>
      <c r="AX28" s="121"/>
      <c r="AY28" s="122"/>
    </row>
    <row r="29" spans="1:51" ht="24" customHeight="1" x14ac:dyDescent="0.25">
      <c r="B29" s="38"/>
      <c r="C29" s="12"/>
      <c r="D29" s="12"/>
      <c r="E29" s="13"/>
      <c r="F29" s="12" t="s">
        <v>184</v>
      </c>
      <c r="G29" s="120">
        <f t="shared" ref="G29:G36" si="30">+H29+I29</f>
        <v>4837287.9240000006</v>
      </c>
      <c r="H29" s="121">
        <f>+H11*$C$23</f>
        <v>4031073.27</v>
      </c>
      <c r="I29" s="121">
        <f>+H29*0.2</f>
        <v>806214.6540000001</v>
      </c>
      <c r="J29" s="120">
        <f t="shared" si="17"/>
        <v>0</v>
      </c>
      <c r="K29" s="121">
        <v>0</v>
      </c>
      <c r="L29" s="121">
        <v>0</v>
      </c>
      <c r="M29" s="120">
        <f t="shared" si="18"/>
        <v>0</v>
      </c>
      <c r="N29" s="121">
        <v>0</v>
      </c>
      <c r="O29" s="121">
        <v>0</v>
      </c>
      <c r="P29" s="120">
        <f t="shared" si="19"/>
        <v>858188.4</v>
      </c>
      <c r="Q29" s="121">
        <v>715155.5</v>
      </c>
      <c r="R29" s="121">
        <v>143032.9</v>
      </c>
      <c r="S29" s="120">
        <f t="shared" si="20"/>
        <v>3979099.5240000002</v>
      </c>
      <c r="T29" s="121">
        <f>+H29-K29-N29-Q29</f>
        <v>3315917.77</v>
      </c>
      <c r="U29" s="121">
        <f>+I29-L29-O29-R29</f>
        <v>663181.75400000007</v>
      </c>
      <c r="V29" s="120">
        <f t="shared" si="21"/>
        <v>2204705.6433163406</v>
      </c>
      <c r="W29" s="121">
        <f>+W11*$C$23</f>
        <v>1837254.7027636173</v>
      </c>
      <c r="X29" s="121">
        <f>+X11*$C$23</f>
        <v>367450.94055272348</v>
      </c>
      <c r="Y29" s="120">
        <f t="shared" si="22"/>
        <v>1578415.9369439215</v>
      </c>
      <c r="Z29" s="121">
        <f>+Z11*$C$23</f>
        <v>1315346.6141199346</v>
      </c>
      <c r="AA29" s="121">
        <f>+AA11*$C$23</f>
        <v>263069.32282398693</v>
      </c>
      <c r="AB29" s="120">
        <f t="shared" si="23"/>
        <v>712304.53844804433</v>
      </c>
      <c r="AC29" s="121">
        <f>+AC11*$C$23</f>
        <v>593587.11537337024</v>
      </c>
      <c r="AD29" s="121">
        <f>+AD11*$C$23</f>
        <v>118717.42307467406</v>
      </c>
      <c r="AE29" s="123">
        <f t="shared" si="24"/>
        <v>4495426.1187083069</v>
      </c>
      <c r="AF29" s="121">
        <f>+W29+Z29+AC29</f>
        <v>3746188.4322569221</v>
      </c>
      <c r="AG29" s="121">
        <f>+X29+AA29+AD29</f>
        <v>749237.68645138456</v>
      </c>
      <c r="AH29" s="120">
        <f t="shared" si="25"/>
        <v>440941.12866326817</v>
      </c>
      <c r="AI29" s="121">
        <f>+W29*0.2</f>
        <v>367450.94055272348</v>
      </c>
      <c r="AJ29" s="121">
        <f>+X29*0.2</f>
        <v>73490.188110544696</v>
      </c>
      <c r="AK29" s="120">
        <f t="shared" si="26"/>
        <v>661411.69299490214</v>
      </c>
      <c r="AL29" s="121">
        <f>+W29*0.3</f>
        <v>551176.41082908516</v>
      </c>
      <c r="AM29" s="121">
        <f>+X29*0.3</f>
        <v>110235.28216581704</v>
      </c>
      <c r="AN29" s="120">
        <f t="shared" si="27"/>
        <v>661411.69299490214</v>
      </c>
      <c r="AO29" s="121">
        <f>+W29*0.3</f>
        <v>551176.41082908516</v>
      </c>
      <c r="AP29" s="121">
        <f>+X29*0.3</f>
        <v>110235.28216581704</v>
      </c>
      <c r="AQ29" s="120">
        <f t="shared" si="28"/>
        <v>440941.12866326817</v>
      </c>
      <c r="AR29" s="121">
        <f>+W29*0.2</f>
        <v>367450.94055272348</v>
      </c>
      <c r="AS29" s="121">
        <f>+X29*0.2</f>
        <v>73490.188110544696</v>
      </c>
      <c r="AT29" s="120">
        <f t="shared" si="29"/>
        <v>0</v>
      </c>
      <c r="AU29" s="121"/>
      <c r="AV29" s="122"/>
      <c r="AW29" s="124"/>
      <c r="AX29" s="121"/>
      <c r="AY29" s="122"/>
    </row>
    <row r="30" spans="1:51" ht="22.15" customHeight="1" x14ac:dyDescent="0.25">
      <c r="B30" s="38"/>
      <c r="C30" s="12"/>
      <c r="D30" s="12"/>
      <c r="E30" s="13"/>
      <c r="F30" s="12" t="s">
        <v>186</v>
      </c>
      <c r="G30" s="120">
        <f t="shared" si="30"/>
        <v>150585.05299709717</v>
      </c>
      <c r="H30" s="121">
        <f>+H12*$C$23</f>
        <v>125487.54416424764</v>
      </c>
      <c r="I30" s="121">
        <f>+I12*$C$23</f>
        <v>25097.508832849529</v>
      </c>
      <c r="J30" s="120">
        <f t="shared" si="17"/>
        <v>0</v>
      </c>
      <c r="K30" s="121">
        <v>0</v>
      </c>
      <c r="L30" s="121">
        <v>0</v>
      </c>
      <c r="M30" s="120">
        <f t="shared" si="18"/>
        <v>0</v>
      </c>
      <c r="N30" s="121">
        <v>0</v>
      </c>
      <c r="O30" s="121">
        <v>0</v>
      </c>
      <c r="P30" s="120">
        <f t="shared" si="19"/>
        <v>5759.8</v>
      </c>
      <c r="Q30" s="121">
        <v>4799.8</v>
      </c>
      <c r="R30" s="121">
        <v>960</v>
      </c>
      <c r="S30" s="120">
        <f t="shared" si="20"/>
        <v>144825.25299709715</v>
      </c>
      <c r="T30" s="121">
        <f>+H30-K30-N30-Q30</f>
        <v>120687.74416424763</v>
      </c>
      <c r="U30" s="121">
        <f>+I30-L30-O30-R30</f>
        <v>24137.508832849529</v>
      </c>
      <c r="V30" s="120">
        <f t="shared" si="21"/>
        <v>78526.716959299913</v>
      </c>
      <c r="W30" s="121">
        <f>+W12*$C$23</f>
        <v>65438.930799416594</v>
      </c>
      <c r="X30" s="121">
        <f>+X12*$C$23</f>
        <v>13087.786159883319</v>
      </c>
      <c r="Y30" s="120">
        <f t="shared" si="22"/>
        <v>30640.942923331724</v>
      </c>
      <c r="Z30" s="121">
        <f>+Z12*$C$23</f>
        <v>25534.119102776436</v>
      </c>
      <c r="AA30" s="121">
        <f>+AA12*$C$23</f>
        <v>5106.823820555288</v>
      </c>
      <c r="AB30" s="120">
        <f t="shared" si="23"/>
        <v>9844.0002556559084</v>
      </c>
      <c r="AC30" s="121">
        <f>+AC12*$C$23</f>
        <v>8203.3335463799231</v>
      </c>
      <c r="AD30" s="121">
        <f>+AD12*$C$23</f>
        <v>1640.6667092759847</v>
      </c>
      <c r="AE30" s="123">
        <f t="shared" si="24"/>
        <v>119011.66013828754</v>
      </c>
      <c r="AF30" s="121">
        <f>+W30+Z30+AC30</f>
        <v>99176.383448572946</v>
      </c>
      <c r="AG30" s="121">
        <f>+X30+AA30+AD30</f>
        <v>19835.276689714592</v>
      </c>
      <c r="AH30" s="120">
        <f t="shared" si="25"/>
        <v>15705.343391859982</v>
      </c>
      <c r="AI30" s="121">
        <f>+W30*0.2</f>
        <v>13087.786159883319</v>
      </c>
      <c r="AJ30" s="121">
        <f>+X30*0.2</f>
        <v>2617.5572319766638</v>
      </c>
      <c r="AK30" s="120">
        <f t="shared" si="26"/>
        <v>23558.015087789972</v>
      </c>
      <c r="AL30" s="121">
        <f>+W30*0.3</f>
        <v>19631.679239824978</v>
      </c>
      <c r="AM30" s="121">
        <f>+X30*0.3</f>
        <v>3926.3358479649955</v>
      </c>
      <c r="AN30" s="120">
        <f t="shared" si="27"/>
        <v>23558.015087789972</v>
      </c>
      <c r="AO30" s="121">
        <f>+W30*0.3</f>
        <v>19631.679239824978</v>
      </c>
      <c r="AP30" s="121">
        <f>+X30*0.3</f>
        <v>3926.3358479649955</v>
      </c>
      <c r="AQ30" s="120">
        <f t="shared" si="28"/>
        <v>15705.343391859982</v>
      </c>
      <c r="AR30" s="121">
        <f>+W30*0.2</f>
        <v>13087.786159883319</v>
      </c>
      <c r="AS30" s="121">
        <f>+X30*0.2</f>
        <v>2617.5572319766638</v>
      </c>
      <c r="AT30" s="120">
        <f t="shared" si="29"/>
        <v>0</v>
      </c>
      <c r="AU30" s="121"/>
      <c r="AV30" s="122"/>
      <c r="AW30" s="124"/>
      <c r="AX30" s="121"/>
      <c r="AY30" s="122"/>
    </row>
    <row r="31" spans="1:51" ht="60.6" customHeight="1" x14ac:dyDescent="0.25">
      <c r="B31" s="38"/>
      <c r="C31" s="12">
        <v>12003</v>
      </c>
      <c r="D31" s="12" t="s">
        <v>166</v>
      </c>
      <c r="E31" s="13"/>
      <c r="F31" s="12"/>
      <c r="G31" s="120">
        <f t="shared" si="30"/>
        <v>12448499.999999981</v>
      </c>
      <c r="H31" s="121">
        <f>+H32+H33</f>
        <v>10373749.999999985</v>
      </c>
      <c r="I31" s="121">
        <f>+I32+I33</f>
        <v>2074749.9999999972</v>
      </c>
      <c r="J31" s="120">
        <f t="shared" si="17"/>
        <v>0</v>
      </c>
      <c r="K31" s="121">
        <f>+K32+K33</f>
        <v>0</v>
      </c>
      <c r="L31" s="121">
        <f>+L32+L33</f>
        <v>0</v>
      </c>
      <c r="M31" s="120">
        <f t="shared" si="18"/>
        <v>0</v>
      </c>
      <c r="N31" s="121">
        <f>+N32+N33</f>
        <v>0</v>
      </c>
      <c r="O31" s="121">
        <f>+O32+O33</f>
        <v>0</v>
      </c>
      <c r="P31" s="120">
        <f t="shared" si="19"/>
        <v>2140816.6</v>
      </c>
      <c r="Q31" s="121">
        <f>+Q32+Q33</f>
        <v>1784013.7000000002</v>
      </c>
      <c r="R31" s="121">
        <f>+R32+R33</f>
        <v>356802.9</v>
      </c>
      <c r="S31" s="120">
        <f t="shared" si="20"/>
        <v>10307683.399999984</v>
      </c>
      <c r="T31" s="121">
        <f>+T32+T33</f>
        <v>8589736.2999999858</v>
      </c>
      <c r="U31" s="121">
        <f>+U32+U33</f>
        <v>1717947.0999999971</v>
      </c>
      <c r="V31" s="120">
        <f t="shared" si="21"/>
        <v>5750362.9814349692</v>
      </c>
      <c r="W31" s="121">
        <f>+W32+W33</f>
        <v>4791969.1511958074</v>
      </c>
      <c r="X31" s="121">
        <f>+X32+X33</f>
        <v>958393.83023916138</v>
      </c>
      <c r="Y31" s="120">
        <f t="shared" si="22"/>
        <v>4052435.8974908227</v>
      </c>
      <c r="Z31" s="121">
        <f>+Z32+Z33</f>
        <v>3377029.9145756857</v>
      </c>
      <c r="AA31" s="121">
        <f>+AA32+AA33</f>
        <v>675405.9829151372</v>
      </c>
      <c r="AB31" s="120">
        <f t="shared" si="23"/>
        <v>1818744.4678463535</v>
      </c>
      <c r="AC31" s="121">
        <f>+AC32+AC33</f>
        <v>1515620.3898719612</v>
      </c>
      <c r="AD31" s="121">
        <f>+AD32+AD33</f>
        <v>303124.07797439222</v>
      </c>
      <c r="AE31" s="123">
        <f t="shared" si="24"/>
        <v>11621543.346772145</v>
      </c>
      <c r="AF31" s="121">
        <f>+AF32+AF33</f>
        <v>9684619.4556434546</v>
      </c>
      <c r="AG31" s="121">
        <f>+AG32+AG33</f>
        <v>1936923.8911286907</v>
      </c>
      <c r="AH31" s="120">
        <f t="shared" si="25"/>
        <v>1150072.5962869937</v>
      </c>
      <c r="AI31" s="121">
        <f>+AI32+AI33</f>
        <v>958393.8302391615</v>
      </c>
      <c r="AJ31" s="121">
        <f>+AJ32+AJ33</f>
        <v>191678.76604783227</v>
      </c>
      <c r="AK31" s="120">
        <f t="shared" si="26"/>
        <v>1725108.8944304904</v>
      </c>
      <c r="AL31" s="121">
        <f>+AL32+AL33</f>
        <v>1437590.7453587421</v>
      </c>
      <c r="AM31" s="121">
        <f>+AM32+AM33</f>
        <v>287518.14907174837</v>
      </c>
      <c r="AN31" s="120">
        <f t="shared" si="27"/>
        <v>1725108.8944304904</v>
      </c>
      <c r="AO31" s="121">
        <f>+AO32+AO33</f>
        <v>1437590.7453587421</v>
      </c>
      <c r="AP31" s="121">
        <f>+AP32+AP33</f>
        <v>287518.14907174837</v>
      </c>
      <c r="AQ31" s="120">
        <f t="shared" si="28"/>
        <v>1150072.5962869937</v>
      </c>
      <c r="AR31" s="121">
        <f>+AR32+AR33</f>
        <v>958393.8302391615</v>
      </c>
      <c r="AS31" s="121">
        <f>+AS32+AS33</f>
        <v>191678.76604783227</v>
      </c>
      <c r="AT31" s="120">
        <f t="shared" si="29"/>
        <v>0</v>
      </c>
      <c r="AU31" s="121">
        <f>+AU32+AU33</f>
        <v>0</v>
      </c>
      <c r="AV31" s="121">
        <f>+AV32+AV33</f>
        <v>0</v>
      </c>
      <c r="AW31" s="124"/>
      <c r="AX31" s="121"/>
      <c r="AY31" s="122"/>
    </row>
    <row r="32" spans="1:51" ht="25.9" customHeight="1" x14ac:dyDescent="0.25">
      <c r="B32" s="38"/>
      <c r="C32" s="12"/>
      <c r="D32" s="12"/>
      <c r="E32" s="13"/>
      <c r="F32" s="12" t="s">
        <v>184</v>
      </c>
      <c r="G32" s="120">
        <f t="shared" si="30"/>
        <v>12069248.7554147</v>
      </c>
      <c r="H32" s="121">
        <f>+H14*$C$23</f>
        <v>10057707.296178916</v>
      </c>
      <c r="I32" s="121">
        <f>+I14*$C$23</f>
        <v>2011541.4592357834</v>
      </c>
      <c r="J32" s="120">
        <f t="shared" si="17"/>
        <v>0</v>
      </c>
      <c r="K32" s="121">
        <v>0</v>
      </c>
      <c r="L32" s="121">
        <v>0</v>
      </c>
      <c r="M32" s="120">
        <f t="shared" si="18"/>
        <v>0</v>
      </c>
      <c r="N32" s="121">
        <v>0</v>
      </c>
      <c r="O32" s="121">
        <v>0</v>
      </c>
      <c r="P32" s="120">
        <f t="shared" si="19"/>
        <v>2126545.8000000003</v>
      </c>
      <c r="Q32" s="121">
        <v>1772121.6</v>
      </c>
      <c r="R32" s="121">
        <v>354424.2</v>
      </c>
      <c r="S32" s="120">
        <f t="shared" si="20"/>
        <v>9942702.9554147013</v>
      </c>
      <c r="T32" s="121">
        <f>+H32-K32-N32-Q32</f>
        <v>8285585.6961789168</v>
      </c>
      <c r="U32" s="121">
        <f>+I32-L32-O32-R32</f>
        <v>1657117.2592357835</v>
      </c>
      <c r="V32" s="120">
        <f t="shared" si="21"/>
        <v>5552591.9905745098</v>
      </c>
      <c r="W32" s="121">
        <f>+W14*$C$23</f>
        <v>4627159.9921454247</v>
      </c>
      <c r="X32" s="121">
        <f>+X14*$C$23</f>
        <v>925431.9984290849</v>
      </c>
      <c r="Y32" s="120">
        <f t="shared" si="22"/>
        <v>3975269.7671180246</v>
      </c>
      <c r="Z32" s="121">
        <f>+Z14*$C$23</f>
        <v>3312724.8059316874</v>
      </c>
      <c r="AA32" s="121">
        <f>+AA14*$C$23</f>
        <v>662544.96118633752</v>
      </c>
      <c r="AB32" s="120">
        <f t="shared" si="23"/>
        <v>1793952.1709061828</v>
      </c>
      <c r="AC32" s="121">
        <f>+AC14*$C$23</f>
        <v>1494960.142421819</v>
      </c>
      <c r="AD32" s="121">
        <f>+AD14*$C$23</f>
        <v>298992.02848436381</v>
      </c>
      <c r="AE32" s="123">
        <f t="shared" si="24"/>
        <v>11321813.928598717</v>
      </c>
      <c r="AF32" s="121">
        <f>+W32+Z32+AC32</f>
        <v>9434844.9404989313</v>
      </c>
      <c r="AG32" s="121">
        <f>+X32+AA32+AD32</f>
        <v>1886968.9880997862</v>
      </c>
      <c r="AH32" s="120">
        <f t="shared" si="25"/>
        <v>1110518.398114902</v>
      </c>
      <c r="AI32" s="121">
        <f>+W32*0.2</f>
        <v>925431.99842908501</v>
      </c>
      <c r="AJ32" s="121">
        <f>+X32*0.2</f>
        <v>185086.39968581698</v>
      </c>
      <c r="AK32" s="120">
        <f t="shared" si="26"/>
        <v>1665777.597172353</v>
      </c>
      <c r="AL32" s="121">
        <f>+W32*0.3</f>
        <v>1388147.9976436275</v>
      </c>
      <c r="AM32" s="121">
        <f>+X32*0.3</f>
        <v>277629.59952872543</v>
      </c>
      <c r="AN32" s="120">
        <f t="shared" si="27"/>
        <v>1665777.597172353</v>
      </c>
      <c r="AO32" s="121">
        <f>+W32*0.3</f>
        <v>1388147.9976436275</v>
      </c>
      <c r="AP32" s="121">
        <f>+X32*0.3</f>
        <v>277629.59952872543</v>
      </c>
      <c r="AQ32" s="120">
        <f t="shared" si="28"/>
        <v>1110518.398114902</v>
      </c>
      <c r="AR32" s="121">
        <f>+W32*0.2</f>
        <v>925431.99842908501</v>
      </c>
      <c r="AS32" s="121">
        <f>+X32*0.2</f>
        <v>185086.39968581698</v>
      </c>
      <c r="AT32" s="120">
        <f t="shared" si="29"/>
        <v>0</v>
      </c>
      <c r="AU32" s="121"/>
      <c r="AV32" s="122"/>
      <c r="AW32" s="124"/>
      <c r="AX32" s="121"/>
      <c r="AY32" s="122"/>
    </row>
    <row r="33" spans="1:51" ht="22.9" customHeight="1" x14ac:dyDescent="0.25">
      <c r="B33" s="38"/>
      <c r="C33" s="12"/>
      <c r="D33" s="12"/>
      <c r="E33" s="13"/>
      <c r="F33" s="12" t="s">
        <v>186</v>
      </c>
      <c r="G33" s="120">
        <f t="shared" si="30"/>
        <v>379251.24458528194</v>
      </c>
      <c r="H33" s="121">
        <f>+H15*$C$23</f>
        <v>316042.70382106828</v>
      </c>
      <c r="I33" s="121">
        <f>+I15*$C$23</f>
        <v>63208.540764213656</v>
      </c>
      <c r="J33" s="120">
        <f t="shared" si="17"/>
        <v>0</v>
      </c>
      <c r="K33" s="121">
        <v>0</v>
      </c>
      <c r="L33" s="121">
        <v>0</v>
      </c>
      <c r="M33" s="120">
        <f t="shared" si="18"/>
        <v>0</v>
      </c>
      <c r="N33" s="121">
        <v>0</v>
      </c>
      <c r="O33" s="121">
        <v>0</v>
      </c>
      <c r="P33" s="120">
        <f t="shared" si="19"/>
        <v>14270.8</v>
      </c>
      <c r="Q33" s="121">
        <v>11892.1</v>
      </c>
      <c r="R33" s="121">
        <v>2378.6999999999998</v>
      </c>
      <c r="S33" s="120">
        <f t="shared" si="20"/>
        <v>364980.44458528195</v>
      </c>
      <c r="T33" s="121">
        <f>+H33-K33-N33-Q33</f>
        <v>304150.6038210683</v>
      </c>
      <c r="U33" s="121">
        <f>+I33-L33-O33-R33</f>
        <v>60829.840764213659</v>
      </c>
      <c r="V33" s="120">
        <f t="shared" si="21"/>
        <v>197770.9908604587</v>
      </c>
      <c r="W33" s="121">
        <f>+W15*$C$23</f>
        <v>164809.15905038224</v>
      </c>
      <c r="X33" s="121">
        <f>+X15*$C$23</f>
        <v>32961.831810076452</v>
      </c>
      <c r="Y33" s="120">
        <f t="shared" si="22"/>
        <v>77166.130372797881</v>
      </c>
      <c r="Z33" s="121">
        <f>+Z15*$C$23</f>
        <v>64305.108643998239</v>
      </c>
      <c r="AA33" s="121">
        <f>+AA15*$C$23</f>
        <v>12861.021728799647</v>
      </c>
      <c r="AB33" s="120">
        <f t="shared" si="23"/>
        <v>24792.296940170469</v>
      </c>
      <c r="AC33" s="121">
        <f>+AC15*$C$23</f>
        <v>20660.247450142058</v>
      </c>
      <c r="AD33" s="121">
        <f>+AD15*$C$23</f>
        <v>4132.049490028412</v>
      </c>
      <c r="AE33" s="123">
        <f t="shared" si="24"/>
        <v>299729.41817342705</v>
      </c>
      <c r="AF33" s="121">
        <f>+W33+Z33+AC33</f>
        <v>249774.51514452253</v>
      </c>
      <c r="AG33" s="121">
        <f>+X33+AA33+AD33</f>
        <v>49954.903028904511</v>
      </c>
      <c r="AH33" s="120">
        <f t="shared" si="25"/>
        <v>39554.198172091739</v>
      </c>
      <c r="AI33" s="121">
        <f>+W33*0.2</f>
        <v>32961.831810076452</v>
      </c>
      <c r="AJ33" s="121">
        <f>+X33*0.2</f>
        <v>6592.3663620152911</v>
      </c>
      <c r="AK33" s="120">
        <f t="shared" si="26"/>
        <v>59331.297258137602</v>
      </c>
      <c r="AL33" s="121">
        <f>+W33*0.3</f>
        <v>49442.747715114667</v>
      </c>
      <c r="AM33" s="121">
        <f>+X33*0.3</f>
        <v>9888.5495430229348</v>
      </c>
      <c r="AN33" s="120">
        <f t="shared" si="27"/>
        <v>59331.297258137602</v>
      </c>
      <c r="AO33" s="121">
        <f>+W33*0.3</f>
        <v>49442.747715114667</v>
      </c>
      <c r="AP33" s="121">
        <f>+X33*0.3</f>
        <v>9888.5495430229348</v>
      </c>
      <c r="AQ33" s="120">
        <f t="shared" si="28"/>
        <v>39554.198172091739</v>
      </c>
      <c r="AR33" s="121">
        <f>+W33*0.2</f>
        <v>32961.831810076452</v>
      </c>
      <c r="AS33" s="121">
        <f>+X33*0.2</f>
        <v>6592.3663620152911</v>
      </c>
      <c r="AT33" s="120">
        <f t="shared" si="29"/>
        <v>0</v>
      </c>
      <c r="AU33" s="121"/>
      <c r="AV33" s="122"/>
      <c r="AW33" s="124"/>
      <c r="AX33" s="121"/>
      <c r="AY33" s="122"/>
    </row>
    <row r="34" spans="1:51" ht="17.25" x14ac:dyDescent="0.25">
      <c r="A34" s="24"/>
      <c r="B34" s="189" t="s">
        <v>41</v>
      </c>
      <c r="C34" s="190"/>
      <c r="D34" s="190"/>
      <c r="E34" s="190"/>
      <c r="F34" s="190"/>
      <c r="G34" s="120">
        <f t="shared" si="30"/>
        <v>17436372.976997077</v>
      </c>
      <c r="H34" s="125">
        <f t="shared" ref="H34" si="31">+H35+H36</f>
        <v>14530310.814164232</v>
      </c>
      <c r="I34" s="125">
        <f t="shared" ref="I34" si="32">+I35+I36</f>
        <v>2906062.1628328469</v>
      </c>
      <c r="J34" s="125">
        <f t="shared" ref="J34" si="33">+J35+J36</f>
        <v>0</v>
      </c>
      <c r="K34" s="125">
        <f t="shared" ref="K34" si="34">+K35+K36</f>
        <v>0</v>
      </c>
      <c r="L34" s="125">
        <f t="shared" ref="L34" si="35">+L35+L36</f>
        <v>0</v>
      </c>
      <c r="M34" s="125">
        <f t="shared" ref="M34" si="36">+M35+M36</f>
        <v>0</v>
      </c>
      <c r="N34" s="125">
        <f t="shared" ref="N34" si="37">+N35+N36</f>
        <v>0</v>
      </c>
      <c r="O34" s="125">
        <f t="shared" ref="O34" si="38">+O35+O36</f>
        <v>0</v>
      </c>
      <c r="P34" s="125">
        <f t="shared" ref="P34" si="39">+P35+P36</f>
        <v>3004764.8000000003</v>
      </c>
      <c r="Q34" s="125">
        <f t="shared" ref="Q34" si="40">+Q35+Q36</f>
        <v>2503969</v>
      </c>
      <c r="R34" s="125">
        <f t="shared" ref="R34" si="41">+R35+R36</f>
        <v>500795.80000000005</v>
      </c>
      <c r="S34" s="125">
        <f t="shared" ref="S34" si="42">+S35+S36</f>
        <v>14431608.17699708</v>
      </c>
      <c r="T34" s="125">
        <f t="shared" ref="T34" si="43">+T35+T36</f>
        <v>12026341.814164232</v>
      </c>
      <c r="U34" s="125">
        <f t="shared" ref="U34" si="44">+U35+U36</f>
        <v>2405266.3628328466</v>
      </c>
      <c r="V34" s="125">
        <f t="shared" ref="V34" si="45">+V35+V36</f>
        <v>8033595.3417106103</v>
      </c>
      <c r="W34" s="125">
        <f t="shared" ref="W34" si="46">+W35+W36</f>
        <v>6694662.7847588416</v>
      </c>
      <c r="X34" s="125">
        <f t="shared" ref="X34" si="47">+X35+X36</f>
        <v>1338932.5569517682</v>
      </c>
      <c r="Y34" s="125">
        <f t="shared" ref="Y34" si="48">+Y35+Y36</f>
        <v>5661492.7773580756</v>
      </c>
      <c r="Z34" s="125">
        <f t="shared" ref="Z34" si="49">+Z35+Z36</f>
        <v>4717910.6477983966</v>
      </c>
      <c r="AA34" s="125">
        <f t="shared" ref="AA34" si="50">+AA35+AA36</f>
        <v>943582.12955967942</v>
      </c>
      <c r="AB34" s="125">
        <f t="shared" ref="AB34" si="51">+AB35+AB36</f>
        <v>2540893.0065500536</v>
      </c>
      <c r="AC34" s="125">
        <f t="shared" ref="AC34" si="52">+AC35+AC36</f>
        <v>2117410.8387917113</v>
      </c>
      <c r="AD34" s="125">
        <f t="shared" ref="AD34" si="53">+AD35+AD36</f>
        <v>423482.16775834229</v>
      </c>
      <c r="AE34" s="125">
        <f t="shared" ref="AE34" si="54">+AE35+AE36</f>
        <v>16235981.125618741</v>
      </c>
      <c r="AF34" s="125">
        <f t="shared" ref="AF34" si="55">+AF35+AF36</f>
        <v>13529984.27134895</v>
      </c>
      <c r="AG34" s="125">
        <f t="shared" ref="AG34" si="56">+AG35+AG36</f>
        <v>2705996.85426979</v>
      </c>
      <c r="AH34" s="125">
        <f t="shared" ref="AH34" si="57">+AH35+AH36</f>
        <v>1606719.0683421218</v>
      </c>
      <c r="AI34" s="125">
        <f t="shared" ref="AI34" si="58">+AI35+AI36</f>
        <v>1338932.5569517682</v>
      </c>
      <c r="AJ34" s="125">
        <f t="shared" ref="AJ34" si="59">+AJ35+AJ36</f>
        <v>267786.51139035361</v>
      </c>
      <c r="AK34" s="125">
        <f t="shared" ref="AK34" si="60">+AK35+AK36</f>
        <v>2410078.6025131829</v>
      </c>
      <c r="AL34" s="125">
        <f t="shared" ref="AL34" si="61">+AL35+AL36</f>
        <v>2008398.8354276521</v>
      </c>
      <c r="AM34" s="125">
        <f t="shared" ref="AM34" si="62">+AM35+AM36</f>
        <v>401679.76708553039</v>
      </c>
      <c r="AN34" s="125">
        <f t="shared" ref="AN34" si="63">+AN35+AN36</f>
        <v>2410078.6025131829</v>
      </c>
      <c r="AO34" s="125">
        <f t="shared" ref="AO34" si="64">+AO35+AO36</f>
        <v>2008398.8354276521</v>
      </c>
      <c r="AP34" s="125">
        <f t="shared" ref="AP34" si="65">+AP35+AP36</f>
        <v>401679.76708553039</v>
      </c>
      <c r="AQ34" s="125">
        <f t="shared" ref="AQ34" si="66">+AQ35+AQ36</f>
        <v>1606719.0683421218</v>
      </c>
      <c r="AR34" s="125">
        <f t="shared" ref="AR34" si="67">+AR35+AR36</f>
        <v>1338932.5569517682</v>
      </c>
      <c r="AS34" s="125">
        <f t="shared" ref="AS34" si="68">+AS35+AS36</f>
        <v>267786.51139035361</v>
      </c>
      <c r="AT34" s="125">
        <f t="shared" ref="AT34" si="69">+AT35+AT36</f>
        <v>0</v>
      </c>
      <c r="AU34" s="125">
        <f t="shared" ref="AU34" si="70">+AU35+AU36</f>
        <v>0</v>
      </c>
      <c r="AV34" s="125">
        <f t="shared" ref="AV34" si="71">+AV35+AV36</f>
        <v>0</v>
      </c>
      <c r="AW34" s="123" t="s">
        <v>44</v>
      </c>
      <c r="AX34" s="125" t="s">
        <v>44</v>
      </c>
      <c r="AY34" s="126" t="s">
        <v>44</v>
      </c>
    </row>
    <row r="35" spans="1:51" x14ac:dyDescent="0.25">
      <c r="B35" s="189" t="s">
        <v>24</v>
      </c>
      <c r="C35" s="190"/>
      <c r="D35" s="190"/>
      <c r="E35" s="190"/>
      <c r="F35" s="190"/>
      <c r="G35" s="120">
        <f t="shared" si="30"/>
        <v>12448499.999999981</v>
      </c>
      <c r="H35" s="125">
        <f t="shared" ref="H35:AV35" si="72">+H31</f>
        <v>10373749.999999985</v>
      </c>
      <c r="I35" s="125">
        <f t="shared" si="72"/>
        <v>2074749.9999999972</v>
      </c>
      <c r="J35" s="125">
        <f t="shared" si="72"/>
        <v>0</v>
      </c>
      <c r="K35" s="125">
        <f t="shared" si="72"/>
        <v>0</v>
      </c>
      <c r="L35" s="125">
        <f t="shared" si="72"/>
        <v>0</v>
      </c>
      <c r="M35" s="125">
        <f t="shared" si="72"/>
        <v>0</v>
      </c>
      <c r="N35" s="125">
        <f t="shared" si="72"/>
        <v>0</v>
      </c>
      <c r="O35" s="125">
        <f t="shared" si="72"/>
        <v>0</v>
      </c>
      <c r="P35" s="125">
        <f t="shared" si="72"/>
        <v>2140816.6</v>
      </c>
      <c r="Q35" s="125">
        <f t="shared" si="72"/>
        <v>1784013.7000000002</v>
      </c>
      <c r="R35" s="125">
        <f t="shared" si="72"/>
        <v>356802.9</v>
      </c>
      <c r="S35" s="125">
        <f t="shared" si="72"/>
        <v>10307683.399999984</v>
      </c>
      <c r="T35" s="125">
        <f t="shared" si="72"/>
        <v>8589736.2999999858</v>
      </c>
      <c r="U35" s="125">
        <f t="shared" si="72"/>
        <v>1717947.0999999971</v>
      </c>
      <c r="V35" s="125">
        <f t="shared" si="72"/>
        <v>5750362.9814349692</v>
      </c>
      <c r="W35" s="125">
        <f t="shared" si="72"/>
        <v>4791969.1511958074</v>
      </c>
      <c r="X35" s="125">
        <f t="shared" si="72"/>
        <v>958393.83023916138</v>
      </c>
      <c r="Y35" s="125">
        <f t="shared" si="72"/>
        <v>4052435.8974908227</v>
      </c>
      <c r="Z35" s="125">
        <f t="shared" si="72"/>
        <v>3377029.9145756857</v>
      </c>
      <c r="AA35" s="125">
        <f t="shared" si="72"/>
        <v>675405.9829151372</v>
      </c>
      <c r="AB35" s="125">
        <f t="shared" si="72"/>
        <v>1818744.4678463535</v>
      </c>
      <c r="AC35" s="125">
        <f t="shared" si="72"/>
        <v>1515620.3898719612</v>
      </c>
      <c r="AD35" s="125">
        <f t="shared" si="72"/>
        <v>303124.07797439222</v>
      </c>
      <c r="AE35" s="125">
        <f t="shared" si="72"/>
        <v>11621543.346772145</v>
      </c>
      <c r="AF35" s="125">
        <f t="shared" si="72"/>
        <v>9684619.4556434546</v>
      </c>
      <c r="AG35" s="125">
        <f t="shared" si="72"/>
        <v>1936923.8911286907</v>
      </c>
      <c r="AH35" s="125">
        <f t="shared" si="72"/>
        <v>1150072.5962869937</v>
      </c>
      <c r="AI35" s="125">
        <f t="shared" si="72"/>
        <v>958393.8302391615</v>
      </c>
      <c r="AJ35" s="125">
        <f t="shared" si="72"/>
        <v>191678.76604783227</v>
      </c>
      <c r="AK35" s="125">
        <f t="shared" si="72"/>
        <v>1725108.8944304904</v>
      </c>
      <c r="AL35" s="125">
        <f t="shared" si="72"/>
        <v>1437590.7453587421</v>
      </c>
      <c r="AM35" s="125">
        <f t="shared" si="72"/>
        <v>287518.14907174837</v>
      </c>
      <c r="AN35" s="125">
        <f t="shared" si="72"/>
        <v>1725108.8944304904</v>
      </c>
      <c r="AO35" s="125">
        <f t="shared" si="72"/>
        <v>1437590.7453587421</v>
      </c>
      <c r="AP35" s="125">
        <f t="shared" si="72"/>
        <v>287518.14907174837</v>
      </c>
      <c r="AQ35" s="125">
        <f t="shared" si="72"/>
        <v>1150072.5962869937</v>
      </c>
      <c r="AR35" s="125">
        <f t="shared" si="72"/>
        <v>958393.8302391615</v>
      </c>
      <c r="AS35" s="125">
        <f t="shared" si="72"/>
        <v>191678.76604783227</v>
      </c>
      <c r="AT35" s="125">
        <f t="shared" si="72"/>
        <v>0</v>
      </c>
      <c r="AU35" s="125">
        <f t="shared" si="72"/>
        <v>0</v>
      </c>
      <c r="AV35" s="125">
        <f t="shared" si="72"/>
        <v>0</v>
      </c>
      <c r="AW35" s="123" t="s">
        <v>44</v>
      </c>
      <c r="AX35" s="125" t="s">
        <v>44</v>
      </c>
      <c r="AY35" s="126" t="s">
        <v>44</v>
      </c>
    </row>
    <row r="36" spans="1:51" x14ac:dyDescent="0.25">
      <c r="B36" s="189" t="s">
        <v>25</v>
      </c>
      <c r="C36" s="190"/>
      <c r="D36" s="190"/>
      <c r="E36" s="190"/>
      <c r="F36" s="190"/>
      <c r="G36" s="120">
        <f t="shared" si="30"/>
        <v>4987872.976997098</v>
      </c>
      <c r="H36" s="125">
        <f t="shared" ref="H36:AV36" si="73">+H28</f>
        <v>4156560.8141642478</v>
      </c>
      <c r="I36" s="125">
        <f t="shared" si="73"/>
        <v>831312.16283284966</v>
      </c>
      <c r="J36" s="125">
        <f t="shared" si="73"/>
        <v>0</v>
      </c>
      <c r="K36" s="125">
        <f t="shared" si="73"/>
        <v>0</v>
      </c>
      <c r="L36" s="125">
        <f t="shared" si="73"/>
        <v>0</v>
      </c>
      <c r="M36" s="125">
        <f t="shared" si="73"/>
        <v>0</v>
      </c>
      <c r="N36" s="125">
        <f t="shared" si="73"/>
        <v>0</v>
      </c>
      <c r="O36" s="125">
        <f t="shared" si="73"/>
        <v>0</v>
      </c>
      <c r="P36" s="125">
        <f t="shared" si="73"/>
        <v>863948.20000000007</v>
      </c>
      <c r="Q36" s="125">
        <f t="shared" si="73"/>
        <v>719955.3</v>
      </c>
      <c r="R36" s="125">
        <f t="shared" si="73"/>
        <v>143992.9</v>
      </c>
      <c r="S36" s="125">
        <f t="shared" si="73"/>
        <v>4123924.7769970973</v>
      </c>
      <c r="T36" s="125">
        <f t="shared" si="73"/>
        <v>3436605.5141642476</v>
      </c>
      <c r="U36" s="125">
        <f t="shared" si="73"/>
        <v>687319.26283284964</v>
      </c>
      <c r="V36" s="125">
        <f t="shared" si="73"/>
        <v>2283232.3602756406</v>
      </c>
      <c r="W36" s="125">
        <f t="shared" si="73"/>
        <v>1902693.6335630338</v>
      </c>
      <c r="X36" s="125">
        <f t="shared" si="73"/>
        <v>380538.72671260679</v>
      </c>
      <c r="Y36" s="125">
        <f t="shared" si="73"/>
        <v>1609056.8798672534</v>
      </c>
      <c r="Z36" s="125">
        <f t="shared" si="73"/>
        <v>1340880.7332227111</v>
      </c>
      <c r="AA36" s="125">
        <f t="shared" si="73"/>
        <v>268176.14664454223</v>
      </c>
      <c r="AB36" s="125">
        <f t="shared" si="73"/>
        <v>722148.53870370018</v>
      </c>
      <c r="AC36" s="125">
        <f t="shared" si="73"/>
        <v>601790.44891975017</v>
      </c>
      <c r="AD36" s="125">
        <f t="shared" si="73"/>
        <v>120358.08978395005</v>
      </c>
      <c r="AE36" s="125">
        <f t="shared" si="73"/>
        <v>4614437.7788465945</v>
      </c>
      <c r="AF36" s="125">
        <f t="shared" si="73"/>
        <v>3845364.815705495</v>
      </c>
      <c r="AG36" s="125">
        <f t="shared" si="73"/>
        <v>769072.9631410992</v>
      </c>
      <c r="AH36" s="125">
        <f t="shared" si="73"/>
        <v>456646.47205512814</v>
      </c>
      <c r="AI36" s="125">
        <f t="shared" si="73"/>
        <v>380538.72671260679</v>
      </c>
      <c r="AJ36" s="125">
        <f t="shared" si="73"/>
        <v>76107.745342521361</v>
      </c>
      <c r="AK36" s="125">
        <f t="shared" si="73"/>
        <v>684969.70808269223</v>
      </c>
      <c r="AL36" s="125">
        <f t="shared" si="73"/>
        <v>570808.09006891015</v>
      </c>
      <c r="AM36" s="125">
        <f t="shared" si="73"/>
        <v>114161.61801378203</v>
      </c>
      <c r="AN36" s="125">
        <f t="shared" si="73"/>
        <v>684969.70808269223</v>
      </c>
      <c r="AO36" s="125">
        <f t="shared" si="73"/>
        <v>570808.09006891015</v>
      </c>
      <c r="AP36" s="125">
        <f t="shared" si="73"/>
        <v>114161.61801378203</v>
      </c>
      <c r="AQ36" s="125">
        <f t="shared" si="73"/>
        <v>456646.47205512814</v>
      </c>
      <c r="AR36" s="125">
        <f t="shared" si="73"/>
        <v>380538.72671260679</v>
      </c>
      <c r="AS36" s="125">
        <f t="shared" si="73"/>
        <v>76107.745342521361</v>
      </c>
      <c r="AT36" s="125">
        <f t="shared" si="73"/>
        <v>0</v>
      </c>
      <c r="AU36" s="125">
        <f t="shared" si="73"/>
        <v>0</v>
      </c>
      <c r="AV36" s="125">
        <f t="shared" si="73"/>
        <v>0</v>
      </c>
      <c r="AW36" s="123" t="s">
        <v>44</v>
      </c>
      <c r="AX36" s="125" t="s">
        <v>44</v>
      </c>
      <c r="AY36" s="126" t="s">
        <v>44</v>
      </c>
    </row>
    <row r="38" spans="1:51" s="56" customFormat="1" x14ac:dyDescent="0.25"/>
    <row r="39" spans="1:51" s="56" customFormat="1" x14ac:dyDescent="0.25">
      <c r="G39" s="139">
        <f t="shared" ref="G39:H41" si="74">+G16*$C$23-G34</f>
        <v>0</v>
      </c>
      <c r="H39" s="139">
        <f t="shared" si="74"/>
        <v>0</v>
      </c>
      <c r="I39" s="139">
        <f t="shared" ref="I39:AV41" si="75">+I16*$C$23-I34</f>
        <v>0</v>
      </c>
      <c r="J39" s="139">
        <f t="shared" si="75"/>
        <v>0</v>
      </c>
      <c r="K39" s="139">
        <f t="shared" si="75"/>
        <v>0</v>
      </c>
      <c r="L39" s="139">
        <f t="shared" si="75"/>
        <v>0</v>
      </c>
      <c r="M39" s="139">
        <f t="shared" si="75"/>
        <v>0</v>
      </c>
      <c r="N39" s="139">
        <f t="shared" si="75"/>
        <v>0</v>
      </c>
      <c r="O39" s="139">
        <f t="shared" si="75"/>
        <v>0</v>
      </c>
      <c r="P39" s="139">
        <f t="shared" si="75"/>
        <v>0</v>
      </c>
      <c r="Q39" s="139">
        <f t="shared" si="75"/>
        <v>0</v>
      </c>
      <c r="R39" s="139">
        <f t="shared" ref="R39:U39" si="76">+R16*$C$23-R34</f>
        <v>0</v>
      </c>
      <c r="S39" s="139">
        <f t="shared" si="76"/>
        <v>0</v>
      </c>
      <c r="T39" s="139">
        <f t="shared" si="76"/>
        <v>0</v>
      </c>
      <c r="U39" s="139">
        <f t="shared" si="76"/>
        <v>0</v>
      </c>
      <c r="V39" s="139">
        <f t="shared" si="75"/>
        <v>0</v>
      </c>
      <c r="W39" s="139">
        <f t="shared" si="75"/>
        <v>0</v>
      </c>
      <c r="X39" s="139">
        <f t="shared" si="75"/>
        <v>0</v>
      </c>
      <c r="Y39" s="139">
        <f t="shared" si="75"/>
        <v>0</v>
      </c>
      <c r="Z39" s="139">
        <f t="shared" si="75"/>
        <v>0</v>
      </c>
      <c r="AA39" s="139">
        <f t="shared" si="75"/>
        <v>0</v>
      </c>
      <c r="AB39" s="139">
        <f t="shared" si="75"/>
        <v>0</v>
      </c>
      <c r="AC39" s="139">
        <f t="shared" si="75"/>
        <v>0</v>
      </c>
      <c r="AD39" s="139">
        <f t="shared" si="75"/>
        <v>0</v>
      </c>
      <c r="AE39" s="139">
        <f t="shared" si="75"/>
        <v>0</v>
      </c>
      <c r="AF39" s="139">
        <f t="shared" si="75"/>
        <v>0</v>
      </c>
      <c r="AG39" s="139">
        <f t="shared" si="75"/>
        <v>0</v>
      </c>
      <c r="AH39" s="139">
        <f t="shared" si="75"/>
        <v>0</v>
      </c>
      <c r="AI39" s="139">
        <f t="shared" si="75"/>
        <v>0</v>
      </c>
      <c r="AJ39" s="139">
        <f t="shared" si="75"/>
        <v>0</v>
      </c>
      <c r="AK39" s="139">
        <f t="shared" si="75"/>
        <v>0</v>
      </c>
      <c r="AL39" s="139">
        <f t="shared" si="75"/>
        <v>0</v>
      </c>
      <c r="AM39" s="139">
        <f t="shared" si="75"/>
        <v>0</v>
      </c>
      <c r="AN39" s="139">
        <f t="shared" si="75"/>
        <v>0</v>
      </c>
      <c r="AO39" s="139">
        <f t="shared" si="75"/>
        <v>0</v>
      </c>
      <c r="AP39" s="139">
        <f t="shared" si="75"/>
        <v>0</v>
      </c>
      <c r="AQ39" s="139">
        <f t="shared" si="75"/>
        <v>0</v>
      </c>
      <c r="AR39" s="139">
        <f t="shared" si="75"/>
        <v>0</v>
      </c>
      <c r="AS39" s="139">
        <f t="shared" si="75"/>
        <v>0</v>
      </c>
      <c r="AT39" s="139">
        <f t="shared" si="75"/>
        <v>0</v>
      </c>
      <c r="AU39" s="139">
        <f t="shared" si="75"/>
        <v>0</v>
      </c>
      <c r="AV39" s="139">
        <f t="shared" si="75"/>
        <v>0</v>
      </c>
      <c r="AW39" s="139"/>
      <c r="AX39" s="139"/>
      <c r="AY39" s="139"/>
    </row>
    <row r="40" spans="1:51" s="56" customFormat="1" x14ac:dyDescent="0.25">
      <c r="G40" s="139">
        <f t="shared" si="74"/>
        <v>0</v>
      </c>
      <c r="H40" s="139">
        <f t="shared" si="74"/>
        <v>0</v>
      </c>
      <c r="I40" s="139">
        <f t="shared" ref="I40:V40" si="77">+I17*$C$23-I35</f>
        <v>0</v>
      </c>
      <c r="J40" s="139">
        <f t="shared" si="77"/>
        <v>0</v>
      </c>
      <c r="K40" s="139">
        <f t="shared" si="77"/>
        <v>0</v>
      </c>
      <c r="L40" s="139">
        <f t="shared" si="77"/>
        <v>0</v>
      </c>
      <c r="M40" s="139">
        <f t="shared" si="77"/>
        <v>0</v>
      </c>
      <c r="N40" s="139">
        <f t="shared" si="77"/>
        <v>0</v>
      </c>
      <c r="O40" s="139">
        <f t="shared" si="77"/>
        <v>0</v>
      </c>
      <c r="P40" s="139">
        <f t="shared" si="77"/>
        <v>0</v>
      </c>
      <c r="Q40" s="139">
        <f t="shared" si="77"/>
        <v>0</v>
      </c>
      <c r="R40" s="139">
        <f t="shared" ref="R40:U40" si="78">+R17*$C$23-R35</f>
        <v>0</v>
      </c>
      <c r="S40" s="139">
        <f t="shared" si="78"/>
        <v>0</v>
      </c>
      <c r="T40" s="139">
        <f t="shared" si="78"/>
        <v>0</v>
      </c>
      <c r="U40" s="139">
        <f t="shared" si="78"/>
        <v>0</v>
      </c>
      <c r="V40" s="139">
        <f t="shared" si="77"/>
        <v>0</v>
      </c>
      <c r="W40" s="139">
        <f t="shared" si="75"/>
        <v>0</v>
      </c>
      <c r="X40" s="139">
        <f t="shared" si="75"/>
        <v>0</v>
      </c>
      <c r="Y40" s="139">
        <f t="shared" si="75"/>
        <v>0</v>
      </c>
      <c r="Z40" s="139">
        <f t="shared" si="75"/>
        <v>0</v>
      </c>
      <c r="AA40" s="139">
        <f t="shared" si="75"/>
        <v>0</v>
      </c>
      <c r="AB40" s="139">
        <f t="shared" si="75"/>
        <v>0</v>
      </c>
      <c r="AC40" s="139">
        <f t="shared" si="75"/>
        <v>0</v>
      </c>
      <c r="AD40" s="139">
        <f t="shared" si="75"/>
        <v>0</v>
      </c>
      <c r="AE40" s="139">
        <f t="shared" si="75"/>
        <v>0</v>
      </c>
      <c r="AF40" s="139">
        <f t="shared" si="75"/>
        <v>0</v>
      </c>
      <c r="AG40" s="139">
        <f t="shared" si="75"/>
        <v>0</v>
      </c>
      <c r="AH40" s="139">
        <f t="shared" si="75"/>
        <v>0</v>
      </c>
      <c r="AI40" s="139">
        <f t="shared" si="75"/>
        <v>0</v>
      </c>
      <c r="AJ40" s="139">
        <f t="shared" si="75"/>
        <v>0</v>
      </c>
      <c r="AK40" s="139">
        <f t="shared" si="75"/>
        <v>0</v>
      </c>
      <c r="AL40" s="139">
        <f t="shared" si="75"/>
        <v>0</v>
      </c>
      <c r="AM40" s="139">
        <f t="shared" si="75"/>
        <v>0</v>
      </c>
      <c r="AN40" s="139">
        <f t="shared" si="75"/>
        <v>0</v>
      </c>
      <c r="AO40" s="139">
        <f t="shared" si="75"/>
        <v>0</v>
      </c>
      <c r="AP40" s="139">
        <f t="shared" si="75"/>
        <v>0</v>
      </c>
      <c r="AQ40" s="139">
        <f t="shared" si="75"/>
        <v>0</v>
      </c>
      <c r="AR40" s="139">
        <f t="shared" si="75"/>
        <v>0</v>
      </c>
      <c r="AS40" s="139">
        <f t="shared" si="75"/>
        <v>0</v>
      </c>
      <c r="AT40" s="139">
        <f t="shared" si="75"/>
        <v>0</v>
      </c>
      <c r="AU40" s="139">
        <f t="shared" si="75"/>
        <v>0</v>
      </c>
      <c r="AV40" s="139">
        <f t="shared" si="75"/>
        <v>0</v>
      </c>
      <c r="AW40" s="139"/>
      <c r="AX40" s="139"/>
      <c r="AY40" s="139"/>
    </row>
    <row r="41" spans="1:51" s="56" customFormat="1" x14ac:dyDescent="0.25">
      <c r="G41" s="139">
        <f t="shared" si="74"/>
        <v>0</v>
      </c>
      <c r="H41" s="139">
        <f t="shared" si="74"/>
        <v>0</v>
      </c>
      <c r="I41" s="139">
        <f t="shared" si="75"/>
        <v>0</v>
      </c>
      <c r="J41" s="139">
        <f t="shared" si="75"/>
        <v>0</v>
      </c>
      <c r="K41" s="139">
        <f t="shared" si="75"/>
        <v>0</v>
      </c>
      <c r="L41" s="139">
        <f t="shared" si="75"/>
        <v>0</v>
      </c>
      <c r="M41" s="139">
        <f t="shared" si="75"/>
        <v>0</v>
      </c>
      <c r="N41" s="139">
        <f t="shared" si="75"/>
        <v>0</v>
      </c>
      <c r="O41" s="139">
        <f t="shared" si="75"/>
        <v>0</v>
      </c>
      <c r="P41" s="139">
        <f t="shared" si="75"/>
        <v>0</v>
      </c>
      <c r="Q41" s="139">
        <f t="shared" si="75"/>
        <v>0</v>
      </c>
      <c r="R41" s="139">
        <f t="shared" ref="R41:U41" si="79">+R18*$C$23-R36</f>
        <v>0</v>
      </c>
      <c r="S41" s="139">
        <f t="shared" si="79"/>
        <v>0</v>
      </c>
      <c r="T41" s="139">
        <f t="shared" si="79"/>
        <v>0</v>
      </c>
      <c r="U41" s="139">
        <f t="shared" si="79"/>
        <v>0</v>
      </c>
      <c r="V41" s="139">
        <f t="shared" si="75"/>
        <v>0</v>
      </c>
      <c r="W41" s="139">
        <f t="shared" si="75"/>
        <v>0</v>
      </c>
      <c r="X41" s="139">
        <f t="shared" si="75"/>
        <v>0</v>
      </c>
      <c r="Y41" s="139">
        <f t="shared" si="75"/>
        <v>0</v>
      </c>
      <c r="Z41" s="139">
        <f t="shared" si="75"/>
        <v>0</v>
      </c>
      <c r="AA41" s="139">
        <f t="shared" si="75"/>
        <v>0</v>
      </c>
      <c r="AB41" s="139">
        <f t="shared" si="75"/>
        <v>0</v>
      </c>
      <c r="AC41" s="139">
        <f t="shared" si="75"/>
        <v>0</v>
      </c>
      <c r="AD41" s="139">
        <f t="shared" si="75"/>
        <v>0</v>
      </c>
      <c r="AE41" s="139">
        <f t="shared" si="75"/>
        <v>0</v>
      </c>
      <c r="AF41" s="139">
        <f t="shared" si="75"/>
        <v>0</v>
      </c>
      <c r="AG41" s="139">
        <f t="shared" si="75"/>
        <v>0</v>
      </c>
      <c r="AH41" s="139">
        <f t="shared" si="75"/>
        <v>0</v>
      </c>
      <c r="AI41" s="139">
        <f t="shared" si="75"/>
        <v>0</v>
      </c>
      <c r="AJ41" s="139">
        <f t="shared" si="75"/>
        <v>0</v>
      </c>
      <c r="AK41" s="139">
        <f t="shared" si="75"/>
        <v>0</v>
      </c>
      <c r="AL41" s="139">
        <f t="shared" si="75"/>
        <v>0</v>
      </c>
      <c r="AM41" s="139">
        <f t="shared" si="75"/>
        <v>0</v>
      </c>
      <c r="AN41" s="139">
        <f t="shared" si="75"/>
        <v>0</v>
      </c>
      <c r="AO41" s="139">
        <f t="shared" si="75"/>
        <v>0</v>
      </c>
      <c r="AP41" s="139">
        <f t="shared" si="75"/>
        <v>0</v>
      </c>
      <c r="AQ41" s="139">
        <f t="shared" si="75"/>
        <v>0</v>
      </c>
      <c r="AR41" s="139">
        <f t="shared" si="75"/>
        <v>0</v>
      </c>
      <c r="AS41" s="139">
        <f t="shared" si="75"/>
        <v>0</v>
      </c>
      <c r="AT41" s="139">
        <f t="shared" si="75"/>
        <v>0</v>
      </c>
      <c r="AU41" s="139">
        <f t="shared" si="75"/>
        <v>0</v>
      </c>
      <c r="AV41" s="139">
        <f t="shared" si="75"/>
        <v>0</v>
      </c>
      <c r="AW41" s="139"/>
      <c r="AX41" s="139"/>
      <c r="AY41" s="139"/>
    </row>
    <row r="42" spans="1:51" s="56" customFormat="1" x14ac:dyDescent="0.25"/>
    <row r="43" spans="1:51" s="56" customFormat="1" x14ac:dyDescent="0.25"/>
    <row r="44" spans="1:51" s="56" customFormat="1" x14ac:dyDescent="0.25"/>
    <row r="45" spans="1:51" s="56" customFormat="1" x14ac:dyDescent="0.25"/>
    <row r="46" spans="1:51" s="56" customFormat="1" x14ac:dyDescent="0.25"/>
    <row r="47" spans="1:51" s="56" customFormat="1" x14ac:dyDescent="0.25"/>
    <row r="48" spans="1:51" s="56" customFormat="1" x14ac:dyDescent="0.25"/>
    <row r="49" s="56" customFormat="1" x14ac:dyDescent="0.25"/>
  </sheetData>
  <mergeCells count="53">
    <mergeCell ref="AH6:AV6"/>
    <mergeCell ref="AW6:AW8"/>
    <mergeCell ref="AX6:AX8"/>
    <mergeCell ref="AY6:AY8"/>
    <mergeCell ref="AH7:AJ7"/>
    <mergeCell ref="AK7:AM7"/>
    <mergeCell ref="AN7:AP7"/>
    <mergeCell ref="AQ7:AS7"/>
    <mergeCell ref="AT7:AV7"/>
    <mergeCell ref="B18:F18"/>
    <mergeCell ref="V6:AD6"/>
    <mergeCell ref="D6:D8"/>
    <mergeCell ref="F6:F8"/>
    <mergeCell ref="B6:C7"/>
    <mergeCell ref="G6:I7"/>
    <mergeCell ref="J6:L7"/>
    <mergeCell ref="M6:O7"/>
    <mergeCell ref="P6:R7"/>
    <mergeCell ref="S6:U7"/>
    <mergeCell ref="AB7:AD7"/>
    <mergeCell ref="V7:X7"/>
    <mergeCell ref="AE6:AG7"/>
    <mergeCell ref="Y7:AA7"/>
    <mergeCell ref="E6:E8"/>
    <mergeCell ref="B16:F16"/>
    <mergeCell ref="B17:F17"/>
    <mergeCell ref="B24:C25"/>
    <mergeCell ref="D24:D26"/>
    <mergeCell ref="E24:E26"/>
    <mergeCell ref="F24:F26"/>
    <mergeCell ref="G24:I25"/>
    <mergeCell ref="P24:R25"/>
    <mergeCell ref="S24:U25"/>
    <mergeCell ref="V24:AD24"/>
    <mergeCell ref="V25:X25"/>
    <mergeCell ref="Y25:AA25"/>
    <mergeCell ref="AB25:AD25"/>
    <mergeCell ref="B34:F34"/>
    <mergeCell ref="B35:F35"/>
    <mergeCell ref="B36:F36"/>
    <mergeCell ref="AX23:AY23"/>
    <mergeCell ref="AE24:AG25"/>
    <mergeCell ref="AH24:AV24"/>
    <mergeCell ref="AW24:AW26"/>
    <mergeCell ref="AX24:AX26"/>
    <mergeCell ref="AY24:AY26"/>
    <mergeCell ref="AH25:AJ25"/>
    <mergeCell ref="AK25:AM25"/>
    <mergeCell ref="AN25:AP25"/>
    <mergeCell ref="AQ25:AS25"/>
    <mergeCell ref="AT25:AV25"/>
    <mergeCell ref="J24:L25"/>
    <mergeCell ref="M24:O25"/>
  </mergeCells>
  <dataValidations count="1">
    <dataValidation type="list" allowBlank="1" showInputMessage="1" showErrorMessage="1" sqref="E9:E15 E27:E33" xr:uid="{00000000-0002-0000-0700-000000000000}">
      <formula1>$BE$1:$BE$3</formula1>
    </dataValidation>
  </dataValidations>
  <pageMargins left="0.7" right="0.7" top="0.75" bottom="0.75" header="0.3" footer="0.3"/>
  <pageSetup paperSize="9" orientation="portrait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L16"/>
  <sheetViews>
    <sheetView workbookViewId="0">
      <selection activeCell="C14" sqref="C14"/>
    </sheetView>
  </sheetViews>
  <sheetFormatPr defaultColWidth="9.140625" defaultRowHeight="16.5" x14ac:dyDescent="0.3"/>
  <cols>
    <col min="1" max="1" width="4.85546875" style="60" customWidth="1"/>
    <col min="2" max="2" width="92.7109375" style="60" customWidth="1"/>
    <col min="3" max="3" width="14.28515625" style="60" customWidth="1"/>
    <col min="4" max="4" width="14.42578125" style="60" customWidth="1"/>
    <col min="5" max="5" width="12.7109375" style="60" customWidth="1"/>
    <col min="6" max="6" width="12.5703125" style="60" customWidth="1"/>
    <col min="7" max="7" width="8.42578125" style="60" customWidth="1"/>
    <col min="8" max="11" width="9.140625" style="60"/>
    <col min="12" max="12" width="21" style="60" customWidth="1"/>
    <col min="13" max="16" width="9.140625" style="60"/>
    <col min="17" max="17" width="0" style="60" hidden="1" customWidth="1"/>
    <col min="18" max="16384" width="9.140625" style="60"/>
  </cols>
  <sheetData>
    <row r="1" spans="1:12" ht="30" customHeight="1" x14ac:dyDescent="0.3">
      <c r="A1" s="2" t="s">
        <v>52</v>
      </c>
      <c r="B1" s="8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s="3" customFormat="1" ht="15.75" customHeight="1" x14ac:dyDescent="0.25"/>
    <row r="3" spans="1:12" ht="38.25" customHeight="1" x14ac:dyDescent="0.3">
      <c r="A3" s="210" t="s">
        <v>110</v>
      </c>
      <c r="B3" s="210"/>
      <c r="C3" s="210"/>
      <c r="D3" s="210"/>
      <c r="E3" s="210"/>
      <c r="F3" s="210"/>
    </row>
    <row r="4" spans="1:12" x14ac:dyDescent="0.3">
      <c r="C4" s="28"/>
      <c r="D4" s="28"/>
      <c r="E4" s="28"/>
      <c r="F4" s="140" t="s">
        <v>82</v>
      </c>
    </row>
    <row r="5" spans="1:12" ht="40.5" x14ac:dyDescent="0.3">
      <c r="B5" s="34"/>
      <c r="C5" s="31" t="s">
        <v>161</v>
      </c>
      <c r="D5" s="29" t="s">
        <v>17</v>
      </c>
      <c r="E5" s="29" t="s">
        <v>79</v>
      </c>
      <c r="F5" s="29" t="s">
        <v>91</v>
      </c>
    </row>
    <row r="6" spans="1:12" ht="27" x14ac:dyDescent="0.3">
      <c r="B6" s="59" t="s">
        <v>109</v>
      </c>
      <c r="C6" s="29" t="s">
        <v>14</v>
      </c>
      <c r="D6" s="144"/>
      <c r="E6" s="145"/>
      <c r="F6" s="144"/>
    </row>
    <row r="7" spans="1:12" s="62" customFormat="1" ht="27" x14ac:dyDescent="0.3">
      <c r="B7" s="32" t="s">
        <v>104</v>
      </c>
      <c r="C7" s="30"/>
      <c r="D7" s="146" t="s">
        <v>14</v>
      </c>
      <c r="E7" s="146" t="s">
        <v>14</v>
      </c>
      <c r="F7" s="146" t="s">
        <v>14</v>
      </c>
    </row>
    <row r="8" spans="1:12" ht="27" x14ac:dyDescent="0.3">
      <c r="B8" s="32" t="s">
        <v>105</v>
      </c>
      <c r="C8" s="29" t="s">
        <v>14</v>
      </c>
      <c r="D8" s="147">
        <f t="shared" ref="D8:F8" si="0">D9+D10+D11</f>
        <v>8033595.3417106103</v>
      </c>
      <c r="E8" s="147">
        <f t="shared" si="0"/>
        <v>5661492.7773580756</v>
      </c>
      <c r="F8" s="147">
        <f t="shared" si="0"/>
        <v>2540893.0065500536</v>
      </c>
    </row>
    <row r="9" spans="1:12" ht="27" x14ac:dyDescent="0.3">
      <c r="B9" s="33" t="s">
        <v>106</v>
      </c>
      <c r="C9" s="29" t="s">
        <v>14</v>
      </c>
      <c r="D9" s="144">
        <f>+'Հ3 Մաս 4'!L11</f>
        <v>8033595.3417106103</v>
      </c>
      <c r="E9" s="144">
        <f>+'Հ3 Մաս 4'!M11</f>
        <v>5661492.7773580756</v>
      </c>
      <c r="F9" s="144">
        <f>+'Հ3 Մաս 4'!N11</f>
        <v>2540893.0065500536</v>
      </c>
    </row>
    <row r="10" spans="1:12" s="62" customFormat="1" x14ac:dyDescent="0.3">
      <c r="B10" s="33" t="s">
        <v>27</v>
      </c>
      <c r="C10" s="29" t="s">
        <v>14</v>
      </c>
      <c r="D10" s="144"/>
      <c r="E10" s="144"/>
      <c r="F10" s="144"/>
    </row>
    <row r="11" spans="1:12" x14ac:dyDescent="0.3">
      <c r="B11" s="33" t="s">
        <v>28</v>
      </c>
      <c r="C11" s="29" t="s">
        <v>14</v>
      </c>
      <c r="D11" s="144"/>
      <c r="E11" s="144"/>
      <c r="F11" s="144"/>
    </row>
    <row r="12" spans="1:12" x14ac:dyDescent="0.3">
      <c r="B12" s="32" t="s">
        <v>77</v>
      </c>
      <c r="C12" s="29" t="s">
        <v>14</v>
      </c>
      <c r="D12" s="147">
        <f>D8-C7</f>
        <v>8033595.3417106103</v>
      </c>
      <c r="E12" s="147">
        <f>E8-C7</f>
        <v>5661492.7773580756</v>
      </c>
      <c r="F12" s="147">
        <f>F8-C7</f>
        <v>2540893.0065500536</v>
      </c>
    </row>
    <row r="13" spans="1:12" ht="27" x14ac:dyDescent="0.3">
      <c r="B13" s="32" t="s">
        <v>78</v>
      </c>
      <c r="C13" s="29" t="s">
        <v>14</v>
      </c>
      <c r="D13" s="147">
        <f t="shared" ref="D13:F13" si="1">D8-D6</f>
        <v>8033595.3417106103</v>
      </c>
      <c r="E13" s="147">
        <f t="shared" si="1"/>
        <v>5661492.7773580756</v>
      </c>
      <c r="F13" s="147">
        <f t="shared" si="1"/>
        <v>2540893.0065500536</v>
      </c>
    </row>
    <row r="14" spans="1:12" ht="45.75" customHeight="1" x14ac:dyDescent="0.3"/>
    <row r="15" spans="1:12" x14ac:dyDescent="0.3">
      <c r="B15" s="63"/>
    </row>
    <row r="16" spans="1:12" x14ac:dyDescent="0.3">
      <c r="B16" s="63"/>
    </row>
  </sheetData>
  <mergeCells count="1">
    <mergeCell ref="A3:F3"/>
  </mergeCells>
  <pageMargins left="0.18" right="0.23" top="0.75" bottom="0.75" header="0.3" footer="0.3"/>
  <pageSetup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4</vt:i4>
      </vt:variant>
    </vt:vector>
  </HeadingPairs>
  <TitlesOfParts>
    <vt:vector size="16" baseType="lpstr">
      <vt:lpstr>Հ3 Մաս 1</vt:lpstr>
      <vt:lpstr>Հ3 Մաս 2</vt:lpstr>
      <vt:lpstr>Հ3 Մաս 3</vt:lpstr>
      <vt:lpstr>Հ3 Մաս 4</vt:lpstr>
      <vt:lpstr>Հ4  </vt:lpstr>
      <vt:lpstr>Հ5</vt:lpstr>
      <vt:lpstr>Հ6</vt:lpstr>
      <vt:lpstr>Հ7 Ձև1</vt:lpstr>
      <vt:lpstr>Հ8</vt:lpstr>
      <vt:lpstr>Հ9</vt:lpstr>
      <vt:lpstr>Հ10</vt:lpstr>
      <vt:lpstr>Հ11</vt:lpstr>
      <vt:lpstr>'Հ3 Մաս 2'!_ftnref17</vt:lpstr>
      <vt:lpstr>'Հ3 Մաս 2'!_ftnref2</vt:lpstr>
      <vt:lpstr>'Հ3 Մաս 2'!_ftnref4</vt:lpstr>
      <vt:lpstr>'Հ3 Մաս 4'!Print_Area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2025-02-21T13:17:35Z</dcterms:modified>
</cp:coreProperties>
</file>