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0.233\homes\Ekamut\BUDGET 2025\TARACQAYIN\01-25\"/>
    </mc:Choice>
  </mc:AlternateContent>
  <xr:revisionPtr revIDLastSave="0" documentId="13_ncr:1_{F34C86C8-EBB9-4FF6-B7A9-FF04FC04BB93}" xr6:coauthVersionLast="47" xr6:coauthVersionMax="47" xr10:uidLastSave="{00000000-0000-0000-0000-000000000000}"/>
  <bookViews>
    <workbookView xWindow="-120" yWindow="-120" windowWidth="29040" windowHeight="15840" tabRatio="604" xr2:uid="{00000000-000D-0000-FFFF-FFFF00000000}"/>
  </bookViews>
  <sheets>
    <sheet name="Mutqer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Mutqer!$A$1:$EG$23</definedName>
    <definedName name="_xlnm.Print_Titles" localSheetId="0">Mutqer!$B:$B,Mutqer!$4:$9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P22" i="5" l="1"/>
  <c r="DM22" i="5"/>
  <c r="DF22" i="5"/>
  <c r="CZ22" i="5"/>
  <c r="CW22" i="5"/>
  <c r="CQ22" i="5"/>
  <c r="CN22" i="5"/>
  <c r="CK22" i="5"/>
  <c r="CE22" i="5"/>
  <c r="CB22" i="5"/>
  <c r="BO22" i="5"/>
  <c r="BI22" i="5"/>
  <c r="BF22" i="5"/>
  <c r="BC22" i="5"/>
  <c r="AU22" i="5"/>
  <c r="AP22" i="5"/>
  <c r="DY22" i="5"/>
  <c r="EB22" i="5"/>
  <c r="EC22" i="5"/>
  <c r="EA22" i="5"/>
  <c r="DZ22" i="5"/>
  <c r="DX22" i="5"/>
  <c r="DW22" i="5"/>
  <c r="DV22" i="5"/>
  <c r="DU22" i="5"/>
  <c r="DQ22" i="5"/>
  <c r="DO22" i="5"/>
  <c r="DN22" i="5"/>
  <c r="DL22" i="5"/>
  <c r="DG22" i="5"/>
  <c r="DE22" i="5"/>
  <c r="DA22" i="5"/>
  <c r="CY22" i="5"/>
  <c r="CX22" i="5"/>
  <c r="CV22" i="5"/>
  <c r="CR22" i="5"/>
  <c r="CP22" i="5"/>
  <c r="AJ21" i="5"/>
  <c r="AJ20" i="5"/>
  <c r="AJ19" i="5"/>
  <c r="AJ18" i="5"/>
  <c r="AJ17" i="5"/>
  <c r="AJ16" i="5"/>
  <c r="AJ15" i="5"/>
  <c r="AJ14" i="5"/>
  <c r="AJ13" i="5"/>
  <c r="AJ12" i="5"/>
  <c r="AJ11" i="5"/>
  <c r="AJ10" i="5"/>
  <c r="Z21" i="5"/>
  <c r="Z20" i="5"/>
  <c r="Z19" i="5"/>
  <c r="Z18" i="5"/>
  <c r="Z17" i="5"/>
  <c r="Z16" i="5"/>
  <c r="Z15" i="5"/>
  <c r="Z14" i="5"/>
  <c r="Z13" i="5"/>
  <c r="Z12" i="5"/>
  <c r="Z11" i="5"/>
  <c r="Z10" i="5"/>
  <c r="AO22" i="5" l="1"/>
  <c r="AQ22" i="5"/>
  <c r="L22" i="5" l="1"/>
  <c r="CO22" i="5" l="1"/>
  <c r="CM22" i="5"/>
  <c r="CL22" i="5"/>
  <c r="CJ22" i="5"/>
  <c r="CF22" i="5"/>
  <c r="CD22" i="5"/>
  <c r="CC22" i="5"/>
  <c r="CA22" i="5"/>
  <c r="BP22" i="5"/>
  <c r="BN22" i="5"/>
  <c r="BJ22" i="5"/>
  <c r="BH22" i="5"/>
  <c r="BG22" i="5"/>
  <c r="BE22" i="5"/>
  <c r="BD22" i="5"/>
  <c r="BB22" i="5"/>
  <c r="AV22" i="5"/>
  <c r="AT22" i="5"/>
  <c r="DG21" i="5"/>
  <c r="DG20" i="5"/>
  <c r="DG19" i="5"/>
  <c r="DG18" i="5"/>
  <c r="DG17" i="5"/>
  <c r="DG16" i="5"/>
  <c r="DG15" i="5"/>
  <c r="DG14" i="5"/>
  <c r="DG13" i="5"/>
  <c r="DG12" i="5"/>
  <c r="DG11" i="5"/>
  <c r="DG10" i="5"/>
  <c r="DF21" i="5"/>
  <c r="DF20" i="5"/>
  <c r="DF19" i="5"/>
  <c r="DF18" i="5"/>
  <c r="DF17" i="5"/>
  <c r="DF16" i="5"/>
  <c r="DF15" i="5"/>
  <c r="DF14" i="5"/>
  <c r="DF13" i="5"/>
  <c r="DF12" i="5"/>
  <c r="DF11" i="5"/>
  <c r="DF10" i="5"/>
  <c r="DE21" i="5"/>
  <c r="DE20" i="5"/>
  <c r="DE19" i="5"/>
  <c r="DE18" i="5"/>
  <c r="DE17" i="5"/>
  <c r="DE16" i="5"/>
  <c r="DE15" i="5"/>
  <c r="DE14" i="5"/>
  <c r="DE13" i="5"/>
  <c r="DE12" i="5"/>
  <c r="DE11" i="5"/>
  <c r="DE10" i="5"/>
  <c r="DD21" i="5"/>
  <c r="DD20" i="5"/>
  <c r="DD19" i="5"/>
  <c r="DD18" i="5"/>
  <c r="DD17" i="5"/>
  <c r="DD16" i="5"/>
  <c r="DD15" i="5"/>
  <c r="DD14" i="5"/>
  <c r="DD13" i="5"/>
  <c r="DD12" i="5"/>
  <c r="DD11" i="5"/>
  <c r="DD10" i="5"/>
  <c r="DC21" i="5"/>
  <c r="DC20" i="5"/>
  <c r="DC19" i="5"/>
  <c r="DC18" i="5"/>
  <c r="DC17" i="5"/>
  <c r="DC16" i="5"/>
  <c r="DC15" i="5"/>
  <c r="DC14" i="5"/>
  <c r="DC13" i="5"/>
  <c r="DC12" i="5"/>
  <c r="DC11" i="5"/>
  <c r="DC10" i="5"/>
  <c r="DB21" i="5"/>
  <c r="DB20" i="5"/>
  <c r="DB19" i="5"/>
  <c r="DB18" i="5"/>
  <c r="DB17" i="5"/>
  <c r="DB16" i="5"/>
  <c r="DB15" i="5"/>
  <c r="DB14" i="5"/>
  <c r="DB13" i="5"/>
  <c r="DB12" i="5"/>
  <c r="DB11" i="5"/>
  <c r="DB10" i="5"/>
  <c r="DA21" i="5"/>
  <c r="DA20" i="5"/>
  <c r="DA19" i="5"/>
  <c r="DA18" i="5"/>
  <c r="DA17" i="5"/>
  <c r="DA16" i="5"/>
  <c r="DA15" i="5"/>
  <c r="DA14" i="5"/>
  <c r="DA13" i="5"/>
  <c r="DA12" i="5"/>
  <c r="DA11" i="5"/>
  <c r="DA10" i="5"/>
  <c r="CZ21" i="5"/>
  <c r="CZ20" i="5"/>
  <c r="CZ19" i="5"/>
  <c r="CZ18" i="5"/>
  <c r="CZ17" i="5"/>
  <c r="CZ16" i="5"/>
  <c r="CZ15" i="5"/>
  <c r="CZ14" i="5"/>
  <c r="CZ13" i="5"/>
  <c r="CZ12" i="5"/>
  <c r="CZ11" i="5"/>
  <c r="CZ10" i="5"/>
  <c r="CY21" i="5"/>
  <c r="CY20" i="5"/>
  <c r="CY19" i="5"/>
  <c r="CY18" i="5"/>
  <c r="CY17" i="5"/>
  <c r="CY16" i="5"/>
  <c r="CY15" i="5"/>
  <c r="CY14" i="5"/>
  <c r="CY13" i="5"/>
  <c r="CY12" i="5"/>
  <c r="CY11" i="5"/>
  <c r="CY10" i="5"/>
  <c r="CR21" i="5"/>
  <c r="CR20" i="5"/>
  <c r="CR19" i="5"/>
  <c r="CR18" i="5"/>
  <c r="CR17" i="5"/>
  <c r="CR16" i="5"/>
  <c r="CR15" i="5"/>
  <c r="CR14" i="5"/>
  <c r="CR13" i="5"/>
  <c r="CR12" i="5"/>
  <c r="CR11" i="5"/>
  <c r="CQ21" i="5"/>
  <c r="CQ20" i="5"/>
  <c r="CQ19" i="5"/>
  <c r="CQ18" i="5"/>
  <c r="CQ17" i="5"/>
  <c r="CQ16" i="5"/>
  <c r="CQ15" i="5"/>
  <c r="CQ14" i="5"/>
  <c r="CQ13" i="5"/>
  <c r="CQ12" i="5"/>
  <c r="CQ11" i="5"/>
  <c r="CP21" i="5"/>
  <c r="CP20" i="5"/>
  <c r="CP19" i="5"/>
  <c r="CP18" i="5"/>
  <c r="CP17" i="5"/>
  <c r="CP16" i="5"/>
  <c r="CP15" i="5"/>
  <c r="CP14" i="5"/>
  <c r="CP13" i="5"/>
  <c r="CP12" i="5"/>
  <c r="CP11" i="5"/>
  <c r="CR10" i="5"/>
  <c r="CQ10" i="5"/>
  <c r="CP10" i="5"/>
  <c r="CU12" i="5" l="1"/>
  <c r="CT12" i="5"/>
  <c r="CS12" i="5"/>
  <c r="CL12" i="5"/>
  <c r="CK12" i="5"/>
  <c r="CJ12" i="5"/>
  <c r="CF12" i="5"/>
  <c r="CE12" i="5"/>
  <c r="CD12" i="5"/>
  <c r="CC12" i="5"/>
  <c r="CB12" i="5"/>
  <c r="CA12" i="5"/>
  <c r="BW12" i="5"/>
  <c r="BV12" i="5"/>
  <c r="BU12" i="5"/>
  <c r="BP12" i="5"/>
  <c r="BO12" i="5"/>
  <c r="BN12" i="5"/>
  <c r="AQ12" i="5"/>
  <c r="AP12" i="5"/>
  <c r="AO12" i="5"/>
  <c r="AL12" i="5"/>
  <c r="AK12" i="5"/>
  <c r="AG12" i="5"/>
  <c r="AF12" i="5"/>
  <c r="AE12" i="5"/>
  <c r="AB12" i="5"/>
  <c r="AA12" i="5"/>
  <c r="R12" i="5"/>
  <c r="Q12" i="5"/>
  <c r="P12" i="5"/>
  <c r="M12" i="5" l="1"/>
  <c r="EG22" i="5"/>
  <c r="K12" i="5"/>
  <c r="L12" i="5"/>
  <c r="EF22" i="5"/>
  <c r="EE11" i="5" l="1"/>
  <c r="EF11" i="5"/>
  <c r="EG11" i="5"/>
  <c r="EE12" i="5"/>
  <c r="EF12" i="5"/>
  <c r="EG12" i="5"/>
  <c r="EE13" i="5"/>
  <c r="EF13" i="5"/>
  <c r="EG13" i="5"/>
  <c r="EE14" i="5"/>
  <c r="EF14" i="5"/>
  <c r="EG14" i="5"/>
  <c r="EE15" i="5"/>
  <c r="EF15" i="5"/>
  <c r="EG15" i="5"/>
  <c r="EE16" i="5"/>
  <c r="EF16" i="5"/>
  <c r="EG16" i="5"/>
  <c r="EE17" i="5"/>
  <c r="EF17" i="5"/>
  <c r="EG17" i="5"/>
  <c r="EE18" i="5"/>
  <c r="EF18" i="5"/>
  <c r="EG18" i="5"/>
  <c r="EE19" i="5"/>
  <c r="EF19" i="5"/>
  <c r="EG19" i="5"/>
  <c r="EE20" i="5"/>
  <c r="EF20" i="5"/>
  <c r="EG20" i="5"/>
  <c r="EE21" i="5"/>
  <c r="EF21" i="5"/>
  <c r="EG21" i="5"/>
  <c r="EF10" i="5"/>
  <c r="EG10" i="5"/>
  <c r="EE10" i="5"/>
  <c r="EE22" i="5" l="1"/>
  <c r="M22" i="5"/>
  <c r="AS22" i="5"/>
  <c r="CT21" i="5"/>
  <c r="CT20" i="5"/>
  <c r="CT19" i="5"/>
  <c r="CT18" i="5"/>
  <c r="CT17" i="5"/>
  <c r="CT16" i="5"/>
  <c r="CT15" i="5"/>
  <c r="CT14" i="5"/>
  <c r="CT13" i="5"/>
  <c r="CT11" i="5"/>
  <c r="CT10" i="5"/>
  <c r="CU21" i="5"/>
  <c r="CU20" i="5"/>
  <c r="CU19" i="5"/>
  <c r="CU18" i="5"/>
  <c r="CU17" i="5"/>
  <c r="CU16" i="5"/>
  <c r="CU15" i="5"/>
  <c r="CU14" i="5"/>
  <c r="CU13" i="5"/>
  <c r="CU11" i="5"/>
  <c r="CU10" i="5"/>
  <c r="CS21" i="5"/>
  <c r="CS20" i="5"/>
  <c r="CS19" i="5"/>
  <c r="CS18" i="5"/>
  <c r="CS17" i="5"/>
  <c r="CS16" i="5"/>
  <c r="CS15" i="5"/>
  <c r="CS14" i="5"/>
  <c r="CS13" i="5"/>
  <c r="CS11" i="5"/>
  <c r="CS10" i="5"/>
  <c r="CK21" i="5"/>
  <c r="CK20" i="5"/>
  <c r="CK19" i="5"/>
  <c r="CK18" i="5"/>
  <c r="CK17" i="5"/>
  <c r="CK16" i="5"/>
  <c r="CK15" i="5"/>
  <c r="CK14" i="5"/>
  <c r="CK13" i="5"/>
  <c r="CK11" i="5"/>
  <c r="CK10" i="5"/>
  <c r="CL21" i="5"/>
  <c r="CL20" i="5"/>
  <c r="CL19" i="5"/>
  <c r="CL18" i="5"/>
  <c r="CL17" i="5"/>
  <c r="CL16" i="5"/>
  <c r="CL15" i="5"/>
  <c r="CL14" i="5"/>
  <c r="CL13" i="5"/>
  <c r="CL11" i="5"/>
  <c r="CL10" i="5"/>
  <c r="CJ21" i="5"/>
  <c r="CJ20" i="5"/>
  <c r="CJ19" i="5"/>
  <c r="CJ18" i="5"/>
  <c r="CJ17" i="5"/>
  <c r="CJ16" i="5"/>
  <c r="CJ15" i="5"/>
  <c r="CJ14" i="5"/>
  <c r="CJ13" i="5"/>
  <c r="CJ11" i="5"/>
  <c r="CJ10" i="5"/>
  <c r="CB21" i="5"/>
  <c r="CB20" i="5"/>
  <c r="CB19" i="5"/>
  <c r="CB18" i="5"/>
  <c r="CB17" i="5"/>
  <c r="CB16" i="5"/>
  <c r="CB15" i="5"/>
  <c r="CB14" i="5"/>
  <c r="CB13" i="5"/>
  <c r="CB11" i="5"/>
  <c r="CB10" i="5"/>
  <c r="CC21" i="5"/>
  <c r="CC20" i="5"/>
  <c r="CC19" i="5"/>
  <c r="CC18" i="5"/>
  <c r="CC17" i="5"/>
  <c r="CC16" i="5"/>
  <c r="CC15" i="5"/>
  <c r="CC14" i="5"/>
  <c r="CC13" i="5"/>
  <c r="CC11" i="5"/>
  <c r="CC10" i="5"/>
  <c r="CA21" i="5"/>
  <c r="CA20" i="5"/>
  <c r="CA19" i="5"/>
  <c r="CA18" i="5"/>
  <c r="CA17" i="5"/>
  <c r="CA16" i="5"/>
  <c r="CA15" i="5"/>
  <c r="CA14" i="5"/>
  <c r="CA13" i="5"/>
  <c r="CA11" i="5"/>
  <c r="CA10" i="5"/>
  <c r="CF21" i="5"/>
  <c r="CE21" i="5"/>
  <c r="CD21" i="5"/>
  <c r="CF20" i="5"/>
  <c r="CE20" i="5"/>
  <c r="CD20" i="5"/>
  <c r="CF19" i="5"/>
  <c r="CE19" i="5"/>
  <c r="CD19" i="5"/>
  <c r="CF18" i="5"/>
  <c r="CE18" i="5"/>
  <c r="CD18" i="5"/>
  <c r="CF17" i="5"/>
  <c r="CE17" i="5"/>
  <c r="CD17" i="5"/>
  <c r="CF16" i="5"/>
  <c r="CE16" i="5"/>
  <c r="CD16" i="5"/>
  <c r="CF15" i="5"/>
  <c r="CE15" i="5"/>
  <c r="CD15" i="5"/>
  <c r="CF14" i="5"/>
  <c r="CE14" i="5"/>
  <c r="CD14" i="5"/>
  <c r="CF13" i="5"/>
  <c r="CE13" i="5"/>
  <c r="CD13" i="5"/>
  <c r="CF11" i="5"/>
  <c r="CE11" i="5"/>
  <c r="CD11" i="5"/>
  <c r="CF10" i="5"/>
  <c r="CE10" i="5"/>
  <c r="CD10" i="5"/>
  <c r="BV21" i="5"/>
  <c r="BV20" i="5"/>
  <c r="BV19" i="5"/>
  <c r="BV18" i="5"/>
  <c r="BV17" i="5"/>
  <c r="BV16" i="5"/>
  <c r="BV15" i="5"/>
  <c r="BV14" i="5"/>
  <c r="BV13" i="5"/>
  <c r="BV11" i="5"/>
  <c r="BV10" i="5"/>
  <c r="BW21" i="5"/>
  <c r="BW20" i="5"/>
  <c r="BW19" i="5"/>
  <c r="BW18" i="5"/>
  <c r="BW17" i="5"/>
  <c r="BW16" i="5"/>
  <c r="BW15" i="5"/>
  <c r="BW14" i="5"/>
  <c r="BW13" i="5"/>
  <c r="BW11" i="5"/>
  <c r="BW10" i="5"/>
  <c r="BU21" i="5"/>
  <c r="BU20" i="5"/>
  <c r="BU19" i="5"/>
  <c r="BU18" i="5"/>
  <c r="BU17" i="5"/>
  <c r="BU16" i="5"/>
  <c r="BU15" i="5"/>
  <c r="BU14" i="5"/>
  <c r="BU13" i="5"/>
  <c r="BU11" i="5"/>
  <c r="BU10" i="5"/>
  <c r="BO21" i="5"/>
  <c r="BO20" i="5"/>
  <c r="BO19" i="5"/>
  <c r="BO18" i="5"/>
  <c r="BO17" i="5"/>
  <c r="BO16" i="5"/>
  <c r="BO15" i="5"/>
  <c r="BO14" i="5"/>
  <c r="BO13" i="5"/>
  <c r="BO11" i="5"/>
  <c r="BO10" i="5"/>
  <c r="BP21" i="5"/>
  <c r="BP20" i="5"/>
  <c r="BP19" i="5"/>
  <c r="BP18" i="5"/>
  <c r="BP17" i="5"/>
  <c r="BP16" i="5"/>
  <c r="BP15" i="5"/>
  <c r="BP14" i="5"/>
  <c r="BP13" i="5"/>
  <c r="BP11" i="5"/>
  <c r="BP10" i="5"/>
  <c r="BN21" i="5"/>
  <c r="BN20" i="5"/>
  <c r="BN19" i="5"/>
  <c r="BN18" i="5"/>
  <c r="BN17" i="5"/>
  <c r="BN16" i="5"/>
  <c r="BN15" i="5"/>
  <c r="BN14" i="5"/>
  <c r="BN13" i="5"/>
  <c r="BN11" i="5"/>
  <c r="BN10" i="5"/>
  <c r="DZ23" i="5"/>
  <c r="AP21" i="5"/>
  <c r="AP20" i="5"/>
  <c r="AP19" i="5"/>
  <c r="AP18" i="5"/>
  <c r="AP17" i="5"/>
  <c r="AP16" i="5"/>
  <c r="AP15" i="5"/>
  <c r="AP14" i="5"/>
  <c r="AP13" i="5"/>
  <c r="AP11" i="5"/>
  <c r="AP10" i="5"/>
  <c r="AQ21" i="5"/>
  <c r="AQ20" i="5"/>
  <c r="AQ19" i="5"/>
  <c r="AQ18" i="5"/>
  <c r="AQ17" i="5"/>
  <c r="AQ16" i="5"/>
  <c r="AQ15" i="5"/>
  <c r="AQ14" i="5"/>
  <c r="AQ13" i="5"/>
  <c r="AQ11" i="5"/>
  <c r="AQ10" i="5"/>
  <c r="AO21" i="5"/>
  <c r="AO20" i="5"/>
  <c r="AO19" i="5"/>
  <c r="AO18" i="5"/>
  <c r="AO17" i="5"/>
  <c r="AO16" i="5"/>
  <c r="AO15" i="5"/>
  <c r="AO14" i="5"/>
  <c r="AO13" i="5"/>
  <c r="AS12" i="5"/>
  <c r="AO11" i="5"/>
  <c r="AO10" i="5"/>
  <c r="AL21" i="5"/>
  <c r="AL20" i="5"/>
  <c r="AL19" i="5"/>
  <c r="AL18" i="5"/>
  <c r="AL17" i="5"/>
  <c r="AL16" i="5"/>
  <c r="AL15" i="5"/>
  <c r="AL14" i="5"/>
  <c r="AL13" i="5"/>
  <c r="AL11" i="5"/>
  <c r="AL10" i="5"/>
  <c r="AK21" i="5"/>
  <c r="AK20" i="5"/>
  <c r="AK19" i="5"/>
  <c r="AK18" i="5"/>
  <c r="AK17" i="5"/>
  <c r="AK16" i="5"/>
  <c r="AK15" i="5"/>
  <c r="AK14" i="5"/>
  <c r="AK13" i="5"/>
  <c r="AK11" i="5"/>
  <c r="AK10" i="5"/>
  <c r="AN12" i="5"/>
  <c r="AF21" i="5"/>
  <c r="AF20" i="5"/>
  <c r="AF19" i="5"/>
  <c r="AF18" i="5"/>
  <c r="AF17" i="5"/>
  <c r="AF16" i="5"/>
  <c r="AF15" i="5"/>
  <c r="AF14" i="5"/>
  <c r="AF13" i="5"/>
  <c r="AF11" i="5"/>
  <c r="AF10" i="5"/>
  <c r="AG21" i="5"/>
  <c r="AG20" i="5"/>
  <c r="AG19" i="5"/>
  <c r="AG18" i="5"/>
  <c r="AG17" i="5"/>
  <c r="AG16" i="5"/>
  <c r="AG15" i="5"/>
  <c r="AG14" i="5"/>
  <c r="AG13" i="5"/>
  <c r="AG11" i="5"/>
  <c r="AG10" i="5"/>
  <c r="AE21" i="5"/>
  <c r="AE20" i="5"/>
  <c r="AE19" i="5"/>
  <c r="AE18" i="5"/>
  <c r="AE17" i="5"/>
  <c r="AE16" i="5"/>
  <c r="AE15" i="5"/>
  <c r="AE14" i="5"/>
  <c r="AE13" i="5"/>
  <c r="AE11" i="5"/>
  <c r="AE10" i="5"/>
  <c r="AA21" i="5"/>
  <c r="AA20" i="5"/>
  <c r="AA19" i="5"/>
  <c r="AA18" i="5"/>
  <c r="AA17" i="5"/>
  <c r="AA16" i="5"/>
  <c r="AA15" i="5"/>
  <c r="AA14" i="5"/>
  <c r="AA13" i="5"/>
  <c r="AA11" i="5"/>
  <c r="AA10" i="5"/>
  <c r="AB21" i="5"/>
  <c r="AB20" i="5"/>
  <c r="AB19" i="5"/>
  <c r="AB18" i="5"/>
  <c r="AB17" i="5"/>
  <c r="AB16" i="5"/>
  <c r="AB15" i="5"/>
  <c r="AB14" i="5"/>
  <c r="AB13" i="5"/>
  <c r="AC12" i="5"/>
  <c r="AB11" i="5"/>
  <c r="AB10" i="5"/>
  <c r="R21" i="5"/>
  <c r="R20" i="5"/>
  <c r="R19" i="5"/>
  <c r="R18" i="5"/>
  <c r="R17" i="5"/>
  <c r="R16" i="5"/>
  <c r="R15" i="5"/>
  <c r="R14" i="5"/>
  <c r="R13" i="5"/>
  <c r="R11" i="5"/>
  <c r="R10" i="5"/>
  <c r="Q21" i="5"/>
  <c r="Q20" i="5"/>
  <c r="Q19" i="5"/>
  <c r="Q18" i="5"/>
  <c r="Q17" i="5"/>
  <c r="Q16" i="5"/>
  <c r="Q15" i="5"/>
  <c r="Q14" i="5"/>
  <c r="Q13" i="5"/>
  <c r="Q11" i="5"/>
  <c r="Q10" i="5"/>
  <c r="P21" i="5"/>
  <c r="P20" i="5"/>
  <c r="P19" i="5"/>
  <c r="P18" i="5"/>
  <c r="P17" i="5"/>
  <c r="P16" i="5"/>
  <c r="P15" i="5"/>
  <c r="P14" i="5"/>
  <c r="P13" i="5"/>
  <c r="T12" i="5"/>
  <c r="P11" i="5"/>
  <c r="P10" i="5"/>
  <c r="V22" i="5"/>
  <c r="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AX13" i="5"/>
  <c r="AW13" i="5"/>
  <c r="AX12" i="5"/>
  <c r="AW12" i="5"/>
  <c r="AX11" i="5"/>
  <c r="AW11" i="5"/>
  <c r="AX10" i="5"/>
  <c r="AW10" i="5"/>
  <c r="AR12" i="5"/>
  <c r="AN22" i="5"/>
  <c r="AM22" i="5"/>
  <c r="AI22" i="5"/>
  <c r="AH22" i="5"/>
  <c r="AD22" i="5"/>
  <c r="AC22" i="5"/>
  <c r="U22" i="5"/>
  <c r="Y22" i="5" s="1"/>
  <c r="T22" i="5"/>
  <c r="S22" i="5"/>
  <c r="AD16" i="5" l="1"/>
  <c r="AR10" i="5"/>
  <c r="M14" i="5"/>
  <c r="M18" i="5"/>
  <c r="M19" i="5"/>
  <c r="M20" i="5"/>
  <c r="M21" i="5"/>
  <c r="M15" i="5"/>
  <c r="M16" i="5"/>
  <c r="M17" i="5"/>
  <c r="M10" i="5"/>
  <c r="M11" i="5"/>
  <c r="M13" i="5"/>
  <c r="AC11" i="5"/>
  <c r="DK22" i="5"/>
  <c r="H22" i="5" s="1"/>
  <c r="AN21" i="5"/>
  <c r="W15" i="5"/>
  <c r="AN14" i="5"/>
  <c r="AN13" i="5"/>
  <c r="AW22" i="5"/>
  <c r="AN17" i="5"/>
  <c r="AR16" i="5"/>
  <c r="AS18" i="5"/>
  <c r="L13" i="5"/>
  <c r="AR20" i="5"/>
  <c r="AN18" i="5"/>
  <c r="L15" i="5"/>
  <c r="L14" i="5"/>
  <c r="AD19" i="5"/>
  <c r="AN16" i="5"/>
  <c r="AS20" i="5"/>
  <c r="AR21" i="5"/>
  <c r="K15" i="5"/>
  <c r="L16" i="5"/>
  <c r="AM11" i="5"/>
  <c r="L17" i="5"/>
  <c r="K17" i="5"/>
  <c r="L18" i="5"/>
  <c r="AS14" i="5"/>
  <c r="K18" i="5"/>
  <c r="K13" i="5"/>
  <c r="L20" i="5"/>
  <c r="W10" i="5"/>
  <c r="AS16" i="5"/>
  <c r="AT23" i="5"/>
  <c r="K22" i="5"/>
  <c r="K14" i="5"/>
  <c r="L21" i="5"/>
  <c r="K20" i="5"/>
  <c r="K21" i="5"/>
  <c r="AS10" i="5"/>
  <c r="K16" i="5"/>
  <c r="K19" i="5"/>
  <c r="K10" i="5"/>
  <c r="L10" i="5"/>
  <c r="V14" i="5"/>
  <c r="AD17" i="5"/>
  <c r="L19" i="5"/>
  <c r="K11" i="5"/>
  <c r="L11" i="5"/>
  <c r="AI17" i="5"/>
  <c r="AN20" i="5"/>
  <c r="T18" i="5"/>
  <c r="AD21" i="5"/>
  <c r="AH17" i="5"/>
  <c r="X22" i="5"/>
  <c r="V20" i="5"/>
  <c r="V11" i="5"/>
  <c r="W13" i="5"/>
  <c r="AM17" i="5"/>
  <c r="AR18" i="5"/>
  <c r="S15" i="5"/>
  <c r="S14" i="5"/>
  <c r="AC14" i="5"/>
  <c r="V10" i="5"/>
  <c r="V21" i="5"/>
  <c r="AI13" i="5"/>
  <c r="AI21" i="5"/>
  <c r="AH13" i="5"/>
  <c r="AH21" i="5"/>
  <c r="AI11" i="5"/>
  <c r="AH10" i="5"/>
  <c r="AH15" i="5"/>
  <c r="AH19" i="5"/>
  <c r="AH11" i="5"/>
  <c r="AH14" i="5"/>
  <c r="AI15" i="5"/>
  <c r="AI19" i="5"/>
  <c r="AH18" i="5"/>
  <c r="AR13" i="5"/>
  <c r="AD18" i="5"/>
  <c r="S11" i="5"/>
  <c r="AS11" i="5"/>
  <c r="T14" i="5"/>
  <c r="S16" i="5"/>
  <c r="T20" i="5"/>
  <c r="AI12" i="5"/>
  <c r="AI14" i="5"/>
  <c r="AI16" i="5"/>
  <c r="AI20" i="5"/>
  <c r="W11" i="5"/>
  <c r="AM13" i="5"/>
  <c r="AM15" i="5"/>
  <c r="W17" i="5"/>
  <c r="AM19" i="5"/>
  <c r="W21" i="5"/>
  <c r="AS15" i="5"/>
  <c r="AS17" i="5"/>
  <c r="AS19" i="5"/>
  <c r="AS21" i="5"/>
  <c r="AX22" i="5"/>
  <c r="AR22" i="5"/>
  <c r="AH12" i="5"/>
  <c r="AH16" i="5"/>
  <c r="AH20" i="5"/>
  <c r="W14" i="5"/>
  <c r="AI10" i="5"/>
  <c r="AI18" i="5"/>
  <c r="AN11" i="5"/>
  <c r="AN15" i="5"/>
  <c r="AN19" i="5"/>
  <c r="AR15" i="5"/>
  <c r="AR17" i="5"/>
  <c r="T16" i="5"/>
  <c r="W19" i="5"/>
  <c r="S19" i="5"/>
  <c r="AC15" i="5"/>
  <c r="U10" i="5"/>
  <c r="V12" i="5"/>
  <c r="V16" i="5"/>
  <c r="V18" i="5"/>
  <c r="AM10" i="5"/>
  <c r="AM18" i="5"/>
  <c r="AR14" i="5"/>
  <c r="DI11" i="5"/>
  <c r="AS13" i="5"/>
  <c r="AR11" i="5"/>
  <c r="AR19" i="5"/>
  <c r="W18" i="5"/>
  <c r="W12" i="5"/>
  <c r="W16" i="5"/>
  <c r="W20" i="5"/>
  <c r="AM12" i="5"/>
  <c r="AM16" i="5"/>
  <c r="AM20" i="5"/>
  <c r="AN10" i="5"/>
  <c r="AM14" i="5"/>
  <c r="AM21" i="5"/>
  <c r="V13" i="5"/>
  <c r="V17" i="5"/>
  <c r="V19" i="5"/>
  <c r="V15" i="5"/>
  <c r="AC10" i="5"/>
  <c r="AC20" i="5"/>
  <c r="AC17" i="5"/>
  <c r="AC13" i="5"/>
  <c r="AD12" i="5"/>
  <c r="AD14" i="5"/>
  <c r="AC16" i="5"/>
  <c r="AC18" i="5"/>
  <c r="AD20" i="5"/>
  <c r="AD11" i="5"/>
  <c r="AD13" i="5"/>
  <c r="AD15" i="5"/>
  <c r="AC19" i="5"/>
  <c r="AC21" i="5"/>
  <c r="AD10" i="5"/>
  <c r="T11" i="5"/>
  <c r="T13" i="5"/>
  <c r="T15" i="5"/>
  <c r="T17" i="5"/>
  <c r="T19" i="5"/>
  <c r="T21" i="5"/>
  <c r="S13" i="5"/>
  <c r="S17" i="5"/>
  <c r="S21" i="5"/>
  <c r="S10" i="5"/>
  <c r="S12" i="5"/>
  <c r="S18" i="5"/>
  <c r="S20" i="5"/>
  <c r="T10" i="5"/>
  <c r="BO23" i="5"/>
  <c r="BJ23" i="5"/>
  <c r="BI23" i="5"/>
  <c r="BG23" i="5"/>
  <c r="BF23" i="5"/>
  <c r="BE23" i="5"/>
  <c r="AV23" i="5"/>
  <c r="U19" i="5"/>
  <c r="U17" i="5"/>
  <c r="U13" i="5"/>
  <c r="AK23" i="5"/>
  <c r="U21" i="5"/>
  <c r="U15" i="5"/>
  <c r="AJ23" i="5"/>
  <c r="CW23" i="5"/>
  <c r="CX23" i="5"/>
  <c r="CQ23" i="5"/>
  <c r="CP23" i="5"/>
  <c r="CN23" i="5"/>
  <c r="CO23" i="5"/>
  <c r="CM23" i="5"/>
  <c r="CK23" i="5"/>
  <c r="CL23" i="5"/>
  <c r="CJ23" i="5"/>
  <c r="BR21" i="5"/>
  <c r="BQ10" i="5"/>
  <c r="BP23" i="5"/>
  <c r="AE23" i="5"/>
  <c r="AF8" i="5"/>
  <c r="DK13" i="5"/>
  <c r="V8" i="5"/>
  <c r="AA8" i="5" s="1"/>
  <c r="EA23" i="5"/>
  <c r="DW23" i="5"/>
  <c r="DQ23" i="5"/>
  <c r="DP23" i="5"/>
  <c r="DN23" i="5"/>
  <c r="BS22" i="5"/>
  <c r="BR11" i="5"/>
  <c r="BR16" i="5"/>
  <c r="BR18" i="5"/>
  <c r="BR19" i="5"/>
  <c r="BR22" i="5"/>
  <c r="BR10" i="5"/>
  <c r="CC23" i="5"/>
  <c r="S8" i="5"/>
  <c r="EC23" i="5"/>
  <c r="DG23" i="5"/>
  <c r="DJ19" i="5"/>
  <c r="G19" i="5" s="1"/>
  <c r="DJ14" i="5"/>
  <c r="G14" i="5" s="1"/>
  <c r="DJ13" i="5"/>
  <c r="DJ11" i="5"/>
  <c r="G11" i="5" s="1"/>
  <c r="DA23" i="5"/>
  <c r="DJ15" i="5"/>
  <c r="CU23" i="5"/>
  <c r="BS20" i="5"/>
  <c r="CF23" i="5"/>
  <c r="BS19" i="5"/>
  <c r="BS18" i="5"/>
  <c r="BS17" i="5"/>
  <c r="BS14" i="5"/>
  <c r="BS13" i="5"/>
  <c r="BS11" i="5"/>
  <c r="BS10" i="5"/>
  <c r="BQ21" i="5"/>
  <c r="BQ17" i="5"/>
  <c r="BQ16" i="5"/>
  <c r="BQ15" i="5"/>
  <c r="BQ13" i="5"/>
  <c r="BQ12" i="5"/>
  <c r="P23" i="5"/>
  <c r="Q8" i="5"/>
  <c r="E23" i="5"/>
  <c r="D23" i="5"/>
  <c r="AW8" i="5"/>
  <c r="AR8" i="5"/>
  <c r="AM8" i="5"/>
  <c r="AH8" i="5"/>
  <c r="AC8" i="5"/>
  <c r="X8" i="5"/>
  <c r="N8" i="5"/>
  <c r="CT8" i="5"/>
  <c r="L8" i="5"/>
  <c r="EF8" i="5"/>
  <c r="EB8" i="5"/>
  <c r="DY8" i="5"/>
  <c r="DV8" i="5"/>
  <c r="DS8" i="5"/>
  <c r="DP8" i="5"/>
  <c r="DM8" i="5"/>
  <c r="DJ8" i="5"/>
  <c r="DF8" i="5"/>
  <c r="DC8" i="5"/>
  <c r="CZ8" i="5"/>
  <c r="CW8" i="5"/>
  <c r="CQ8" i="5"/>
  <c r="CN8" i="5"/>
  <c r="CK8" i="5"/>
  <c r="CH8" i="5"/>
  <c r="CE8" i="5"/>
  <c r="CB8" i="5"/>
  <c r="BY8" i="5"/>
  <c r="BV8" i="5"/>
  <c r="BR8" i="5"/>
  <c r="BO8" i="5"/>
  <c r="BL8" i="5"/>
  <c r="BI8" i="5"/>
  <c r="BF8" i="5"/>
  <c r="BC8" i="5"/>
  <c r="AZ8" i="5"/>
  <c r="AU8" i="5"/>
  <c r="AP8" i="5"/>
  <c r="AK8" i="5"/>
  <c r="AY23" i="5"/>
  <c r="AZ23" i="5"/>
  <c r="BB23" i="5"/>
  <c r="BC23" i="5"/>
  <c r="BD23" i="5"/>
  <c r="BK23" i="5"/>
  <c r="BL23" i="5"/>
  <c r="BM23" i="5"/>
  <c r="BX23" i="5"/>
  <c r="BY23" i="5"/>
  <c r="BZ23" i="5"/>
  <c r="CA23" i="5"/>
  <c r="CG23" i="5"/>
  <c r="CH23" i="5"/>
  <c r="CI23" i="5"/>
  <c r="DB23" i="5"/>
  <c r="DC23" i="5"/>
  <c r="DD23" i="5"/>
  <c r="DH23" i="5"/>
  <c r="DR23" i="5"/>
  <c r="DS23" i="5"/>
  <c r="DT23" i="5"/>
  <c r="EB23" i="5"/>
  <c r="ED23" i="5"/>
  <c r="EF23" i="5"/>
  <c r="BS15" i="5"/>
  <c r="BH23" i="5"/>
  <c r="BN23" i="5"/>
  <c r="BQ14" i="5"/>
  <c r="BR14" i="5"/>
  <c r="BR17" i="5"/>
  <c r="AU23" i="5"/>
  <c r="BQ22" i="5"/>
  <c r="DO23" i="5"/>
  <c r="BU23" i="5"/>
  <c r="DX23" i="5"/>
  <c r="DY23" i="5"/>
  <c r="BS16" i="5"/>
  <c r="U11" i="5"/>
  <c r="CY23" i="5"/>
  <c r="DI22" i="5"/>
  <c r="F22" i="5" s="1"/>
  <c r="U16" i="5"/>
  <c r="U18" i="5"/>
  <c r="BQ19" i="5"/>
  <c r="DI10" i="5"/>
  <c r="F10" i="5" s="1"/>
  <c r="DK21" i="5"/>
  <c r="H21" i="5" s="1"/>
  <c r="DI16" i="5"/>
  <c r="BR15" i="5"/>
  <c r="DI14" i="5"/>
  <c r="DL23" i="5"/>
  <c r="CV23" i="5"/>
  <c r="U12" i="5"/>
  <c r="BQ20" i="5"/>
  <c r="CR23" i="5"/>
  <c r="DK18" i="5"/>
  <c r="H18" i="5" s="1"/>
  <c r="DM23" i="5"/>
  <c r="DK10" i="5"/>
  <c r="DI12" i="5"/>
  <c r="F12" i="5" s="1"/>
  <c r="DE23" i="5"/>
  <c r="DF23" i="5" s="1"/>
  <c r="Z23" i="5"/>
  <c r="DI21" i="5"/>
  <c r="F21" i="5" s="1"/>
  <c r="Q23" i="5"/>
  <c r="DK12" i="5"/>
  <c r="H12" i="5" s="1"/>
  <c r="DI20" i="5"/>
  <c r="DI19" i="5"/>
  <c r="R23" i="5"/>
  <c r="BQ11" i="5"/>
  <c r="DV23" i="5"/>
  <c r="AP23" i="5"/>
  <c r="AL23" i="5"/>
  <c r="AO23" i="5"/>
  <c r="DI18" i="5"/>
  <c r="F18" i="5" s="1"/>
  <c r="DK11" i="5"/>
  <c r="H11" i="5" s="1"/>
  <c r="CE23" i="5"/>
  <c r="BQ18" i="5"/>
  <c r="DU23" i="5"/>
  <c r="DK20" i="5"/>
  <c r="H20" i="5" s="1"/>
  <c r="BR20" i="5"/>
  <c r="AG23" i="5"/>
  <c r="U14" i="5"/>
  <c r="DK17" i="5"/>
  <c r="H17" i="5" s="1"/>
  <c r="DK16" i="5"/>
  <c r="H16" i="5" s="1"/>
  <c r="CD23" i="5"/>
  <c r="DK14" i="5"/>
  <c r="H14" i="5" s="1"/>
  <c r="DI13" i="5"/>
  <c r="F13" i="5" s="1"/>
  <c r="DK15" i="5"/>
  <c r="H15" i="5" s="1"/>
  <c r="AQ23" i="5"/>
  <c r="AA23" i="5"/>
  <c r="DI17" i="5"/>
  <c r="F17" i="5" s="1"/>
  <c r="CS23" i="5"/>
  <c r="BW23" i="5"/>
  <c r="AB23" i="5"/>
  <c r="Y15" i="5" l="1"/>
  <c r="X15" i="5"/>
  <c r="X10" i="5"/>
  <c r="Y13" i="5"/>
  <c r="X16" i="5"/>
  <c r="BT15" i="5"/>
  <c r="X13" i="5"/>
  <c r="O10" i="5"/>
  <c r="X20" i="5"/>
  <c r="X21" i="5"/>
  <c r="Y10" i="5"/>
  <c r="X14" i="5"/>
  <c r="N18" i="5"/>
  <c r="X11" i="5"/>
  <c r="Y19" i="5"/>
  <c r="X17" i="5"/>
  <c r="J22" i="5"/>
  <c r="Y14" i="5"/>
  <c r="Y18" i="5"/>
  <c r="Y21" i="5"/>
  <c r="X12" i="5"/>
  <c r="Y17" i="5"/>
  <c r="X18" i="5"/>
  <c r="X19" i="5"/>
  <c r="Y11" i="5"/>
  <c r="Y16" i="5"/>
  <c r="Y12" i="5"/>
  <c r="I14" i="5"/>
  <c r="J18" i="5"/>
  <c r="N17" i="5"/>
  <c r="J17" i="5"/>
  <c r="I11" i="5"/>
  <c r="J12" i="5"/>
  <c r="J21" i="5"/>
  <c r="BT10" i="5"/>
  <c r="N19" i="5"/>
  <c r="O22" i="5"/>
  <c r="AC23" i="5"/>
  <c r="AD23" i="5"/>
  <c r="AR23" i="5"/>
  <c r="AS23" i="5"/>
  <c r="O17" i="5"/>
  <c r="AM23" i="5"/>
  <c r="AN23" i="5"/>
  <c r="DJ21" i="5"/>
  <c r="G21" i="5" s="1"/>
  <c r="I21" i="5" s="1"/>
  <c r="N10" i="5"/>
  <c r="AW23" i="5"/>
  <c r="AX23" i="5"/>
  <c r="O12" i="5"/>
  <c r="N21" i="5"/>
  <c r="N12" i="5"/>
  <c r="N16" i="5"/>
  <c r="N20" i="5"/>
  <c r="O14" i="5"/>
  <c r="S23" i="5"/>
  <c r="O20" i="5"/>
  <c r="T23" i="5"/>
  <c r="O19" i="5"/>
  <c r="G13" i="5"/>
  <c r="F20" i="5"/>
  <c r="J20" i="5" s="1"/>
  <c r="H10" i="5"/>
  <c r="F14" i="5"/>
  <c r="J14" i="5" s="1"/>
  <c r="F16" i="5"/>
  <c r="J16" i="5" s="1"/>
  <c r="G15" i="5"/>
  <c r="I15" i="5" s="1"/>
  <c r="DJ20" i="5"/>
  <c r="G20" i="5" s="1"/>
  <c r="I20" i="5" s="1"/>
  <c r="BQ23" i="5"/>
  <c r="BT11" i="5"/>
  <c r="BT18" i="5"/>
  <c r="BT22" i="5"/>
  <c r="BT14" i="5"/>
  <c r="BT16" i="5"/>
  <c r="BT13" i="5"/>
  <c r="BT17" i="5"/>
  <c r="BT19" i="5"/>
  <c r="BT20" i="5"/>
  <c r="AI23" i="5"/>
  <c r="CB23" i="5"/>
  <c r="BR12" i="5"/>
  <c r="DJ16" i="5"/>
  <c r="G16" i="5" s="1"/>
  <c r="I16" i="5" s="1"/>
  <c r="N22" i="5"/>
  <c r="N15" i="5"/>
  <c r="EG23" i="5"/>
  <c r="F11" i="5"/>
  <c r="J11" i="5" s="1"/>
  <c r="F19" i="5"/>
  <c r="DJ17" i="5"/>
  <c r="G17" i="5" s="1"/>
  <c r="I17" i="5" s="1"/>
  <c r="N14" i="5"/>
  <c r="DJ10" i="5"/>
  <c r="G10" i="5" s="1"/>
  <c r="DJ18" i="5"/>
  <c r="G18" i="5" s="1"/>
  <c r="I18" i="5" s="1"/>
  <c r="H13" i="5"/>
  <c r="O15" i="5"/>
  <c r="DI15" i="5"/>
  <c r="O18" i="5"/>
  <c r="U20" i="5"/>
  <c r="Y20" i="5" s="1"/>
  <c r="BS12" i="5"/>
  <c r="BT12" i="5" s="1"/>
  <c r="BS21" i="5"/>
  <c r="BT21" i="5" s="1"/>
  <c r="CT23" i="5"/>
  <c r="CZ23" i="5"/>
  <c r="O21" i="5"/>
  <c r="DK19" i="5"/>
  <c r="H19" i="5" s="1"/>
  <c r="N11" i="5"/>
  <c r="DJ12" i="5"/>
  <c r="O13" i="5"/>
  <c r="AF23" i="5"/>
  <c r="AH23" i="5" s="1"/>
  <c r="DJ22" i="5"/>
  <c r="G22" i="5" s="1"/>
  <c r="O11" i="5"/>
  <c r="O16" i="5"/>
  <c r="BV23" i="5"/>
  <c r="BR13" i="5"/>
  <c r="I22" i="5" l="1"/>
  <c r="BR23" i="5"/>
  <c r="N13" i="5"/>
  <c r="J19" i="5"/>
  <c r="I19" i="5"/>
  <c r="U23" i="5"/>
  <c r="J13" i="5"/>
  <c r="I13" i="5"/>
  <c r="J10" i="5"/>
  <c r="I10" i="5"/>
  <c r="H23" i="5"/>
  <c r="K23" i="5"/>
  <c r="M23" i="5"/>
  <c r="V23" i="5"/>
  <c r="F15" i="5"/>
  <c r="J15" i="5" s="1"/>
  <c r="DI23" i="5"/>
  <c r="L23" i="5"/>
  <c r="EE23" i="5"/>
  <c r="G12" i="5"/>
  <c r="I12" i="5" s="1"/>
  <c r="DJ23" i="5"/>
  <c r="BS23" i="5"/>
  <c r="BT23" i="5" s="1"/>
  <c r="W23" i="5"/>
  <c r="DK23" i="5"/>
  <c r="G23" i="5" l="1"/>
  <c r="I23" i="5" s="1"/>
  <c r="N23" i="5"/>
  <c r="Y23" i="5"/>
  <c r="X23" i="5"/>
  <c r="O23" i="5"/>
  <c r="F23" i="5"/>
  <c r="J23" i="5" l="1"/>
</calcChain>
</file>

<file path=xl/sharedStrings.xml><?xml version="1.0" encoding="utf-8"?>
<sst xmlns="http://schemas.openxmlformats.org/spreadsheetml/2006/main" count="188" uniqueCount="71">
  <si>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</si>
  <si>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</si>
  <si>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</si>
  <si>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</si>
  <si>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</si>
  <si>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</si>
  <si>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</si>
  <si>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</si>
  <si>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</si>
  <si>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</si>
  <si>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</si>
  <si>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</si>
  <si>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</si>
  <si>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</si>
  <si>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</si>
  <si>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</si>
  <si>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</si>
  <si>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</si>
  <si>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</si>
  <si>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</si>
  <si>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</si>
  <si>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</si>
  <si>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</si>
  <si>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</si>
  <si>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</si>
  <si>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</si>
  <si>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</si>
  <si>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</si>
  <si>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</si>
  <si>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</si>
  <si>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</si>
  <si>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</si>
  <si>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</si>
  <si>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</si>
  <si>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</si>
  <si>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</si>
  <si>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</si>
  <si>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</si>
  <si>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</si>
  <si>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</si>
  <si>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</si>
  <si>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</si>
  <si>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</si>
  <si>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</si>
  <si>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</si>
  <si>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</si>
  <si>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</si>
  <si>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</si>
  <si>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</si>
  <si>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>Ընդամենը</t>
  </si>
  <si>
    <t>Աջափնյակ</t>
  </si>
  <si>
    <t>Ավան</t>
  </si>
  <si>
    <t>Արաբկիր</t>
  </si>
  <si>
    <t>Դավթաշեն</t>
  </si>
  <si>
    <t>Էրեբունի</t>
  </si>
  <si>
    <t>Կենտրոն</t>
  </si>
  <si>
    <t>Նոր Նորք</t>
  </si>
  <si>
    <t>Նուբարաշեն</t>
  </si>
  <si>
    <t>Շենգավիթ</t>
  </si>
  <si>
    <t>Երևան</t>
  </si>
  <si>
    <t>Մալ.-Սեբ.</t>
  </si>
  <si>
    <t>Ն.-Մարաշ</t>
  </si>
  <si>
    <t>Ք.-Զեյթուն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</si>
  <si>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</si>
  <si>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>այդ թվում՝
աղբահանության
վճար</t>
  </si>
  <si>
    <t>կատ. %-ը տարեկան ծրագրի նկատմամբ</t>
  </si>
  <si>
    <t xml:space="preserve">
Ընդամենը անշարժ գույքի հարկ</t>
  </si>
  <si>
    <t xml:space="preserve">                                                                                                                                                            ՀԱՇՎԵՏՎՈՒԹՅՈՒՆ</t>
  </si>
  <si>
    <t xml:space="preserve">                                                                                                      ՀՀ   ԵՐԵՎԱՆ ՔԱՂԱՔԻ  ԲՅՈՒՋԵԻ   ԵԿԱՄՈՒՏՆԵՐԻ   ՎԵՐԱԲԵՐՅԱԼ (աճողական)
                                                                                                                                        2025թ. ՀՈՒՆՎԱՐԻ 31-Ի ԴՐՈՒԹՅԱՄԲ</t>
  </si>
  <si>
    <t>ծրագիր-3 ամիս</t>
  </si>
  <si>
    <t>կատ. %-ը 1-ին եռամսյակի նկատմամբ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</si>
</sst>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0.0"/>
    <numFmt numFmtId="165" formatCode="#,##0.0"/>
    <numFmt numFmtId="166" formatCode="_(* #,##0.0_);[Red]_(* \(#,##0.0\);_(* &quot;-&quot;??_);_(@_)"/>
    <numFmt numFmtId="167" formatCode="#,##0.0_ ;[Red]\-#,##0.0\ "/>
    <numFmt numFmtId="168" formatCode="_-* #,##0.0\ _$_-;\-* #,##0.0\ _$_-;_-* &quot;-&quot;?\ _$_-;_-@_-"/>
    <numFmt numFmtId="169" formatCode="_(* #,##0.0_);_(* \(#,##0.0\);_(* &quot;-&quot;?_);_(@_)"/>
  </numFmts>
  <fonts count="32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8"/>
      <name val="GHEA Grapalat"/>
      <family val="3"/>
    </font>
    <font>
      <sz val="12"/>
      <color indexed="8"/>
      <name val="GHEA Grapalat"/>
      <family val="3"/>
    </font>
    <font>
      <sz val="12"/>
      <color theme="1"/>
      <name val="Arial Armenian"/>
      <family val="2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4">
    <xf numFmtId="0" fontId="0" fillId="0" borderId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6" applyNumberFormat="0" applyAlignment="0" applyProtection="0"/>
    <xf numFmtId="0" fontId="16" fillId="34" borderId="17" applyNumberFormat="0" applyAlignment="0" applyProtection="0"/>
    <xf numFmtId="43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6" borderId="16" applyNumberFormat="0" applyAlignment="0" applyProtection="0"/>
    <xf numFmtId="0" fontId="23" fillId="0" borderId="21" applyNumberFormat="0" applyFill="0" applyAlignment="0" applyProtection="0"/>
    <xf numFmtId="0" fontId="24" fillId="37" borderId="0" applyNumberFormat="0" applyBorder="0" applyAlignment="0" applyProtection="0"/>
    <xf numFmtId="0" fontId="12" fillId="0" borderId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25" fillId="33" borderId="23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</cellStyleXfs>
  <cellXfs count="136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/>
    <xf numFmtId="165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4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6" fontId="6" fillId="0" borderId="2" xfId="0" applyNumberFormat="1" applyFont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vertical="center" wrapText="1"/>
    </xf>
    <xf numFmtId="166" fontId="6" fillId="3" borderId="2" xfId="0" applyNumberFormat="1" applyFont="1" applyFill="1" applyBorder="1" applyAlignment="1" applyProtection="1">
      <alignment vertical="center" wrapText="1"/>
      <protection locked="0"/>
    </xf>
    <xf numFmtId="166" fontId="6" fillId="5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4" borderId="2" xfId="0" applyNumberFormat="1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2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40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/>
    </xf>
    <xf numFmtId="166" fontId="6" fillId="39" borderId="2" xfId="0" applyNumberFormat="1" applyFont="1" applyFill="1" applyBorder="1" applyAlignment="1">
      <alignment horizontal="center" vertical="center"/>
    </xf>
    <xf numFmtId="0" fontId="30" fillId="0" borderId="0" xfId="0" applyFont="1" applyProtection="1">
      <protection locked="0"/>
    </xf>
    <xf numFmtId="165" fontId="9" fillId="0" borderId="0" xfId="0" applyNumberFormat="1" applyFont="1" applyProtection="1">
      <protection locked="0"/>
    </xf>
    <xf numFmtId="0" fontId="31" fillId="0" borderId="0" xfId="0" applyFont="1"/>
    <xf numFmtId="167" fontId="31" fillId="0" borderId="0" xfId="0" applyNumberFormat="1" applyFont="1"/>
    <xf numFmtId="168" fontId="8" fillId="0" borderId="0" xfId="0" applyNumberFormat="1" applyFont="1" applyProtection="1">
      <protection locked="0"/>
    </xf>
    <xf numFmtId="168" fontId="9" fillId="0" borderId="0" xfId="0" applyNumberFormat="1" applyFont="1" applyProtection="1">
      <protection locked="0"/>
    </xf>
    <xf numFmtId="166" fontId="9" fillId="0" borderId="0" xfId="0" applyNumberFormat="1" applyFont="1" applyProtection="1"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9" fillId="0" borderId="0" xfId="0" applyNumberFormat="1" applyFont="1" applyProtection="1">
      <protection locked="0"/>
    </xf>
    <xf numFmtId="14" fontId="9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 vertical="center"/>
      <protection locked="0"/>
    </xf>
    <xf numFmtId="169" fontId="9" fillId="0" borderId="0" xfId="0" applyNumberFormat="1" applyFont="1" applyProtection="1">
      <protection locked="0"/>
    </xf>
    <xf numFmtId="0" fontId="6" fillId="0" borderId="3" xfId="0" applyFont="1" applyBorder="1" applyAlignment="1" applyProtection="1">
      <alignment horizontal="center"/>
      <protection locked="0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8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</cellXfs>
  <cellStyles count="324">
    <cellStyle name="20% - Accent1 10" xfId="1" xr:uid="{00000000-0005-0000-0000-000000000000}"/>
    <cellStyle name="20% - Accent1 11" xfId="2" xr:uid="{00000000-0005-0000-0000-000001000000}"/>
    <cellStyle name="20% - Accent1 12" xfId="3" xr:uid="{00000000-0005-0000-0000-000002000000}"/>
    <cellStyle name="20% - Accent1 13" xfId="4" xr:uid="{00000000-0005-0000-0000-000003000000}"/>
    <cellStyle name="20% - Accent1 14" xfId="5" xr:uid="{00000000-0005-0000-0000-000004000000}"/>
    <cellStyle name="20% - Accent1 15" xfId="6" xr:uid="{00000000-0005-0000-0000-000005000000}"/>
    <cellStyle name="20% - Accent1 16" xfId="7" xr:uid="{00000000-0005-0000-0000-000006000000}"/>
    <cellStyle name="20% - Accent1 17" xfId="8" xr:uid="{00000000-0005-0000-0000-000007000000}"/>
    <cellStyle name="20% - Accent1 18" xfId="9" xr:uid="{00000000-0005-0000-0000-000008000000}"/>
    <cellStyle name="20% - Accent1 19" xfId="10" xr:uid="{00000000-0005-0000-0000-000009000000}"/>
    <cellStyle name="20% - Accent1 2" xfId="11" xr:uid="{00000000-0005-0000-0000-00000A000000}"/>
    <cellStyle name="20% - Accent1 20" xfId="12" xr:uid="{00000000-0005-0000-0000-00000B000000}"/>
    <cellStyle name="20% - Accent1 21" xfId="13" xr:uid="{00000000-0005-0000-0000-00000C000000}"/>
    <cellStyle name="20% - Accent1 22" xfId="14" xr:uid="{00000000-0005-0000-0000-00000D000000}"/>
    <cellStyle name="20% - Accent1 23" xfId="15" xr:uid="{00000000-0005-0000-0000-00000E000000}"/>
    <cellStyle name="20% - Accent1 24" xfId="16" xr:uid="{00000000-0005-0000-0000-00000F000000}"/>
    <cellStyle name="20% - Accent1 25" xfId="17" xr:uid="{00000000-0005-0000-0000-000010000000}"/>
    <cellStyle name="20% - Accent1 26" xfId="18" xr:uid="{00000000-0005-0000-0000-000011000000}"/>
    <cellStyle name="20% - Accent1 27" xfId="19" xr:uid="{00000000-0005-0000-0000-000012000000}"/>
    <cellStyle name="20% - Accent1 28" xfId="20" xr:uid="{00000000-0005-0000-0000-000013000000}"/>
    <cellStyle name="20% - Accent1 29" xfId="21" xr:uid="{00000000-0005-0000-0000-000014000000}"/>
    <cellStyle name="20% - Accent1 3" xfId="22" xr:uid="{00000000-0005-0000-0000-000015000000}"/>
    <cellStyle name="20% - Accent1 30" xfId="23" xr:uid="{00000000-0005-0000-0000-000016000000}"/>
    <cellStyle name="20% - Accent1 4" xfId="24" xr:uid="{00000000-0005-0000-0000-000017000000}"/>
    <cellStyle name="20% - Accent1 5" xfId="25" xr:uid="{00000000-0005-0000-0000-000018000000}"/>
    <cellStyle name="20% - Accent1 6" xfId="26" xr:uid="{00000000-0005-0000-0000-000019000000}"/>
    <cellStyle name="20% - Accent1 7" xfId="27" xr:uid="{00000000-0005-0000-0000-00001A000000}"/>
    <cellStyle name="20% - Accent1 8" xfId="28" xr:uid="{00000000-0005-0000-0000-00001B000000}"/>
    <cellStyle name="20% - Accent1 9" xfId="29" xr:uid="{00000000-0005-0000-0000-00001C000000}"/>
    <cellStyle name="20% - Accent2 10" xfId="30" xr:uid="{00000000-0005-0000-0000-00001D000000}"/>
    <cellStyle name="20% - Accent2 11" xfId="31" xr:uid="{00000000-0005-0000-0000-00001E000000}"/>
    <cellStyle name="20% - Accent2 12" xfId="32" xr:uid="{00000000-0005-0000-0000-00001F000000}"/>
    <cellStyle name="20% - Accent2 13" xfId="33" xr:uid="{00000000-0005-0000-0000-000020000000}"/>
    <cellStyle name="20% - Accent2 14" xfId="34" xr:uid="{00000000-0005-0000-0000-000021000000}"/>
    <cellStyle name="20% - Accent2 15" xfId="35" xr:uid="{00000000-0005-0000-0000-000022000000}"/>
    <cellStyle name="20% - Accent2 16" xfId="36" xr:uid="{00000000-0005-0000-0000-000023000000}"/>
    <cellStyle name="20% - Accent2 17" xfId="37" xr:uid="{00000000-0005-0000-0000-000024000000}"/>
    <cellStyle name="20% - Accent2 18" xfId="38" xr:uid="{00000000-0005-0000-0000-000025000000}"/>
    <cellStyle name="20% - Accent2 19" xfId="39" xr:uid="{00000000-0005-0000-0000-000026000000}"/>
    <cellStyle name="20% - Accent2 2" xfId="40" xr:uid="{00000000-0005-0000-0000-000027000000}"/>
    <cellStyle name="20% - Accent2 20" xfId="41" xr:uid="{00000000-0005-0000-0000-000028000000}"/>
    <cellStyle name="20% - Accent2 21" xfId="42" xr:uid="{00000000-0005-0000-0000-000029000000}"/>
    <cellStyle name="20% - Accent2 22" xfId="43" xr:uid="{00000000-0005-0000-0000-00002A000000}"/>
    <cellStyle name="20% - Accent2 23" xfId="44" xr:uid="{00000000-0005-0000-0000-00002B000000}"/>
    <cellStyle name="20% - Accent2 24" xfId="45" xr:uid="{00000000-0005-0000-0000-00002C000000}"/>
    <cellStyle name="20% - Accent2 25" xfId="46" xr:uid="{00000000-0005-0000-0000-00002D000000}"/>
    <cellStyle name="20% - Accent2 26" xfId="47" xr:uid="{00000000-0005-0000-0000-00002E000000}"/>
    <cellStyle name="20% - Accent2 27" xfId="48" xr:uid="{00000000-0005-0000-0000-00002F000000}"/>
    <cellStyle name="20% - Accent2 28" xfId="49" xr:uid="{00000000-0005-0000-0000-000030000000}"/>
    <cellStyle name="20% - Accent2 29" xfId="50" xr:uid="{00000000-0005-0000-0000-000031000000}"/>
    <cellStyle name="20% - Accent2 3" xfId="51" xr:uid="{00000000-0005-0000-0000-000032000000}"/>
    <cellStyle name="20% - Accent2 30" xfId="52" xr:uid="{00000000-0005-0000-0000-000033000000}"/>
    <cellStyle name="20% - Accent2 4" xfId="53" xr:uid="{00000000-0005-0000-0000-000034000000}"/>
    <cellStyle name="20% - Accent2 5" xfId="54" xr:uid="{00000000-0005-0000-0000-000035000000}"/>
    <cellStyle name="20% - Accent2 6" xfId="55" xr:uid="{00000000-0005-0000-0000-000036000000}"/>
    <cellStyle name="20% - Accent2 7" xfId="56" xr:uid="{00000000-0005-0000-0000-000037000000}"/>
    <cellStyle name="20% - Accent2 8" xfId="57" xr:uid="{00000000-0005-0000-0000-000038000000}"/>
    <cellStyle name="20% - Accent2 9" xfId="58" xr:uid="{00000000-0005-0000-0000-000039000000}"/>
    <cellStyle name="20% - Accent3 10" xfId="59" xr:uid="{00000000-0005-0000-0000-00003A000000}"/>
    <cellStyle name="20% - Accent3 11" xfId="60" xr:uid="{00000000-0005-0000-0000-00003B000000}"/>
    <cellStyle name="20% - Accent3 12" xfId="61" xr:uid="{00000000-0005-0000-0000-00003C000000}"/>
    <cellStyle name="20% - Accent3 13" xfId="62" xr:uid="{00000000-0005-0000-0000-00003D000000}"/>
    <cellStyle name="20% - Accent3 14" xfId="63" xr:uid="{00000000-0005-0000-0000-00003E000000}"/>
    <cellStyle name="20% - Accent3 15" xfId="64" xr:uid="{00000000-0005-0000-0000-00003F000000}"/>
    <cellStyle name="20% - Accent3 16" xfId="65" xr:uid="{00000000-0005-0000-0000-000040000000}"/>
    <cellStyle name="20% - Accent3 17" xfId="66" xr:uid="{00000000-0005-0000-0000-000041000000}"/>
    <cellStyle name="20% - Accent3 18" xfId="67" xr:uid="{00000000-0005-0000-0000-000042000000}"/>
    <cellStyle name="20% - Accent3 19" xfId="68" xr:uid="{00000000-0005-0000-0000-000043000000}"/>
    <cellStyle name="20% - Accent3 2" xfId="69" xr:uid="{00000000-0005-0000-0000-000044000000}"/>
    <cellStyle name="20% - Accent3 20" xfId="70" xr:uid="{00000000-0005-0000-0000-000045000000}"/>
    <cellStyle name="20% - Accent3 21" xfId="71" xr:uid="{00000000-0005-0000-0000-000046000000}"/>
    <cellStyle name="20% - Accent3 22" xfId="72" xr:uid="{00000000-0005-0000-0000-000047000000}"/>
    <cellStyle name="20% - Accent3 23" xfId="73" xr:uid="{00000000-0005-0000-0000-000048000000}"/>
    <cellStyle name="20% - Accent3 24" xfId="74" xr:uid="{00000000-0005-0000-0000-000049000000}"/>
    <cellStyle name="20% - Accent3 25" xfId="75" xr:uid="{00000000-0005-0000-0000-00004A000000}"/>
    <cellStyle name="20% - Accent3 26" xfId="76" xr:uid="{00000000-0005-0000-0000-00004B000000}"/>
    <cellStyle name="20% - Accent3 27" xfId="77" xr:uid="{00000000-0005-0000-0000-00004C000000}"/>
    <cellStyle name="20% - Accent3 28" xfId="78" xr:uid="{00000000-0005-0000-0000-00004D000000}"/>
    <cellStyle name="20% - Accent3 29" xfId="79" xr:uid="{00000000-0005-0000-0000-00004E000000}"/>
    <cellStyle name="20% - Accent3 3" xfId="80" xr:uid="{00000000-0005-0000-0000-00004F000000}"/>
    <cellStyle name="20% - Accent3 30" xfId="81" xr:uid="{00000000-0005-0000-0000-000050000000}"/>
    <cellStyle name="20% - Accent3 4" xfId="82" xr:uid="{00000000-0005-0000-0000-000051000000}"/>
    <cellStyle name="20% - Accent3 5" xfId="83" xr:uid="{00000000-0005-0000-0000-000052000000}"/>
    <cellStyle name="20% - Accent3 6" xfId="84" xr:uid="{00000000-0005-0000-0000-000053000000}"/>
    <cellStyle name="20% - Accent3 7" xfId="85" xr:uid="{00000000-0005-0000-0000-000054000000}"/>
    <cellStyle name="20% - Accent3 8" xfId="86" xr:uid="{00000000-0005-0000-0000-000055000000}"/>
    <cellStyle name="20% - Accent3 9" xfId="87" xr:uid="{00000000-0005-0000-0000-000056000000}"/>
    <cellStyle name="20% - Accent4 10" xfId="88" xr:uid="{00000000-0005-0000-0000-000057000000}"/>
    <cellStyle name="20% - Accent4 11" xfId="89" xr:uid="{00000000-0005-0000-0000-000058000000}"/>
    <cellStyle name="20% - Accent4 12" xfId="90" xr:uid="{00000000-0005-0000-0000-000059000000}"/>
    <cellStyle name="20% - Accent4 13" xfId="91" xr:uid="{00000000-0005-0000-0000-00005A000000}"/>
    <cellStyle name="20% - Accent4 14" xfId="92" xr:uid="{00000000-0005-0000-0000-00005B000000}"/>
    <cellStyle name="20% - Accent4 15" xfId="93" xr:uid="{00000000-0005-0000-0000-00005C000000}"/>
    <cellStyle name="20% - Accent4 16" xfId="94" xr:uid="{00000000-0005-0000-0000-00005D000000}"/>
    <cellStyle name="20% - Accent4 17" xfId="95" xr:uid="{00000000-0005-0000-0000-00005E000000}"/>
    <cellStyle name="20% - Accent4 18" xfId="96" xr:uid="{00000000-0005-0000-0000-00005F000000}"/>
    <cellStyle name="20% - Accent4 19" xfId="97" xr:uid="{00000000-0005-0000-0000-000060000000}"/>
    <cellStyle name="20% - Accent4 2" xfId="98" xr:uid="{00000000-0005-0000-0000-000061000000}"/>
    <cellStyle name="20% - Accent4 20" xfId="99" xr:uid="{00000000-0005-0000-0000-000062000000}"/>
    <cellStyle name="20% - Accent4 21" xfId="100" xr:uid="{00000000-0005-0000-0000-000063000000}"/>
    <cellStyle name="20% - Accent4 22" xfId="101" xr:uid="{00000000-0005-0000-0000-000064000000}"/>
    <cellStyle name="20% - Accent4 23" xfId="102" xr:uid="{00000000-0005-0000-0000-000065000000}"/>
    <cellStyle name="20% - Accent4 24" xfId="103" xr:uid="{00000000-0005-0000-0000-000066000000}"/>
    <cellStyle name="20% - Accent4 25" xfId="104" xr:uid="{00000000-0005-0000-0000-000067000000}"/>
    <cellStyle name="20% - Accent4 26" xfId="105" xr:uid="{00000000-0005-0000-0000-000068000000}"/>
    <cellStyle name="20% - Accent4 27" xfId="106" xr:uid="{00000000-0005-0000-0000-000069000000}"/>
    <cellStyle name="20% - Accent4 28" xfId="107" xr:uid="{00000000-0005-0000-0000-00006A000000}"/>
    <cellStyle name="20% - Accent4 29" xfId="108" xr:uid="{00000000-0005-0000-0000-00006B000000}"/>
    <cellStyle name="20% - Accent4 3" xfId="109" xr:uid="{00000000-0005-0000-0000-00006C000000}"/>
    <cellStyle name="20% - Accent4 30" xfId="110" xr:uid="{00000000-0005-0000-0000-00006D000000}"/>
    <cellStyle name="20% - Accent4 4" xfId="111" xr:uid="{00000000-0005-0000-0000-00006E000000}"/>
    <cellStyle name="20% - Accent4 5" xfId="112" xr:uid="{00000000-0005-0000-0000-00006F000000}"/>
    <cellStyle name="20% - Accent4 6" xfId="113" xr:uid="{00000000-0005-0000-0000-000070000000}"/>
    <cellStyle name="20% - Accent4 7" xfId="114" xr:uid="{00000000-0005-0000-0000-000071000000}"/>
    <cellStyle name="20% - Accent4 8" xfId="115" xr:uid="{00000000-0005-0000-0000-000072000000}"/>
    <cellStyle name="20% - Accent4 9" xfId="116" xr:uid="{00000000-0005-0000-0000-000073000000}"/>
    <cellStyle name="20% - Accent5" xfId="117" builtinId="46" customBuiltin="1"/>
    <cellStyle name="20% - Accent6" xfId="118" builtinId="50" customBuiltin="1"/>
    <cellStyle name="40% - Accent1" xfId="119" builtinId="31" customBuiltin="1"/>
    <cellStyle name="40% - Accent2" xfId="120" builtinId="35" customBuiltin="1"/>
    <cellStyle name="40% - Accent3 10" xfId="121" xr:uid="{00000000-0005-0000-0000-000078000000}"/>
    <cellStyle name="40% - Accent3 11" xfId="122" xr:uid="{00000000-0005-0000-0000-000079000000}"/>
    <cellStyle name="40% - Accent3 12" xfId="123" xr:uid="{00000000-0005-0000-0000-00007A000000}"/>
    <cellStyle name="40% - Accent3 13" xfId="124" xr:uid="{00000000-0005-0000-0000-00007B000000}"/>
    <cellStyle name="40% - Accent3 14" xfId="125" xr:uid="{00000000-0005-0000-0000-00007C000000}"/>
    <cellStyle name="40% - Accent3 15" xfId="126" xr:uid="{00000000-0005-0000-0000-00007D000000}"/>
    <cellStyle name="40% - Accent3 16" xfId="127" xr:uid="{00000000-0005-0000-0000-00007E000000}"/>
    <cellStyle name="40% - Accent3 17" xfId="128" xr:uid="{00000000-0005-0000-0000-00007F000000}"/>
    <cellStyle name="40% - Accent3 18" xfId="129" xr:uid="{00000000-0005-0000-0000-000080000000}"/>
    <cellStyle name="40% - Accent3 19" xfId="130" xr:uid="{00000000-0005-0000-0000-000081000000}"/>
    <cellStyle name="40% - Accent3 2" xfId="131" xr:uid="{00000000-0005-0000-0000-000082000000}"/>
    <cellStyle name="40% - Accent3 20" xfId="132" xr:uid="{00000000-0005-0000-0000-000083000000}"/>
    <cellStyle name="40% - Accent3 21" xfId="133" xr:uid="{00000000-0005-0000-0000-000084000000}"/>
    <cellStyle name="40% - Accent3 22" xfId="134" xr:uid="{00000000-0005-0000-0000-000085000000}"/>
    <cellStyle name="40% - Accent3 23" xfId="135" xr:uid="{00000000-0005-0000-0000-000086000000}"/>
    <cellStyle name="40% - Accent3 24" xfId="136" xr:uid="{00000000-0005-0000-0000-000087000000}"/>
    <cellStyle name="40% - Accent3 25" xfId="137" xr:uid="{00000000-0005-0000-0000-000088000000}"/>
    <cellStyle name="40% - Accent3 26" xfId="138" xr:uid="{00000000-0005-0000-0000-000089000000}"/>
    <cellStyle name="40% - Accent3 27" xfId="139" xr:uid="{00000000-0005-0000-0000-00008A000000}"/>
    <cellStyle name="40% - Accent3 28" xfId="140" xr:uid="{00000000-0005-0000-0000-00008B000000}"/>
    <cellStyle name="40% - Accent3 29" xfId="141" xr:uid="{00000000-0005-0000-0000-00008C000000}"/>
    <cellStyle name="40% - Accent3 3" xfId="142" xr:uid="{00000000-0005-0000-0000-00008D000000}"/>
    <cellStyle name="40% - Accent3 30" xfId="143" xr:uid="{00000000-0005-0000-0000-00008E000000}"/>
    <cellStyle name="40% - Accent3 4" xfId="144" xr:uid="{00000000-0005-0000-0000-00008F000000}"/>
    <cellStyle name="40% - Accent3 5" xfId="145" xr:uid="{00000000-0005-0000-0000-000090000000}"/>
    <cellStyle name="40% - Accent3 6" xfId="146" xr:uid="{00000000-0005-0000-0000-000091000000}"/>
    <cellStyle name="40% - Accent3 7" xfId="147" xr:uid="{00000000-0005-0000-0000-000092000000}"/>
    <cellStyle name="40% - Accent3 8" xfId="148" xr:uid="{00000000-0005-0000-0000-000093000000}"/>
    <cellStyle name="40% - Accent3 9" xfId="149" xr:uid="{00000000-0005-0000-0000-000094000000}"/>
    <cellStyle name="40% - Accent4" xfId="150" builtinId="43" customBuiltin="1"/>
    <cellStyle name="40% - Accent5" xfId="151" builtinId="47" customBuiltin="1"/>
    <cellStyle name="40% - Accent6" xfId="152" builtinId="51" customBuiltin="1"/>
    <cellStyle name="60% - Accent1" xfId="153" builtinId="32" customBuiltin="1"/>
    <cellStyle name="60% - Accent2" xfId="154" builtinId="36" customBuiltin="1"/>
    <cellStyle name="60% - Accent3 10" xfId="155" xr:uid="{00000000-0005-0000-0000-00009A000000}"/>
    <cellStyle name="60% - Accent3 11" xfId="156" xr:uid="{00000000-0005-0000-0000-00009B000000}"/>
    <cellStyle name="60% - Accent3 12" xfId="157" xr:uid="{00000000-0005-0000-0000-00009C000000}"/>
    <cellStyle name="60% - Accent3 13" xfId="158" xr:uid="{00000000-0005-0000-0000-00009D000000}"/>
    <cellStyle name="60% - Accent3 14" xfId="159" xr:uid="{00000000-0005-0000-0000-00009E000000}"/>
    <cellStyle name="60% - Accent3 15" xfId="160" xr:uid="{00000000-0005-0000-0000-00009F000000}"/>
    <cellStyle name="60% - Accent3 16" xfId="161" xr:uid="{00000000-0005-0000-0000-0000A0000000}"/>
    <cellStyle name="60% - Accent3 17" xfId="162" xr:uid="{00000000-0005-0000-0000-0000A1000000}"/>
    <cellStyle name="60% - Accent3 18" xfId="163" xr:uid="{00000000-0005-0000-0000-0000A2000000}"/>
    <cellStyle name="60% - Accent3 19" xfId="164" xr:uid="{00000000-0005-0000-0000-0000A3000000}"/>
    <cellStyle name="60% - Accent3 2" xfId="165" xr:uid="{00000000-0005-0000-0000-0000A4000000}"/>
    <cellStyle name="60% - Accent3 20" xfId="166" xr:uid="{00000000-0005-0000-0000-0000A5000000}"/>
    <cellStyle name="60% - Accent3 21" xfId="167" xr:uid="{00000000-0005-0000-0000-0000A6000000}"/>
    <cellStyle name="60% - Accent3 22" xfId="168" xr:uid="{00000000-0005-0000-0000-0000A7000000}"/>
    <cellStyle name="60% - Accent3 23" xfId="169" xr:uid="{00000000-0005-0000-0000-0000A8000000}"/>
    <cellStyle name="60% - Accent3 24" xfId="170" xr:uid="{00000000-0005-0000-0000-0000A9000000}"/>
    <cellStyle name="60% - Accent3 25" xfId="171" xr:uid="{00000000-0005-0000-0000-0000AA000000}"/>
    <cellStyle name="60% - Accent3 26" xfId="172" xr:uid="{00000000-0005-0000-0000-0000AB000000}"/>
    <cellStyle name="60% - Accent3 27" xfId="173" xr:uid="{00000000-0005-0000-0000-0000AC000000}"/>
    <cellStyle name="60% - Accent3 28" xfId="174" xr:uid="{00000000-0005-0000-0000-0000AD000000}"/>
    <cellStyle name="60% - Accent3 29" xfId="175" xr:uid="{00000000-0005-0000-0000-0000AE000000}"/>
    <cellStyle name="60% - Accent3 3" xfId="176" xr:uid="{00000000-0005-0000-0000-0000AF000000}"/>
    <cellStyle name="60% - Accent3 30" xfId="177" xr:uid="{00000000-0005-0000-0000-0000B0000000}"/>
    <cellStyle name="60% - Accent3 4" xfId="178" xr:uid="{00000000-0005-0000-0000-0000B1000000}"/>
    <cellStyle name="60% - Accent3 5" xfId="179" xr:uid="{00000000-0005-0000-0000-0000B2000000}"/>
    <cellStyle name="60% - Accent3 6" xfId="180" xr:uid="{00000000-0005-0000-0000-0000B3000000}"/>
    <cellStyle name="60% - Accent3 7" xfId="181" xr:uid="{00000000-0005-0000-0000-0000B4000000}"/>
    <cellStyle name="60% - Accent3 8" xfId="182" xr:uid="{00000000-0005-0000-0000-0000B5000000}"/>
    <cellStyle name="60% - Accent3 9" xfId="183" xr:uid="{00000000-0005-0000-0000-0000B6000000}"/>
    <cellStyle name="60% - Accent4 10" xfId="184" xr:uid="{00000000-0005-0000-0000-0000B7000000}"/>
    <cellStyle name="60% - Accent4 11" xfId="185" xr:uid="{00000000-0005-0000-0000-0000B8000000}"/>
    <cellStyle name="60% - Accent4 12" xfId="186" xr:uid="{00000000-0005-0000-0000-0000B9000000}"/>
    <cellStyle name="60% - Accent4 13" xfId="187" xr:uid="{00000000-0005-0000-0000-0000BA000000}"/>
    <cellStyle name="60% - Accent4 14" xfId="188" xr:uid="{00000000-0005-0000-0000-0000BB000000}"/>
    <cellStyle name="60% - Accent4 15" xfId="189" xr:uid="{00000000-0005-0000-0000-0000BC000000}"/>
    <cellStyle name="60% - Accent4 16" xfId="190" xr:uid="{00000000-0005-0000-0000-0000BD000000}"/>
    <cellStyle name="60% - Accent4 17" xfId="191" xr:uid="{00000000-0005-0000-0000-0000BE000000}"/>
    <cellStyle name="60% - Accent4 18" xfId="192" xr:uid="{00000000-0005-0000-0000-0000BF000000}"/>
    <cellStyle name="60% - Accent4 19" xfId="193" xr:uid="{00000000-0005-0000-0000-0000C0000000}"/>
    <cellStyle name="60% - Accent4 2" xfId="194" xr:uid="{00000000-0005-0000-0000-0000C1000000}"/>
    <cellStyle name="60% - Accent4 20" xfId="195" xr:uid="{00000000-0005-0000-0000-0000C2000000}"/>
    <cellStyle name="60% - Accent4 21" xfId="196" xr:uid="{00000000-0005-0000-0000-0000C3000000}"/>
    <cellStyle name="60% - Accent4 22" xfId="197" xr:uid="{00000000-0005-0000-0000-0000C4000000}"/>
    <cellStyle name="60% - Accent4 23" xfId="198" xr:uid="{00000000-0005-0000-0000-0000C5000000}"/>
    <cellStyle name="60% - Accent4 24" xfId="199" xr:uid="{00000000-0005-0000-0000-0000C6000000}"/>
    <cellStyle name="60% - Accent4 25" xfId="200" xr:uid="{00000000-0005-0000-0000-0000C7000000}"/>
    <cellStyle name="60% - Accent4 26" xfId="201" xr:uid="{00000000-0005-0000-0000-0000C8000000}"/>
    <cellStyle name="60% - Accent4 27" xfId="202" xr:uid="{00000000-0005-0000-0000-0000C9000000}"/>
    <cellStyle name="60% - Accent4 28" xfId="203" xr:uid="{00000000-0005-0000-0000-0000CA000000}"/>
    <cellStyle name="60% - Accent4 29" xfId="204" xr:uid="{00000000-0005-0000-0000-0000CB000000}"/>
    <cellStyle name="60% - Accent4 3" xfId="205" xr:uid="{00000000-0005-0000-0000-0000CC000000}"/>
    <cellStyle name="60% - Accent4 30" xfId="206" xr:uid="{00000000-0005-0000-0000-0000CD000000}"/>
    <cellStyle name="60% - Accent4 4" xfId="207" xr:uid="{00000000-0005-0000-0000-0000CE000000}"/>
    <cellStyle name="60% - Accent4 5" xfId="208" xr:uid="{00000000-0005-0000-0000-0000CF000000}"/>
    <cellStyle name="60% - Accent4 6" xfId="209" xr:uid="{00000000-0005-0000-0000-0000D0000000}"/>
    <cellStyle name="60% - Accent4 7" xfId="210" xr:uid="{00000000-0005-0000-0000-0000D1000000}"/>
    <cellStyle name="60% - Accent4 8" xfId="211" xr:uid="{00000000-0005-0000-0000-0000D2000000}"/>
    <cellStyle name="60% - Accent4 9" xfId="212" xr:uid="{00000000-0005-0000-0000-0000D3000000}"/>
    <cellStyle name="60% - Accent5" xfId="213" builtinId="48" customBuiltin="1"/>
    <cellStyle name="60% - Accent6 10" xfId="214" xr:uid="{00000000-0005-0000-0000-0000D5000000}"/>
    <cellStyle name="60% - Accent6 11" xfId="215" xr:uid="{00000000-0005-0000-0000-0000D6000000}"/>
    <cellStyle name="60% - Accent6 12" xfId="216" xr:uid="{00000000-0005-0000-0000-0000D7000000}"/>
    <cellStyle name="60% - Accent6 13" xfId="217" xr:uid="{00000000-0005-0000-0000-0000D8000000}"/>
    <cellStyle name="60% - Accent6 14" xfId="218" xr:uid="{00000000-0005-0000-0000-0000D9000000}"/>
    <cellStyle name="60% - Accent6 15" xfId="219" xr:uid="{00000000-0005-0000-0000-0000DA000000}"/>
    <cellStyle name="60% - Accent6 16" xfId="220" xr:uid="{00000000-0005-0000-0000-0000DB000000}"/>
    <cellStyle name="60% - Accent6 17" xfId="221" xr:uid="{00000000-0005-0000-0000-0000DC000000}"/>
    <cellStyle name="60% - Accent6 18" xfId="222" xr:uid="{00000000-0005-0000-0000-0000DD000000}"/>
    <cellStyle name="60% - Accent6 19" xfId="223" xr:uid="{00000000-0005-0000-0000-0000DE000000}"/>
    <cellStyle name="60% - Accent6 2" xfId="224" xr:uid="{00000000-0005-0000-0000-0000DF000000}"/>
    <cellStyle name="60% - Accent6 20" xfId="225" xr:uid="{00000000-0005-0000-0000-0000E0000000}"/>
    <cellStyle name="60% - Accent6 21" xfId="226" xr:uid="{00000000-0005-0000-0000-0000E1000000}"/>
    <cellStyle name="60% - Accent6 22" xfId="227" xr:uid="{00000000-0005-0000-0000-0000E2000000}"/>
    <cellStyle name="60% - Accent6 23" xfId="228" xr:uid="{00000000-0005-0000-0000-0000E3000000}"/>
    <cellStyle name="60% - Accent6 24" xfId="229" xr:uid="{00000000-0005-0000-0000-0000E4000000}"/>
    <cellStyle name="60% - Accent6 25" xfId="230" xr:uid="{00000000-0005-0000-0000-0000E5000000}"/>
    <cellStyle name="60% - Accent6 26" xfId="231" xr:uid="{00000000-0005-0000-0000-0000E6000000}"/>
    <cellStyle name="60% - Accent6 27" xfId="232" xr:uid="{00000000-0005-0000-0000-0000E7000000}"/>
    <cellStyle name="60% - Accent6 28" xfId="233" xr:uid="{00000000-0005-0000-0000-0000E8000000}"/>
    <cellStyle name="60% - Accent6 29" xfId="234" xr:uid="{00000000-0005-0000-0000-0000E9000000}"/>
    <cellStyle name="60% - Accent6 3" xfId="235" xr:uid="{00000000-0005-0000-0000-0000EA000000}"/>
    <cellStyle name="60% - Accent6 30" xfId="236" xr:uid="{00000000-0005-0000-0000-0000EB000000}"/>
    <cellStyle name="60% - Accent6 4" xfId="237" xr:uid="{00000000-0005-0000-0000-0000EC000000}"/>
    <cellStyle name="60% - Accent6 5" xfId="238" xr:uid="{00000000-0005-0000-0000-0000ED000000}"/>
    <cellStyle name="60% - Accent6 6" xfId="239" xr:uid="{00000000-0005-0000-0000-0000EE000000}"/>
    <cellStyle name="60% - Accent6 7" xfId="240" xr:uid="{00000000-0005-0000-0000-0000EF000000}"/>
    <cellStyle name="60% - Accent6 8" xfId="241" xr:uid="{00000000-0005-0000-0000-0000F0000000}"/>
    <cellStyle name="60% - Accent6 9" xfId="242" xr:uid="{00000000-0005-0000-0000-0000F1000000}"/>
    <cellStyle name="Accent1" xfId="243" builtinId="29" customBuiltin="1"/>
    <cellStyle name="Accent2" xfId="244" builtinId="33" customBuiltin="1"/>
    <cellStyle name="Accent3" xfId="245" builtinId="37" customBuiltin="1"/>
    <cellStyle name="Accent4" xfId="246" builtinId="41" customBuiltin="1"/>
    <cellStyle name="Accent5" xfId="247" builtinId="45" customBuiltin="1"/>
    <cellStyle name="Accent6" xfId="248" builtinId="49" customBuiltin="1"/>
    <cellStyle name="Bad" xfId="249" builtinId="27" customBuiltin="1"/>
    <cellStyle name="Calculation" xfId="250" builtinId="22" customBuiltin="1"/>
    <cellStyle name="Check Cell" xfId="251" builtinId="23" customBuiltin="1"/>
    <cellStyle name="Comma 2" xfId="252" xr:uid="{00000000-0005-0000-0000-0000FC000000}"/>
    <cellStyle name="Explanatory Text" xfId="253" builtinId="53" customBuiltin="1"/>
    <cellStyle name="Good" xfId="254" builtinId="26" customBuiltin="1"/>
    <cellStyle name="Heading 1" xfId="255" builtinId="16" customBuiltin="1"/>
    <cellStyle name="Heading 2" xfId="256" builtinId="17" customBuiltin="1"/>
    <cellStyle name="Heading 3" xfId="257" builtinId="18" customBuiltin="1"/>
    <cellStyle name="Heading 4" xfId="258" builtinId="19" customBuiltin="1"/>
    <cellStyle name="Input" xfId="259" builtinId="20" customBuiltin="1"/>
    <cellStyle name="Linked Cell" xfId="260" builtinId="24" customBuiltin="1"/>
    <cellStyle name="Neutral" xfId="261" builtinId="28" customBuiltin="1"/>
    <cellStyle name="Normal" xfId="0" builtinId="0"/>
    <cellStyle name="Normal 30" xfId="262" xr:uid="{00000000-0005-0000-0000-000007010000}"/>
    <cellStyle name="Note 10" xfId="263" xr:uid="{00000000-0005-0000-0000-000008010000}"/>
    <cellStyle name="Note 11" xfId="264" xr:uid="{00000000-0005-0000-0000-000009010000}"/>
    <cellStyle name="Note 12" xfId="265" xr:uid="{00000000-0005-0000-0000-00000A010000}"/>
    <cellStyle name="Note 13" xfId="266" xr:uid="{00000000-0005-0000-0000-00000B010000}"/>
    <cellStyle name="Note 14" xfId="267" xr:uid="{00000000-0005-0000-0000-00000C010000}"/>
    <cellStyle name="Note 15" xfId="268" xr:uid="{00000000-0005-0000-0000-00000D010000}"/>
    <cellStyle name="Note 16" xfId="269" xr:uid="{00000000-0005-0000-0000-00000E010000}"/>
    <cellStyle name="Note 17" xfId="270" xr:uid="{00000000-0005-0000-0000-00000F010000}"/>
    <cellStyle name="Note 18" xfId="271" xr:uid="{00000000-0005-0000-0000-000010010000}"/>
    <cellStyle name="Note 19" xfId="272" xr:uid="{00000000-0005-0000-0000-000011010000}"/>
    <cellStyle name="Note 2" xfId="273" xr:uid="{00000000-0005-0000-0000-000012010000}"/>
    <cellStyle name="Note 20" xfId="274" xr:uid="{00000000-0005-0000-0000-000013010000}"/>
    <cellStyle name="Note 21" xfId="275" xr:uid="{00000000-0005-0000-0000-000014010000}"/>
    <cellStyle name="Note 22" xfId="276" xr:uid="{00000000-0005-0000-0000-000015010000}"/>
    <cellStyle name="Note 23" xfId="277" xr:uid="{00000000-0005-0000-0000-000016010000}"/>
    <cellStyle name="Note 24" xfId="278" xr:uid="{00000000-0005-0000-0000-000017010000}"/>
    <cellStyle name="Note 25" xfId="279" xr:uid="{00000000-0005-0000-0000-000018010000}"/>
    <cellStyle name="Note 26" xfId="280" xr:uid="{00000000-0005-0000-0000-000019010000}"/>
    <cellStyle name="Note 27" xfId="281" xr:uid="{00000000-0005-0000-0000-00001A010000}"/>
    <cellStyle name="Note 28" xfId="282" xr:uid="{00000000-0005-0000-0000-00001B010000}"/>
    <cellStyle name="Note 29" xfId="283" xr:uid="{00000000-0005-0000-0000-00001C010000}"/>
    <cellStyle name="Note 3" xfId="284" xr:uid="{00000000-0005-0000-0000-00001D010000}"/>
    <cellStyle name="Note 30" xfId="285" xr:uid="{00000000-0005-0000-0000-00001E010000}"/>
    <cellStyle name="Note 4" xfId="286" xr:uid="{00000000-0005-0000-0000-00001F010000}"/>
    <cellStyle name="Note 5" xfId="287" xr:uid="{00000000-0005-0000-0000-000020010000}"/>
    <cellStyle name="Note 6" xfId="288" xr:uid="{00000000-0005-0000-0000-000021010000}"/>
    <cellStyle name="Note 7" xfId="289" xr:uid="{00000000-0005-0000-0000-000022010000}"/>
    <cellStyle name="Note 8" xfId="290" xr:uid="{00000000-0005-0000-0000-000023010000}"/>
    <cellStyle name="Note 9" xfId="291" xr:uid="{00000000-0005-0000-0000-000024010000}"/>
    <cellStyle name="Output" xfId="292" builtinId="21" customBuiltin="1"/>
    <cellStyle name="Title 10" xfId="293" xr:uid="{00000000-0005-0000-0000-000026010000}"/>
    <cellStyle name="Title 11" xfId="294" xr:uid="{00000000-0005-0000-0000-000027010000}"/>
    <cellStyle name="Title 12" xfId="295" xr:uid="{00000000-0005-0000-0000-000028010000}"/>
    <cellStyle name="Title 13" xfId="296" xr:uid="{00000000-0005-0000-0000-000029010000}"/>
    <cellStyle name="Title 14" xfId="297" xr:uid="{00000000-0005-0000-0000-00002A010000}"/>
    <cellStyle name="Title 15" xfId="298" xr:uid="{00000000-0005-0000-0000-00002B010000}"/>
    <cellStyle name="Title 16" xfId="299" xr:uid="{00000000-0005-0000-0000-00002C010000}"/>
    <cellStyle name="Title 17" xfId="300" xr:uid="{00000000-0005-0000-0000-00002D010000}"/>
    <cellStyle name="Title 18" xfId="301" xr:uid="{00000000-0005-0000-0000-00002E010000}"/>
    <cellStyle name="Title 19" xfId="302" xr:uid="{00000000-0005-0000-0000-00002F010000}"/>
    <cellStyle name="Title 2" xfId="303" xr:uid="{00000000-0005-0000-0000-000030010000}"/>
    <cellStyle name="Title 20" xfId="304" xr:uid="{00000000-0005-0000-0000-000031010000}"/>
    <cellStyle name="Title 21" xfId="305" xr:uid="{00000000-0005-0000-0000-000032010000}"/>
    <cellStyle name="Title 22" xfId="306" xr:uid="{00000000-0005-0000-0000-000033010000}"/>
    <cellStyle name="Title 23" xfId="307" xr:uid="{00000000-0005-0000-0000-000034010000}"/>
    <cellStyle name="Title 24" xfId="308" xr:uid="{00000000-0005-0000-0000-000035010000}"/>
    <cellStyle name="Title 25" xfId="309" xr:uid="{00000000-0005-0000-0000-000036010000}"/>
    <cellStyle name="Title 26" xfId="310" xr:uid="{00000000-0005-0000-0000-000037010000}"/>
    <cellStyle name="Title 27" xfId="311" xr:uid="{00000000-0005-0000-0000-000038010000}"/>
    <cellStyle name="Title 28" xfId="312" xr:uid="{00000000-0005-0000-0000-000039010000}"/>
    <cellStyle name="Title 29" xfId="313" xr:uid="{00000000-0005-0000-0000-00003A010000}"/>
    <cellStyle name="Title 3" xfId="314" xr:uid="{00000000-0005-0000-0000-00003B010000}"/>
    <cellStyle name="Title 30" xfId="315" xr:uid="{00000000-0005-0000-0000-00003C010000}"/>
    <cellStyle name="Title 4" xfId="316" xr:uid="{00000000-0005-0000-0000-00003D010000}"/>
    <cellStyle name="Title 5" xfId="317" xr:uid="{00000000-0005-0000-0000-00003E010000}"/>
    <cellStyle name="Title 6" xfId="318" xr:uid="{00000000-0005-0000-0000-00003F010000}"/>
    <cellStyle name="Title 7" xfId="319" xr:uid="{00000000-0005-0000-0000-000040010000}"/>
    <cellStyle name="Title 8" xfId="320" xr:uid="{00000000-0005-0000-0000-000041010000}"/>
    <cellStyle name="Title 9" xfId="321" xr:uid="{00000000-0005-0000-0000-000042010000}"/>
    <cellStyle name="Total" xfId="322" builtinId="25" customBuiltin="1"/>
    <cellStyle name="Warning Text" xfId="32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1\rep1_101.xlsx" TargetMode="External"/><Relationship Id="rId1" Type="http://schemas.openxmlformats.org/officeDocument/2006/relationships/externalLinkPath" Target="rep1_10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1\rep1_101_1Q.xlsx" TargetMode="External"/><Relationship Id="rId1" Type="http://schemas.openxmlformats.org/officeDocument/2006/relationships/externalLinkPath" Target="rep1_101_1Q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1_2.xlsx" TargetMode="External"/><Relationship Id="rId1" Type="http://schemas.openxmlformats.org/officeDocument/2006/relationships/externalLinkPath" Target="rep1_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0\rep1_2_1Q.xlsx" TargetMode="External"/><Relationship Id="rId1" Type="http://schemas.openxmlformats.org/officeDocument/2006/relationships/externalLinkPath" Target="rep1_2_1Q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5\TARACQAYIN\01-25\rep21_3.xlsx" TargetMode="External"/><Relationship Id="rId1" Type="http://schemas.openxmlformats.org/officeDocument/2006/relationships/externalLinkPath" Target="rep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8">
          <cell r="E8">
            <v>7667.6</v>
          </cell>
          <cell r="F8">
            <v>1997.4</v>
          </cell>
          <cell r="G8">
            <v>48710.1</v>
          </cell>
          <cell r="H8">
            <v>3378</v>
          </cell>
          <cell r="I8">
            <v>9210</v>
          </cell>
          <cell r="J8">
            <v>120513.9</v>
          </cell>
          <cell r="K8">
            <v>19144.5</v>
          </cell>
          <cell r="L8">
            <v>9298.6</v>
          </cell>
          <cell r="M8">
            <v>7748.6</v>
          </cell>
          <cell r="N8">
            <v>1317.8</v>
          </cell>
          <cell r="O8">
            <v>7917.6</v>
          </cell>
          <cell r="P8">
            <v>7433.9</v>
          </cell>
        </row>
        <row r="15">
          <cell r="E15">
            <v>2716.3</v>
          </cell>
          <cell r="F15">
            <v>9942.5</v>
          </cell>
          <cell r="G15">
            <v>5768</v>
          </cell>
          <cell r="H15">
            <v>1585.3</v>
          </cell>
          <cell r="I15">
            <v>2240.1</v>
          </cell>
          <cell r="J15">
            <v>39010.6</v>
          </cell>
          <cell r="K15">
            <v>1843.2</v>
          </cell>
          <cell r="L15">
            <v>4436.8999999999996</v>
          </cell>
          <cell r="M15">
            <v>1545</v>
          </cell>
          <cell r="N15">
            <v>387.6</v>
          </cell>
          <cell r="O15">
            <v>6956.1</v>
          </cell>
          <cell r="P15">
            <v>694.5</v>
          </cell>
        </row>
        <row r="23">
          <cell r="E23">
            <v>213</v>
          </cell>
          <cell r="F23">
            <v>122</v>
          </cell>
          <cell r="G23">
            <v>1500.9</v>
          </cell>
          <cell r="H23">
            <v>195.2</v>
          </cell>
          <cell r="I23">
            <v>167.9</v>
          </cell>
          <cell r="J23">
            <v>3675</v>
          </cell>
          <cell r="K23">
            <v>291.89999999999998</v>
          </cell>
          <cell r="L23">
            <v>682.5</v>
          </cell>
          <cell r="M23">
            <v>28.4</v>
          </cell>
          <cell r="N23">
            <v>19.600000000000001</v>
          </cell>
          <cell r="O23">
            <v>756</v>
          </cell>
          <cell r="P23">
            <v>715.2</v>
          </cell>
        </row>
        <row r="29">
          <cell r="E29">
            <v>1220699.6000000001</v>
          </cell>
          <cell r="F29">
            <v>627984.1</v>
          </cell>
          <cell r="G29">
            <v>1696848.1</v>
          </cell>
          <cell r="H29">
            <v>495135.7</v>
          </cell>
          <cell r="I29">
            <v>1241918.3</v>
          </cell>
          <cell r="J29">
            <v>2058976.6</v>
          </cell>
          <cell r="K29">
            <v>1546340.6</v>
          </cell>
          <cell r="L29">
            <v>1369012.6</v>
          </cell>
          <cell r="M29">
            <v>198911.1</v>
          </cell>
          <cell r="N29">
            <v>83563.5</v>
          </cell>
          <cell r="O29">
            <v>1390980.1</v>
          </cell>
          <cell r="P29">
            <v>904615.9</v>
          </cell>
        </row>
        <row r="36">
          <cell r="E36">
            <v>80700.5</v>
          </cell>
          <cell r="F36">
            <v>41729.300000000003</v>
          </cell>
          <cell r="G36">
            <v>147080.4</v>
          </cell>
          <cell r="H36">
            <v>30247.9</v>
          </cell>
          <cell r="I36">
            <v>74886</v>
          </cell>
          <cell r="J36">
            <v>367665.2</v>
          </cell>
          <cell r="K36">
            <v>96500</v>
          </cell>
          <cell r="L36">
            <v>73988.2</v>
          </cell>
          <cell r="M36">
            <v>24995.7</v>
          </cell>
          <cell r="N36">
            <v>2074.1999999999998</v>
          </cell>
          <cell r="O36">
            <v>149884.79999999999</v>
          </cell>
          <cell r="P36">
            <v>55989.4</v>
          </cell>
        </row>
        <row r="44">
          <cell r="E44">
            <v>116807</v>
          </cell>
          <cell r="F44">
            <v>57816.2</v>
          </cell>
          <cell r="G44">
            <v>195643.5</v>
          </cell>
          <cell r="H44">
            <v>60272.5</v>
          </cell>
          <cell r="I44">
            <v>119023.1</v>
          </cell>
          <cell r="J44">
            <v>266716</v>
          </cell>
          <cell r="K44">
            <v>177323.6</v>
          </cell>
          <cell r="L44">
            <v>136119</v>
          </cell>
          <cell r="M44">
            <v>20286.8</v>
          </cell>
          <cell r="N44">
            <v>6945.1</v>
          </cell>
          <cell r="O44">
            <v>142243.4</v>
          </cell>
          <cell r="P44">
            <v>90270.7</v>
          </cell>
        </row>
        <row r="71">
          <cell r="E71">
            <v>6351.4</v>
          </cell>
          <cell r="F71">
            <v>934.9</v>
          </cell>
          <cell r="G71">
            <v>9226.4</v>
          </cell>
          <cell r="H71">
            <v>893.1</v>
          </cell>
          <cell r="I71">
            <v>7539.5</v>
          </cell>
          <cell r="J71">
            <v>11763.6</v>
          </cell>
          <cell r="K71">
            <v>13078.1</v>
          </cell>
          <cell r="L71">
            <v>2469.1</v>
          </cell>
          <cell r="M71">
            <v>3030.1</v>
          </cell>
          <cell r="N71">
            <v>3932.7</v>
          </cell>
          <cell r="O71">
            <v>10935</v>
          </cell>
          <cell r="P71">
            <v>4858.8999999999996</v>
          </cell>
        </row>
        <row r="72">
          <cell r="E72">
            <v>63.9</v>
          </cell>
          <cell r="F72">
            <v>25.6</v>
          </cell>
          <cell r="G72">
            <v>144.1</v>
          </cell>
          <cell r="H72">
            <v>19</v>
          </cell>
          <cell r="I72">
            <v>209.7</v>
          </cell>
          <cell r="J72">
            <v>121.5</v>
          </cell>
          <cell r="K72">
            <v>83.3</v>
          </cell>
          <cell r="L72">
            <v>27.3</v>
          </cell>
          <cell r="M72">
            <v>67.099999999999994</v>
          </cell>
          <cell r="N72">
            <v>87.3</v>
          </cell>
          <cell r="O72">
            <v>96.2</v>
          </cell>
          <cell r="P72">
            <v>257.3</v>
          </cell>
        </row>
        <row r="92">
          <cell r="E92">
            <v>1129049.1000000001</v>
          </cell>
          <cell r="F92">
            <v>621087.69999999995</v>
          </cell>
          <cell r="G92">
            <v>2979680.7</v>
          </cell>
          <cell r="H92">
            <v>728238.1</v>
          </cell>
          <cell r="I92">
            <v>991853.9</v>
          </cell>
          <cell r="J92">
            <v>5959103</v>
          </cell>
          <cell r="K92">
            <v>2469589.4</v>
          </cell>
          <cell r="L92">
            <v>979932.6</v>
          </cell>
          <cell r="M92">
            <v>603971.69999999995</v>
          </cell>
          <cell r="N92">
            <v>73554.600000000006</v>
          </cell>
          <cell r="O92">
            <v>1399756</v>
          </cell>
          <cell r="P92">
            <v>1259183</v>
          </cell>
        </row>
        <row r="93">
          <cell r="E93">
            <v>64921.1</v>
          </cell>
          <cell r="F93">
            <v>33313.5</v>
          </cell>
          <cell r="G93">
            <v>200634.5</v>
          </cell>
          <cell r="H93">
            <v>56597.3</v>
          </cell>
          <cell r="I93">
            <v>61207.199999999997</v>
          </cell>
          <cell r="J93">
            <v>321539.3</v>
          </cell>
          <cell r="K93">
            <v>98444.5</v>
          </cell>
          <cell r="L93">
            <v>88034.1</v>
          </cell>
          <cell r="M93">
            <v>33091.300000000003</v>
          </cell>
          <cell r="N93">
            <v>8467.6</v>
          </cell>
          <cell r="O93">
            <v>85684.3</v>
          </cell>
          <cell r="P93">
            <v>64426.400000000001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26">
          <cell r="E26">
            <v>2242.9</v>
          </cell>
          <cell r="F26">
            <v>2579</v>
          </cell>
          <cell r="G26">
            <v>11767.3</v>
          </cell>
          <cell r="H26">
            <v>1072.0999999999999</v>
          </cell>
          <cell r="I26">
            <v>2473.3000000000002</v>
          </cell>
          <cell r="J26">
            <v>34457.300000000003</v>
          </cell>
          <cell r="K26">
            <v>4533.3</v>
          </cell>
          <cell r="L26">
            <v>2966.9</v>
          </cell>
          <cell r="M26">
            <v>2007.4</v>
          </cell>
          <cell r="N26">
            <v>368.3</v>
          </cell>
          <cell r="O26">
            <v>3212.7</v>
          </cell>
          <cell r="P26">
            <v>1755.7</v>
          </cell>
        </row>
        <row r="47">
          <cell r="E47">
            <v>227745</v>
          </cell>
          <cell r="F47">
            <v>117199.8</v>
          </cell>
          <cell r="G47">
            <v>322687.40000000002</v>
          </cell>
          <cell r="H47">
            <v>91942.1</v>
          </cell>
          <cell r="I47">
            <v>230440.8</v>
          </cell>
          <cell r="J47">
            <v>424662.3</v>
          </cell>
          <cell r="K47">
            <v>287497.09999999998</v>
          </cell>
          <cell r="L47">
            <v>252525.1</v>
          </cell>
          <cell r="M47">
            <v>39183.699999999997</v>
          </cell>
          <cell r="N47">
            <v>14986.6</v>
          </cell>
          <cell r="O47">
            <v>269651.3</v>
          </cell>
          <cell r="P47">
            <v>168105.9</v>
          </cell>
        </row>
        <row r="75">
          <cell r="E75">
            <v>1371.9</v>
          </cell>
          <cell r="F75">
            <v>202</v>
          </cell>
          <cell r="G75">
            <v>1992.9</v>
          </cell>
          <cell r="H75">
            <v>192.9</v>
          </cell>
          <cell r="I75">
            <v>1628.5</v>
          </cell>
          <cell r="J75">
            <v>2540.9</v>
          </cell>
          <cell r="K75">
            <v>2824.8</v>
          </cell>
          <cell r="L75">
            <v>533.29999999999995</v>
          </cell>
          <cell r="M75">
            <v>654.5</v>
          </cell>
          <cell r="N75">
            <v>849.5</v>
          </cell>
          <cell r="O75">
            <v>2362</v>
          </cell>
          <cell r="P75">
            <v>1049.5999999999999</v>
          </cell>
        </row>
        <row r="96">
          <cell r="E96">
            <v>191938.3</v>
          </cell>
          <cell r="F96">
            <v>105584.9</v>
          </cell>
          <cell r="G96">
            <v>506545.7</v>
          </cell>
          <cell r="H96">
            <v>123800.4</v>
          </cell>
          <cell r="I96">
            <v>168615.2</v>
          </cell>
          <cell r="J96">
            <v>1013047.6</v>
          </cell>
          <cell r="K96">
            <v>419830.2</v>
          </cell>
          <cell r="L96">
            <v>166588.5</v>
          </cell>
          <cell r="M96">
            <v>102675.2</v>
          </cell>
          <cell r="N96">
            <v>12504.3</v>
          </cell>
          <cell r="O96">
            <v>237958.6</v>
          </cell>
          <cell r="P96">
            <v>214061.1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27">
          <cell r="E127">
            <v>197699.5</v>
          </cell>
          <cell r="F127">
            <v>103350</v>
          </cell>
          <cell r="G127">
            <v>398420</v>
          </cell>
          <cell r="H127">
            <v>125540.1</v>
          </cell>
          <cell r="I127">
            <v>169600</v>
          </cell>
          <cell r="J127">
            <v>1151400.1000000001</v>
          </cell>
          <cell r="K127">
            <v>302990</v>
          </cell>
          <cell r="L127">
            <v>177424</v>
          </cell>
          <cell r="M127">
            <v>29495</v>
          </cell>
          <cell r="N127">
            <v>19270</v>
          </cell>
          <cell r="O127">
            <v>276350</v>
          </cell>
          <cell r="P127">
            <v>136250</v>
          </cell>
        </row>
        <row r="128">
          <cell r="E128">
            <v>44915</v>
          </cell>
          <cell r="F128">
            <v>28359.1</v>
          </cell>
          <cell r="G128">
            <v>94800.8</v>
          </cell>
          <cell r="H128">
            <v>27394.7</v>
          </cell>
          <cell r="I128">
            <v>38351.300000000003</v>
          </cell>
          <cell r="J128">
            <v>317669.3</v>
          </cell>
          <cell r="K128">
            <v>84378.1</v>
          </cell>
          <cell r="L128">
            <v>46764</v>
          </cell>
          <cell r="M128">
            <v>7027.3</v>
          </cell>
          <cell r="N128">
            <v>3190.5</v>
          </cell>
          <cell r="O128">
            <v>58951.4</v>
          </cell>
          <cell r="P128">
            <v>17864</v>
          </cell>
        </row>
        <row r="134">
          <cell r="E134">
            <v>96.5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</row>
        <row r="141">
          <cell r="E141">
            <v>166867.9</v>
          </cell>
          <cell r="F141">
            <v>21526.799999999999</v>
          </cell>
          <cell r="G141">
            <v>93355.9</v>
          </cell>
          <cell r="H141">
            <v>42393.3</v>
          </cell>
          <cell r="I141">
            <v>64591.6</v>
          </cell>
          <cell r="J141">
            <v>1133229.6000000001</v>
          </cell>
          <cell r="K141">
            <v>64900</v>
          </cell>
          <cell r="L141">
            <v>64201.3</v>
          </cell>
          <cell r="M141">
            <v>6924</v>
          </cell>
          <cell r="N141">
            <v>2197.3000000000002</v>
          </cell>
          <cell r="O141">
            <v>79897</v>
          </cell>
          <cell r="P141">
            <v>49987.9</v>
          </cell>
        </row>
        <row r="142">
          <cell r="E142">
            <v>2282.3000000000002</v>
          </cell>
          <cell r="F142">
            <v>1590.1</v>
          </cell>
          <cell r="G142">
            <v>6277.7</v>
          </cell>
          <cell r="H142">
            <v>3035.4</v>
          </cell>
          <cell r="I142">
            <v>2482.5</v>
          </cell>
          <cell r="J142">
            <v>61038.7</v>
          </cell>
          <cell r="K142">
            <v>2310.6999999999998</v>
          </cell>
          <cell r="L142">
            <v>3000.2</v>
          </cell>
          <cell r="M142">
            <v>397.9</v>
          </cell>
          <cell r="N142">
            <v>0.8</v>
          </cell>
          <cell r="O142">
            <v>3272.6</v>
          </cell>
          <cell r="P142">
            <v>7517.4</v>
          </cell>
        </row>
        <row r="148">
          <cell r="E148">
            <v>2316</v>
          </cell>
          <cell r="F148">
            <v>6144</v>
          </cell>
          <cell r="G148">
            <v>40000</v>
          </cell>
          <cell r="H148">
            <v>0</v>
          </cell>
          <cell r="I148">
            <v>3420</v>
          </cell>
          <cell r="J148">
            <v>1000</v>
          </cell>
          <cell r="K148">
            <v>2400</v>
          </cell>
          <cell r="L148">
            <v>4500</v>
          </cell>
          <cell r="M148">
            <v>0</v>
          </cell>
          <cell r="N148">
            <v>1320</v>
          </cell>
          <cell r="O148">
            <v>7900</v>
          </cell>
          <cell r="P148">
            <v>5200</v>
          </cell>
        </row>
        <row r="149">
          <cell r="E149">
            <v>0</v>
          </cell>
          <cell r="F149">
            <v>523</v>
          </cell>
          <cell r="G149">
            <v>3059.5</v>
          </cell>
          <cell r="H149">
            <v>0</v>
          </cell>
          <cell r="I149">
            <v>945</v>
          </cell>
          <cell r="J149">
            <v>73</v>
          </cell>
          <cell r="K149">
            <v>120</v>
          </cell>
          <cell r="L149">
            <v>393.9</v>
          </cell>
          <cell r="M149">
            <v>0</v>
          </cell>
          <cell r="N149">
            <v>0</v>
          </cell>
          <cell r="O149">
            <v>870.2</v>
          </cell>
          <cell r="P149">
            <v>243.3</v>
          </cell>
        </row>
        <row r="155">
          <cell r="E155">
            <v>3518.9</v>
          </cell>
          <cell r="F155">
            <v>1606.7</v>
          </cell>
          <cell r="G155">
            <v>18538.5</v>
          </cell>
          <cell r="H155">
            <v>2639.4</v>
          </cell>
          <cell r="I155">
            <v>956.9</v>
          </cell>
          <cell r="J155">
            <v>103984.1</v>
          </cell>
          <cell r="K155">
            <v>12400</v>
          </cell>
          <cell r="L155">
            <v>1270.5999999999999</v>
          </cell>
          <cell r="M155">
            <v>34</v>
          </cell>
          <cell r="N155">
            <v>16.7</v>
          </cell>
          <cell r="O155">
            <v>580.5</v>
          </cell>
          <cell r="P155">
            <v>1169.9000000000001</v>
          </cell>
        </row>
        <row r="156">
          <cell r="E156">
            <v>0</v>
          </cell>
          <cell r="F156">
            <v>55.1</v>
          </cell>
          <cell r="G156">
            <v>207.1</v>
          </cell>
          <cell r="H156">
            <v>0</v>
          </cell>
          <cell r="I156">
            <v>4.4000000000000004</v>
          </cell>
          <cell r="J156">
            <v>2924.8</v>
          </cell>
          <cell r="K156">
            <v>17.7</v>
          </cell>
          <cell r="L156">
            <v>15.3</v>
          </cell>
          <cell r="M156">
            <v>0</v>
          </cell>
          <cell r="N156">
            <v>0</v>
          </cell>
          <cell r="O156">
            <v>8.1999999999999993</v>
          </cell>
          <cell r="P156">
            <v>9.4</v>
          </cell>
        </row>
        <row r="183"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</row>
        <row r="197">
          <cell r="E197">
            <v>289915.40000000002</v>
          </cell>
          <cell r="F197">
            <v>156121.5</v>
          </cell>
          <cell r="G197">
            <v>420380.7</v>
          </cell>
          <cell r="H197">
            <v>159683.5</v>
          </cell>
          <cell r="I197">
            <v>353310</v>
          </cell>
          <cell r="J197">
            <v>890351.2</v>
          </cell>
          <cell r="K197">
            <v>407940.3</v>
          </cell>
          <cell r="L197">
            <v>411598.5</v>
          </cell>
          <cell r="M197">
            <v>41390.800000000003</v>
          </cell>
          <cell r="N197">
            <v>34789.699999999997</v>
          </cell>
          <cell r="O197">
            <v>534029.9</v>
          </cell>
          <cell r="P197">
            <v>262693.59999999998</v>
          </cell>
        </row>
        <row r="198">
          <cell r="E198">
            <v>16923.5</v>
          </cell>
          <cell r="F198">
            <v>7028.9</v>
          </cell>
          <cell r="G198">
            <v>29429.7</v>
          </cell>
          <cell r="H198">
            <v>16825.8</v>
          </cell>
          <cell r="I198">
            <v>17175.2</v>
          </cell>
          <cell r="J198">
            <v>60359.199999999997</v>
          </cell>
          <cell r="K198">
            <v>24112.5</v>
          </cell>
          <cell r="L198">
            <v>30822.3</v>
          </cell>
          <cell r="M198">
            <v>3808.1</v>
          </cell>
          <cell r="N198">
            <v>1958.7</v>
          </cell>
          <cell r="O198">
            <v>30358.5</v>
          </cell>
          <cell r="P198">
            <v>15121.6</v>
          </cell>
        </row>
        <row r="225">
          <cell r="E225">
            <v>290765.40000000002</v>
          </cell>
          <cell r="F225">
            <v>156621.5</v>
          </cell>
          <cell r="G225">
            <v>422380.7</v>
          </cell>
          <cell r="H225">
            <v>159943.5</v>
          </cell>
          <cell r="I225">
            <v>354260</v>
          </cell>
          <cell r="J225">
            <v>893376.2</v>
          </cell>
          <cell r="K225">
            <v>410240.3</v>
          </cell>
          <cell r="L225">
            <v>412798.5</v>
          </cell>
          <cell r="M225">
            <v>41531.800000000003</v>
          </cell>
          <cell r="N225">
            <v>34889.699999999997</v>
          </cell>
          <cell r="O225">
            <v>534744.9</v>
          </cell>
          <cell r="P225">
            <v>263056.59999999998</v>
          </cell>
        </row>
        <row r="226">
          <cell r="E226">
            <v>16944.8</v>
          </cell>
          <cell r="F226">
            <v>7067.9</v>
          </cell>
          <cell r="G226">
            <v>29647.7</v>
          </cell>
          <cell r="H226">
            <v>16876.8</v>
          </cell>
          <cell r="I226">
            <v>17200.2</v>
          </cell>
          <cell r="J226">
            <v>60485.2</v>
          </cell>
          <cell r="K226">
            <v>24193.5</v>
          </cell>
          <cell r="L226">
            <v>31042.3</v>
          </cell>
          <cell r="M226">
            <v>3809.1</v>
          </cell>
          <cell r="N226">
            <v>1958.7</v>
          </cell>
          <cell r="O226">
            <v>30398.5</v>
          </cell>
          <cell r="P226">
            <v>15161.6</v>
          </cell>
        </row>
        <row r="232">
          <cell r="E232">
            <v>19000</v>
          </cell>
          <cell r="F232">
            <v>4000</v>
          </cell>
          <cell r="G232">
            <v>25000</v>
          </cell>
          <cell r="H232">
            <v>10000</v>
          </cell>
          <cell r="I232">
            <v>4900</v>
          </cell>
          <cell r="J232">
            <v>30000</v>
          </cell>
          <cell r="K232">
            <v>15000</v>
          </cell>
          <cell r="L232">
            <v>11000</v>
          </cell>
          <cell r="M232">
            <v>2700</v>
          </cell>
          <cell r="N232">
            <v>1000</v>
          </cell>
          <cell r="O232">
            <v>12000</v>
          </cell>
          <cell r="P232">
            <v>5000</v>
          </cell>
        </row>
        <row r="233">
          <cell r="E233">
            <v>1012.6</v>
          </cell>
          <cell r="F233">
            <v>0</v>
          </cell>
          <cell r="G233">
            <v>2429.6999999999998</v>
          </cell>
          <cell r="H233">
            <v>600</v>
          </cell>
          <cell r="I233">
            <v>1477.9</v>
          </cell>
          <cell r="J233">
            <v>8987.2000000000007</v>
          </cell>
          <cell r="K233">
            <v>1068.7</v>
          </cell>
          <cell r="L233">
            <v>737</v>
          </cell>
          <cell r="M233">
            <v>340</v>
          </cell>
          <cell r="N233">
            <v>0</v>
          </cell>
          <cell r="O233">
            <v>1057.4000000000001</v>
          </cell>
          <cell r="P233">
            <v>885.4</v>
          </cell>
        </row>
        <row r="239">
          <cell r="E239">
            <v>10000</v>
          </cell>
          <cell r="F239">
            <v>11000</v>
          </cell>
          <cell r="G239">
            <v>34000</v>
          </cell>
          <cell r="H239">
            <v>6000</v>
          </cell>
          <cell r="I239">
            <v>7900</v>
          </cell>
          <cell r="J239">
            <v>9000</v>
          </cell>
          <cell r="K239">
            <v>15000</v>
          </cell>
          <cell r="L239">
            <v>13900</v>
          </cell>
          <cell r="M239">
            <v>20</v>
          </cell>
          <cell r="N239">
            <v>1500</v>
          </cell>
          <cell r="O239">
            <v>8900</v>
          </cell>
          <cell r="P239">
            <v>8900</v>
          </cell>
        </row>
        <row r="240">
          <cell r="E240">
            <v>602.6</v>
          </cell>
          <cell r="F240">
            <v>1775.2</v>
          </cell>
          <cell r="G240">
            <v>3646.2</v>
          </cell>
          <cell r="H240">
            <v>1042.4000000000001</v>
          </cell>
          <cell r="I240">
            <v>457.5</v>
          </cell>
          <cell r="J240">
            <v>366.1</v>
          </cell>
          <cell r="K240">
            <v>1018</v>
          </cell>
          <cell r="L240">
            <v>1430.4</v>
          </cell>
          <cell r="M240">
            <v>0</v>
          </cell>
          <cell r="N240">
            <v>54.4</v>
          </cell>
          <cell r="O240">
            <v>252.7</v>
          </cell>
          <cell r="P240">
            <v>0</v>
          </cell>
        </row>
        <row r="260">
          <cell r="E260">
            <v>1500</v>
          </cell>
          <cell r="F260">
            <v>0</v>
          </cell>
          <cell r="G260">
            <v>0</v>
          </cell>
          <cell r="H260">
            <v>0</v>
          </cell>
          <cell r="I260">
            <v>1700</v>
          </cell>
          <cell r="J260">
            <v>0</v>
          </cell>
          <cell r="K260">
            <v>0</v>
          </cell>
          <cell r="L260">
            <v>1350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</row>
        <row r="261"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31">
          <cell r="E131">
            <v>73640.5</v>
          </cell>
          <cell r="F131">
            <v>43140</v>
          </cell>
          <cell r="G131">
            <v>137852.79999999999</v>
          </cell>
          <cell r="H131">
            <v>46006.1</v>
          </cell>
          <cell r="I131">
            <v>72168</v>
          </cell>
          <cell r="J131">
            <v>501223.9</v>
          </cell>
          <cell r="K131">
            <v>135430.79999999999</v>
          </cell>
          <cell r="L131">
            <v>75323.600000000006</v>
          </cell>
          <cell r="M131">
            <v>10064.6</v>
          </cell>
          <cell r="N131">
            <v>6491</v>
          </cell>
          <cell r="O131">
            <v>116900</v>
          </cell>
          <cell r="P131">
            <v>47912</v>
          </cell>
        </row>
        <row r="138"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45">
          <cell r="E145">
            <v>37545.300000000003</v>
          </cell>
          <cell r="F145">
            <v>4843.5</v>
          </cell>
          <cell r="G145">
            <v>21005.1</v>
          </cell>
          <cell r="H145">
            <v>9538.5</v>
          </cell>
          <cell r="I145">
            <v>14533.1</v>
          </cell>
          <cell r="J145">
            <v>254976.7</v>
          </cell>
          <cell r="K145">
            <v>14602.5</v>
          </cell>
          <cell r="L145">
            <v>14445.3</v>
          </cell>
          <cell r="M145">
            <v>1557.9</v>
          </cell>
          <cell r="N145">
            <v>494.4</v>
          </cell>
          <cell r="O145">
            <v>17976.8</v>
          </cell>
          <cell r="P145">
            <v>11247.3</v>
          </cell>
        </row>
        <row r="152">
          <cell r="E152">
            <v>579</v>
          </cell>
          <cell r="F152">
            <v>1536</v>
          </cell>
          <cell r="G152">
            <v>10000</v>
          </cell>
          <cell r="H152">
            <v>0</v>
          </cell>
          <cell r="I152">
            <v>855</v>
          </cell>
          <cell r="J152">
            <v>250</v>
          </cell>
          <cell r="K152">
            <v>600</v>
          </cell>
          <cell r="L152">
            <v>1125</v>
          </cell>
          <cell r="M152">
            <v>0</v>
          </cell>
          <cell r="N152">
            <v>330</v>
          </cell>
          <cell r="O152">
            <v>1975</v>
          </cell>
          <cell r="P152">
            <v>1300</v>
          </cell>
        </row>
        <row r="159">
          <cell r="E159">
            <v>756.6</v>
          </cell>
          <cell r="F159">
            <v>345.4</v>
          </cell>
          <cell r="G159">
            <v>3985.8</v>
          </cell>
          <cell r="H159">
            <v>567.5</v>
          </cell>
          <cell r="I159">
            <v>205.7</v>
          </cell>
          <cell r="J159">
            <v>22356.6</v>
          </cell>
          <cell r="K159">
            <v>2666</v>
          </cell>
          <cell r="L159">
            <v>273.2</v>
          </cell>
          <cell r="M159">
            <v>7.3</v>
          </cell>
          <cell r="N159">
            <v>3.6</v>
          </cell>
          <cell r="O159">
            <v>124.8</v>
          </cell>
          <cell r="P159">
            <v>251.5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201">
          <cell r="E201">
            <v>52184.800000000003</v>
          </cell>
          <cell r="F201">
            <v>28101.9</v>
          </cell>
          <cell r="G201">
            <v>75668.5</v>
          </cell>
          <cell r="H201">
            <v>28743</v>
          </cell>
          <cell r="I201">
            <v>63595.8</v>
          </cell>
          <cell r="J201">
            <v>160263.20000000001</v>
          </cell>
          <cell r="K201">
            <v>73429.3</v>
          </cell>
          <cell r="L201">
            <v>74087.7</v>
          </cell>
          <cell r="M201">
            <v>7450.3</v>
          </cell>
          <cell r="N201">
            <v>6262.1</v>
          </cell>
          <cell r="O201">
            <v>96125.4</v>
          </cell>
          <cell r="P201">
            <v>47284.800000000003</v>
          </cell>
        </row>
        <row r="229">
          <cell r="E229">
            <v>52397.3</v>
          </cell>
          <cell r="F229">
            <v>28226.9</v>
          </cell>
          <cell r="G229">
            <v>76168.5</v>
          </cell>
          <cell r="H229">
            <v>28808</v>
          </cell>
          <cell r="I229">
            <v>63833.3</v>
          </cell>
          <cell r="J229">
            <v>161019.5</v>
          </cell>
          <cell r="K229">
            <v>74004.3</v>
          </cell>
          <cell r="L229">
            <v>74387.7</v>
          </cell>
          <cell r="M229">
            <v>7485.6</v>
          </cell>
          <cell r="N229">
            <v>6287.1</v>
          </cell>
          <cell r="O229">
            <v>96304.2</v>
          </cell>
          <cell r="P229">
            <v>47375.6</v>
          </cell>
        </row>
        <row r="236">
          <cell r="E236">
            <v>4085</v>
          </cell>
          <cell r="F236">
            <v>860</v>
          </cell>
          <cell r="G236">
            <v>5375</v>
          </cell>
          <cell r="H236">
            <v>2150</v>
          </cell>
          <cell r="I236">
            <v>1053.5</v>
          </cell>
          <cell r="J236">
            <v>6450</v>
          </cell>
          <cell r="K236">
            <v>3225</v>
          </cell>
          <cell r="L236">
            <v>2365</v>
          </cell>
          <cell r="M236">
            <v>580.5</v>
          </cell>
          <cell r="N236">
            <v>215</v>
          </cell>
          <cell r="O236">
            <v>2580</v>
          </cell>
          <cell r="P236">
            <v>1075</v>
          </cell>
        </row>
        <row r="243">
          <cell r="E243">
            <v>2200</v>
          </cell>
          <cell r="F243">
            <v>2420</v>
          </cell>
          <cell r="G243">
            <v>7480</v>
          </cell>
          <cell r="H243">
            <v>1320</v>
          </cell>
          <cell r="I243">
            <v>1738</v>
          </cell>
          <cell r="J243">
            <v>1980</v>
          </cell>
          <cell r="K243">
            <v>3300</v>
          </cell>
          <cell r="L243">
            <v>3058</v>
          </cell>
          <cell r="M243">
            <v>4.4000000000000004</v>
          </cell>
          <cell r="N243">
            <v>330</v>
          </cell>
          <cell r="O243">
            <v>1958</v>
          </cell>
          <cell r="P243">
            <v>1958</v>
          </cell>
        </row>
        <row r="264"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21_3"/>
    </sheetNames>
    <sheetDataSet>
      <sheetData sheetId="0">
        <row r="96">
          <cell r="R96">
            <v>11902300</v>
          </cell>
        </row>
        <row r="97">
          <cell r="R97">
            <v>120277.3</v>
          </cell>
        </row>
        <row r="100">
          <cell r="G100">
            <v>1774177.5</v>
          </cell>
        </row>
        <row r="120">
          <cell r="R120">
            <v>590000</v>
          </cell>
        </row>
        <row r="121">
          <cell r="R121">
            <v>61562</v>
          </cell>
        </row>
        <row r="124">
          <cell r="G124">
            <v>135200</v>
          </cell>
        </row>
        <row r="128">
          <cell r="R128">
            <v>9550014.8000000007</v>
          </cell>
        </row>
        <row r="129">
          <cell r="R129">
            <v>795834.5</v>
          </cell>
        </row>
        <row r="132">
          <cell r="G132">
            <v>2387503.6</v>
          </cell>
        </row>
        <row r="136">
          <cell r="R136">
            <v>0</v>
          </cell>
        </row>
        <row r="137">
          <cell r="R137">
            <v>0</v>
          </cell>
        </row>
        <row r="140">
          <cell r="G140">
            <v>0</v>
          </cell>
        </row>
        <row r="144">
          <cell r="R144">
            <v>832792.5</v>
          </cell>
        </row>
        <row r="145">
          <cell r="R145">
            <v>0</v>
          </cell>
        </row>
        <row r="148">
          <cell r="G148">
            <v>114362.5</v>
          </cell>
        </row>
        <row r="160">
          <cell r="R160">
            <v>235038</v>
          </cell>
        </row>
        <row r="161">
          <cell r="R161">
            <v>0</v>
          </cell>
        </row>
        <row r="164">
          <cell r="G164">
            <v>17627.900000000001</v>
          </cell>
        </row>
        <row r="168">
          <cell r="R168">
            <v>255000</v>
          </cell>
        </row>
        <row r="169">
          <cell r="R169">
            <v>19117.3</v>
          </cell>
        </row>
        <row r="172">
          <cell r="G172">
            <v>58650</v>
          </cell>
        </row>
        <row r="176">
          <cell r="R176">
            <v>5000</v>
          </cell>
        </row>
        <row r="177">
          <cell r="R177">
            <v>0</v>
          </cell>
        </row>
        <row r="180">
          <cell r="G180">
            <v>1200</v>
          </cell>
        </row>
        <row r="200">
          <cell r="R200">
            <v>58054973.5</v>
          </cell>
        </row>
        <row r="201">
          <cell r="R201">
            <v>535106.5</v>
          </cell>
        </row>
        <row r="204">
          <cell r="G204">
            <v>10480682.6</v>
          </cell>
        </row>
        <row r="208">
          <cell r="R208">
            <v>21303814.699999999</v>
          </cell>
        </row>
        <row r="209">
          <cell r="R209">
            <v>411808.1</v>
          </cell>
        </row>
        <row r="212">
          <cell r="G212">
            <v>4047724.8</v>
          </cell>
        </row>
        <row r="424">
          <cell r="R424">
            <v>10997949.5</v>
          </cell>
        </row>
        <row r="425">
          <cell r="R425">
            <v>1179357.5</v>
          </cell>
        </row>
        <row r="428">
          <cell r="G428">
            <v>2261980.4</v>
          </cell>
        </row>
        <row r="432">
          <cell r="R432">
            <v>300000</v>
          </cell>
        </row>
        <row r="433">
          <cell r="R433">
            <v>24312.5</v>
          </cell>
        </row>
        <row r="436">
          <cell r="G436">
            <v>67500</v>
          </cell>
        </row>
        <row r="488">
          <cell r="R488">
            <v>1014000</v>
          </cell>
        </row>
        <row r="489">
          <cell r="R489">
            <v>78954.5</v>
          </cell>
        </row>
        <row r="492">
          <cell r="G492">
            <v>227865</v>
          </cell>
        </row>
        <row r="536">
          <cell r="R536">
            <v>700000</v>
          </cell>
        </row>
        <row r="537">
          <cell r="R537">
            <v>113075.7</v>
          </cell>
        </row>
        <row r="540">
          <cell r="G540">
            <v>140000</v>
          </cell>
        </row>
        <row r="648">
          <cell r="R648">
            <v>301060.3</v>
          </cell>
        </row>
        <row r="649">
          <cell r="R649">
            <v>0</v>
          </cell>
        </row>
        <row r="652">
          <cell r="G652">
            <v>40000</v>
          </cell>
        </row>
        <row r="656">
          <cell r="R656">
            <v>426853.2</v>
          </cell>
        </row>
        <row r="657">
          <cell r="R657">
            <v>0</v>
          </cell>
        </row>
        <row r="660">
          <cell r="G660">
            <v>85330.6</v>
          </cell>
        </row>
        <row r="664">
          <cell r="R664">
            <v>0</v>
          </cell>
        </row>
        <row r="665">
          <cell r="R665">
            <v>0</v>
          </cell>
        </row>
        <row r="668">
          <cell r="G668">
            <v>0</v>
          </cell>
        </row>
        <row r="672">
          <cell r="R672">
            <v>9085910</v>
          </cell>
        </row>
        <row r="673">
          <cell r="R673">
            <v>300000</v>
          </cell>
        </row>
        <row r="676">
          <cell r="G676">
            <v>1704121.9</v>
          </cell>
        </row>
        <row r="681">
          <cell r="R681">
            <v>0</v>
          </cell>
        </row>
        <row r="688">
          <cell r="R688">
            <v>15000</v>
          </cell>
        </row>
        <row r="689">
          <cell r="R689">
            <v>2116.4</v>
          </cell>
        </row>
        <row r="692">
          <cell r="G692">
            <v>3750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G33"/>
  <sheetViews>
    <sheetView tabSelected="1" topLeftCell="B4" zoomScale="90" zoomScaleNormal="90" workbookViewId="0">
      <selection activeCell="L22" sqref="L22"/>
    </sheetView>
  </sheetViews>
  <sheetFormatPr defaultRowHeight="17.25" x14ac:dyDescent="0.3"/>
  <cols>
    <col min="1" max="1" width="0.875" style="6" hidden="1" customWidth="1"/>
    <col min="2" max="2" width="4.75" style="6" customWidth="1"/>
    <col min="3" max="3" width="11.625" style="6" customWidth="1"/>
    <col min="4" max="4" width="14.5" style="6" customWidth="1"/>
    <col min="5" max="5" width="18.75" style="6" customWidth="1"/>
    <col min="6" max="6" width="18" style="6" customWidth="1"/>
    <col min="7" max="7" width="16.5" style="6" bestFit="1" customWidth="1"/>
    <col min="8" max="8" width="15.875" style="6" customWidth="1"/>
    <col min="9" max="9" width="12.375" style="6" customWidth="1"/>
    <col min="10" max="10" width="9.25" style="6" customWidth="1"/>
    <col min="11" max="11" width="15.75" style="6" customWidth="1"/>
    <col min="12" max="12" width="15" style="6" customWidth="1"/>
    <col min="13" max="13" width="13.25" style="6" customWidth="1"/>
    <col min="14" max="14" width="12.375" style="6" customWidth="1"/>
    <col min="15" max="15" width="7.625" style="6" customWidth="1"/>
    <col min="16" max="16" width="13.625" style="6" customWidth="1"/>
    <col min="17" max="17" width="14" style="6" customWidth="1"/>
    <col min="18" max="19" width="13" style="6" customWidth="1"/>
    <col min="20" max="20" width="7.25" style="6" customWidth="1"/>
    <col min="21" max="21" width="12.5" style="6" customWidth="1"/>
    <col min="22" max="22" width="12.875" style="6" customWidth="1"/>
    <col min="23" max="23" width="13.25" style="6" customWidth="1"/>
    <col min="24" max="24" width="13" style="6" customWidth="1"/>
    <col min="25" max="25" width="7.5" style="6" customWidth="1"/>
    <col min="26" max="26" width="15.5" style="6" customWidth="1"/>
    <col min="27" max="29" width="13" style="6" customWidth="1"/>
    <col min="30" max="30" width="9.5" style="6" customWidth="1"/>
    <col min="31" max="31" width="12.75" style="6" customWidth="1"/>
    <col min="32" max="32" width="14.125" style="6" customWidth="1"/>
    <col min="33" max="34" width="13.625" style="6" customWidth="1"/>
    <col min="35" max="35" width="11.5" style="6" customWidth="1"/>
    <col min="36" max="36" width="14.375" style="6" customWidth="1"/>
    <col min="37" max="37" width="13.375" style="6" customWidth="1"/>
    <col min="38" max="39" width="13" style="6" customWidth="1"/>
    <col min="40" max="40" width="9.125" style="6" customWidth="1"/>
    <col min="41" max="41" width="15.875" style="6" customWidth="1"/>
    <col min="42" max="42" width="13.125" style="6" customWidth="1"/>
    <col min="43" max="44" width="11.75" style="6" customWidth="1"/>
    <col min="45" max="45" width="11.625" style="6" bestFit="1" customWidth="1"/>
    <col min="46" max="46" width="13.5" style="6" customWidth="1"/>
    <col min="47" max="47" width="12" style="6" customWidth="1"/>
    <col min="48" max="49" width="12.125" style="6" customWidth="1"/>
    <col min="50" max="50" width="7.625" style="6" customWidth="1"/>
    <col min="51" max="51" width="12.875" style="6" customWidth="1"/>
    <col min="52" max="52" width="13.25" style="6" customWidth="1"/>
    <col min="53" max="53" width="11.25" style="6" customWidth="1"/>
    <col min="54" max="54" width="14" style="6" customWidth="1"/>
    <col min="55" max="55" width="14.375" style="6" customWidth="1"/>
    <col min="56" max="56" width="12.875" style="6" customWidth="1"/>
    <col min="57" max="57" width="15.375" style="6" customWidth="1"/>
    <col min="58" max="58" width="14.375" style="6" customWidth="1"/>
    <col min="59" max="59" width="13.75" style="6" customWidth="1"/>
    <col min="60" max="60" width="15.625" style="6" customWidth="1"/>
    <col min="61" max="61" width="16.625" style="6" customWidth="1"/>
    <col min="62" max="62" width="12" style="6" customWidth="1"/>
    <col min="63" max="63" width="10.125" style="6" customWidth="1"/>
    <col min="64" max="64" width="11.25" style="6" customWidth="1"/>
    <col min="65" max="65" width="10" style="6" customWidth="1"/>
    <col min="66" max="66" width="14.75" style="6" customWidth="1"/>
    <col min="67" max="67" width="14.5" style="6" customWidth="1"/>
    <col min="68" max="68" width="12.625" style="6" customWidth="1"/>
    <col min="69" max="69" width="17.5" style="6" customWidth="1"/>
    <col min="70" max="70" width="12.5" style="6" customWidth="1"/>
    <col min="71" max="71" width="12.125" style="6" customWidth="1"/>
    <col min="72" max="72" width="8.875" style="6" customWidth="1"/>
    <col min="73" max="73" width="11.125" style="6" customWidth="1"/>
    <col min="74" max="74" width="13.25" style="6" customWidth="1"/>
    <col min="75" max="75" width="10.75" style="6" customWidth="1"/>
    <col min="76" max="76" width="9" style="6" customWidth="1"/>
    <col min="77" max="78" width="11.125" style="6" customWidth="1"/>
    <col min="79" max="79" width="10" style="6" customWidth="1"/>
    <col min="80" max="80" width="10.625" style="6" customWidth="1"/>
    <col min="81" max="81" width="11.25" style="6" customWidth="1"/>
    <col min="82" max="82" width="9.875" style="6" customWidth="1"/>
    <col min="83" max="83" width="13" style="6" customWidth="1"/>
    <col min="84" max="84" width="9.625" style="6" customWidth="1"/>
    <col min="85" max="85" width="13.625" style="6" customWidth="1"/>
    <col min="86" max="86" width="11.625" style="6" customWidth="1"/>
    <col min="87" max="87" width="10.375" style="6" customWidth="1"/>
    <col min="88" max="88" width="15.75" style="6" customWidth="1"/>
    <col min="89" max="89" width="12.375" style="6" customWidth="1"/>
    <col min="90" max="90" width="12.875" style="6" customWidth="1"/>
    <col min="91" max="92" width="10.5" style="6" customWidth="1"/>
    <col min="93" max="93" width="11.875" style="6" customWidth="1"/>
    <col min="94" max="94" width="12.625" style="6" customWidth="1"/>
    <col min="95" max="95" width="13" style="6" customWidth="1"/>
    <col min="96" max="99" width="11.625" style="6" customWidth="1"/>
    <col min="100" max="100" width="10.25" style="6" customWidth="1"/>
    <col min="101" max="101" width="10.75" style="6" customWidth="1"/>
    <col min="102" max="102" width="9.75" style="6" customWidth="1"/>
    <col min="103" max="103" width="10.5" style="6" customWidth="1"/>
    <col min="104" max="104" width="10.25" style="6" customWidth="1"/>
    <col min="105" max="105" width="11.625" style="6" customWidth="1"/>
    <col min="106" max="106" width="9.625" style="6" customWidth="1"/>
    <col min="107" max="107" width="13.25" style="6" customWidth="1"/>
    <col min="108" max="108" width="10.875" style="6" customWidth="1"/>
    <col min="109" max="109" width="11.875" style="6" customWidth="1"/>
    <col min="110" max="110" width="12.125" style="6" customWidth="1"/>
    <col min="111" max="111" width="11.375" style="6" customWidth="1"/>
    <col min="112" max="112" width="8.625" style="6" customWidth="1"/>
    <col min="113" max="113" width="13.125" style="6" customWidth="1"/>
    <col min="114" max="115" width="13.375" style="6" customWidth="1"/>
    <col min="116" max="116" width="11.75" style="6" customWidth="1"/>
    <col min="117" max="117" width="12.125" style="6" customWidth="1"/>
    <col min="118" max="118" width="10" style="6" customWidth="1"/>
    <col min="119" max="119" width="13.25" style="6" customWidth="1"/>
    <col min="120" max="120" width="13.375" style="6" customWidth="1"/>
    <col min="121" max="121" width="11.625" style="6" bestFit="1" customWidth="1"/>
    <col min="122" max="122" width="10.125" style="6" customWidth="1"/>
    <col min="123" max="123" width="10.625" style="6" customWidth="1"/>
    <col min="124" max="124" width="9.5" style="6" customWidth="1"/>
    <col min="125" max="125" width="12.25" style="6" customWidth="1"/>
    <col min="126" max="126" width="11.5" style="6" customWidth="1"/>
    <col min="127" max="127" width="12.25" style="6" customWidth="1"/>
    <col min="128" max="128" width="9.375" style="6" customWidth="1"/>
    <col min="129" max="129" width="12.375" style="6" customWidth="1"/>
    <col min="130" max="130" width="10.75" style="6" customWidth="1"/>
    <col min="131" max="131" width="14" style="6" customWidth="1"/>
    <col min="132" max="132" width="12.875" style="6" customWidth="1"/>
    <col min="133" max="133" width="11.75" style="6" customWidth="1"/>
    <col min="134" max="134" width="10.5" style="6" customWidth="1"/>
    <col min="135" max="135" width="12.125" style="6" customWidth="1"/>
    <col min="136" max="136" width="12" style="6" customWidth="1"/>
    <col min="137" max="137" width="12.625" style="6" customWidth="1"/>
    <col min="138" max="16384" width="9" style="6"/>
  </cols>
  <sheetData>
    <row r="1" spans="2:137" ht="16.5" customHeight="1" x14ac:dyDescent="0.3">
      <c r="B1" s="112" t="s">
        <v>67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  <c r="Q1" s="112"/>
      <c r="R1" s="112"/>
      <c r="S1" s="112"/>
      <c r="T1" s="112"/>
      <c r="U1" s="112"/>
      <c r="V1" s="112"/>
      <c r="W1" s="112"/>
      <c r="X1" s="112"/>
      <c r="Y1" s="112"/>
      <c r="Z1" s="20"/>
      <c r="AA1" s="20"/>
      <c r="AB1" s="20"/>
      <c r="AC1" s="20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2:137" ht="31.5" customHeight="1" x14ac:dyDescent="0.3">
      <c r="B2" s="113" t="s">
        <v>68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54"/>
      <c r="AA2" s="54"/>
      <c r="AB2" s="54"/>
      <c r="AC2" s="54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</row>
    <row r="3" spans="2:137" ht="18.75" customHeight="1" x14ac:dyDescent="0.3">
      <c r="C3" s="49"/>
      <c r="R3" s="50"/>
      <c r="S3" s="50"/>
      <c r="W3" s="50"/>
      <c r="X3" s="50"/>
      <c r="Z3" s="57"/>
      <c r="AA3" s="57"/>
      <c r="AB3" s="57"/>
      <c r="AC3" s="51"/>
      <c r="AD3" s="51"/>
      <c r="AG3" s="52"/>
      <c r="AH3" s="53"/>
      <c r="AI3" s="53"/>
      <c r="AJ3" s="53"/>
      <c r="AK3" s="53"/>
      <c r="AL3" s="52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</row>
    <row r="4" spans="2:137" s="8" customFormat="1" ht="8.25" customHeight="1" x14ac:dyDescent="0.3">
      <c r="B4" s="107" t="s">
        <v>23</v>
      </c>
      <c r="C4" s="108" t="s">
        <v>22</v>
      </c>
      <c r="D4" s="109" t="s">
        <v>20</v>
      </c>
      <c r="E4" s="109" t="s">
        <v>21</v>
      </c>
      <c r="F4" s="114" t="s">
        <v>44</v>
      </c>
      <c r="G4" s="115"/>
      <c r="H4" s="115"/>
      <c r="I4" s="115"/>
      <c r="J4" s="116"/>
      <c r="K4" s="125" t="s">
        <v>43</v>
      </c>
      <c r="L4" s="126"/>
      <c r="M4" s="126"/>
      <c r="N4" s="126"/>
      <c r="O4" s="127"/>
      <c r="P4" s="47"/>
      <c r="Q4" s="47"/>
      <c r="R4" s="47"/>
      <c r="S4" s="47"/>
      <c r="T4" s="47"/>
      <c r="U4" s="72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/>
      <c r="CM4" s="73"/>
      <c r="CN4" s="73"/>
      <c r="CO4" s="73"/>
      <c r="CP4" s="73"/>
      <c r="CQ4" s="73"/>
      <c r="CR4" s="73"/>
      <c r="CS4" s="73"/>
      <c r="CT4" s="73"/>
      <c r="CU4" s="73"/>
      <c r="CV4" s="73"/>
      <c r="CW4" s="73"/>
      <c r="CX4" s="73"/>
      <c r="CY4" s="73"/>
      <c r="CZ4" s="73"/>
      <c r="DA4" s="73"/>
      <c r="DB4" s="73"/>
      <c r="DC4" s="73"/>
      <c r="DD4" s="73"/>
      <c r="DE4" s="73"/>
      <c r="DF4" s="73"/>
      <c r="DG4" s="74"/>
      <c r="DH4" s="92" t="s">
        <v>17</v>
      </c>
      <c r="DI4" s="72" t="s">
        <v>29</v>
      </c>
      <c r="DJ4" s="73"/>
      <c r="DK4" s="74"/>
      <c r="DL4" s="104" t="s">
        <v>19</v>
      </c>
      <c r="DM4" s="104"/>
      <c r="DN4" s="104"/>
      <c r="DO4" s="104"/>
      <c r="DP4" s="104"/>
      <c r="DQ4" s="104"/>
      <c r="DR4" s="104"/>
      <c r="DS4" s="104"/>
      <c r="DT4" s="104"/>
      <c r="DU4" s="104"/>
      <c r="DV4" s="104"/>
      <c r="DW4" s="104"/>
      <c r="DX4" s="104"/>
      <c r="DY4" s="104"/>
      <c r="DZ4" s="104"/>
      <c r="EA4" s="104"/>
      <c r="EB4" s="104"/>
      <c r="EC4" s="104"/>
      <c r="ED4" s="92" t="s">
        <v>17</v>
      </c>
      <c r="EE4" s="95" t="s">
        <v>28</v>
      </c>
      <c r="EF4" s="96"/>
      <c r="EG4" s="97"/>
    </row>
    <row r="5" spans="2:137" s="8" customFormat="1" ht="29.25" customHeight="1" x14ac:dyDescent="0.3">
      <c r="B5" s="107"/>
      <c r="C5" s="108"/>
      <c r="D5" s="110"/>
      <c r="E5" s="110"/>
      <c r="F5" s="117"/>
      <c r="G5" s="118"/>
      <c r="H5" s="118"/>
      <c r="I5" s="118"/>
      <c r="J5" s="119"/>
      <c r="K5" s="128"/>
      <c r="L5" s="129"/>
      <c r="M5" s="129"/>
      <c r="N5" s="129"/>
      <c r="O5" s="130"/>
      <c r="P5" s="48"/>
      <c r="Q5" s="123" t="s">
        <v>24</v>
      </c>
      <c r="R5" s="123"/>
      <c r="S5" s="123"/>
      <c r="T5" s="123"/>
      <c r="U5" s="123"/>
      <c r="V5" s="123"/>
      <c r="W5" s="123"/>
      <c r="X5" s="123"/>
      <c r="Y5" s="123"/>
      <c r="Z5" s="123"/>
      <c r="AA5" s="123"/>
      <c r="AB5" s="123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  <c r="AU5" s="123"/>
      <c r="AV5" s="123"/>
      <c r="AW5" s="123"/>
      <c r="AX5" s="123"/>
      <c r="AY5" s="123"/>
      <c r="AZ5" s="123"/>
      <c r="BA5" s="124"/>
      <c r="BB5" s="75" t="s">
        <v>16</v>
      </c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80" t="s">
        <v>27</v>
      </c>
      <c r="BO5" s="81"/>
      <c r="BP5" s="81"/>
      <c r="BQ5" s="72" t="s">
        <v>11</v>
      </c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4"/>
      <c r="CG5" s="66" t="s">
        <v>0</v>
      </c>
      <c r="CH5" s="67"/>
      <c r="CI5" s="67"/>
      <c r="CJ5" s="67"/>
      <c r="CK5" s="67"/>
      <c r="CL5" s="67"/>
      <c r="CM5" s="67"/>
      <c r="CN5" s="67"/>
      <c r="CO5" s="68"/>
      <c r="CP5" s="72" t="s">
        <v>14</v>
      </c>
      <c r="CQ5" s="73"/>
      <c r="CR5" s="73"/>
      <c r="CS5" s="73"/>
      <c r="CT5" s="73"/>
      <c r="CU5" s="73"/>
      <c r="CV5" s="73"/>
      <c r="CW5" s="73"/>
      <c r="CX5" s="73"/>
      <c r="CY5" s="75" t="s">
        <v>34</v>
      </c>
      <c r="CZ5" s="75"/>
      <c r="DA5" s="75"/>
      <c r="DB5" s="80" t="s">
        <v>15</v>
      </c>
      <c r="DC5" s="81"/>
      <c r="DD5" s="82"/>
      <c r="DE5" s="80" t="s">
        <v>25</v>
      </c>
      <c r="DF5" s="81"/>
      <c r="DG5" s="82"/>
      <c r="DH5" s="93"/>
      <c r="DI5" s="86"/>
      <c r="DJ5" s="87"/>
      <c r="DK5" s="88"/>
      <c r="DL5" s="78"/>
      <c r="DM5" s="78"/>
      <c r="DN5" s="79"/>
      <c r="DO5" s="79"/>
      <c r="DP5" s="79"/>
      <c r="DQ5" s="79"/>
      <c r="DR5" s="80" t="s">
        <v>18</v>
      </c>
      <c r="DS5" s="81"/>
      <c r="DT5" s="82"/>
      <c r="DU5" s="105"/>
      <c r="DV5" s="106"/>
      <c r="DW5" s="106"/>
      <c r="DX5" s="106"/>
      <c r="DY5" s="106"/>
      <c r="DZ5" s="106"/>
      <c r="EA5" s="106"/>
      <c r="EB5" s="106"/>
      <c r="EC5" s="106"/>
      <c r="ED5" s="93"/>
      <c r="EE5" s="98"/>
      <c r="EF5" s="99"/>
      <c r="EG5" s="100"/>
    </row>
    <row r="6" spans="2:137" s="8" customFormat="1" ht="100.5" customHeight="1" x14ac:dyDescent="0.3">
      <c r="B6" s="107"/>
      <c r="C6" s="108"/>
      <c r="D6" s="110"/>
      <c r="E6" s="110"/>
      <c r="F6" s="120"/>
      <c r="G6" s="121"/>
      <c r="H6" s="121"/>
      <c r="I6" s="121"/>
      <c r="J6" s="122"/>
      <c r="K6" s="131"/>
      <c r="L6" s="132"/>
      <c r="M6" s="132"/>
      <c r="N6" s="132"/>
      <c r="O6" s="133"/>
      <c r="P6" s="63" t="s">
        <v>66</v>
      </c>
      <c r="Q6" s="64"/>
      <c r="R6" s="64"/>
      <c r="S6" s="64"/>
      <c r="T6" s="65"/>
      <c r="U6" s="63" t="s">
        <v>30</v>
      </c>
      <c r="V6" s="64"/>
      <c r="W6" s="64"/>
      <c r="X6" s="64"/>
      <c r="Y6" s="65"/>
      <c r="Z6" s="63" t="s">
        <v>1</v>
      </c>
      <c r="AA6" s="64"/>
      <c r="AB6" s="64"/>
      <c r="AC6" s="64"/>
      <c r="AD6" s="65"/>
      <c r="AE6" s="63" t="s">
        <v>2</v>
      </c>
      <c r="AF6" s="64"/>
      <c r="AG6" s="64"/>
      <c r="AH6" s="64"/>
      <c r="AI6" s="65"/>
      <c r="AJ6" s="63" t="s">
        <v>3</v>
      </c>
      <c r="AK6" s="64"/>
      <c r="AL6" s="64"/>
      <c r="AM6" s="64"/>
      <c r="AN6" s="65"/>
      <c r="AO6" s="63" t="s">
        <v>31</v>
      </c>
      <c r="AP6" s="64"/>
      <c r="AQ6" s="64"/>
      <c r="AR6" s="64"/>
      <c r="AS6" s="65"/>
      <c r="AT6" s="63" t="s">
        <v>4</v>
      </c>
      <c r="AU6" s="64"/>
      <c r="AV6" s="64"/>
      <c r="AW6" s="64"/>
      <c r="AX6" s="65"/>
      <c r="AY6" s="63" t="s">
        <v>5</v>
      </c>
      <c r="AZ6" s="64"/>
      <c r="BA6" s="64"/>
      <c r="BB6" s="66" t="s">
        <v>26</v>
      </c>
      <c r="BC6" s="67"/>
      <c r="BD6" s="67"/>
      <c r="BE6" s="66" t="s">
        <v>12</v>
      </c>
      <c r="BF6" s="67"/>
      <c r="BG6" s="67"/>
      <c r="BH6" s="135" t="s">
        <v>6</v>
      </c>
      <c r="BI6" s="104"/>
      <c r="BJ6" s="104"/>
      <c r="BK6" s="89" t="s">
        <v>7</v>
      </c>
      <c r="BL6" s="90"/>
      <c r="BM6" s="90"/>
      <c r="BN6" s="83"/>
      <c r="BO6" s="84"/>
      <c r="BP6" s="84"/>
      <c r="BQ6" s="66" t="s">
        <v>32</v>
      </c>
      <c r="BR6" s="67"/>
      <c r="BS6" s="67"/>
      <c r="BT6" s="68"/>
      <c r="BU6" s="69" t="s">
        <v>13</v>
      </c>
      <c r="BV6" s="69"/>
      <c r="BW6" s="69"/>
      <c r="BX6" s="69" t="s">
        <v>8</v>
      </c>
      <c r="BY6" s="69"/>
      <c r="BZ6" s="69"/>
      <c r="CA6" s="69" t="s">
        <v>9</v>
      </c>
      <c r="CB6" s="69"/>
      <c r="CC6" s="69"/>
      <c r="CD6" s="69" t="s">
        <v>10</v>
      </c>
      <c r="CE6" s="69"/>
      <c r="CF6" s="69"/>
      <c r="CG6" s="69" t="s">
        <v>63</v>
      </c>
      <c r="CH6" s="69"/>
      <c r="CI6" s="69"/>
      <c r="CJ6" s="66" t="s">
        <v>35</v>
      </c>
      <c r="CK6" s="67"/>
      <c r="CL6" s="67"/>
      <c r="CM6" s="69" t="s">
        <v>33</v>
      </c>
      <c r="CN6" s="69"/>
      <c r="CO6" s="69"/>
      <c r="CP6" s="66" t="s">
        <v>36</v>
      </c>
      <c r="CQ6" s="67"/>
      <c r="CR6" s="67"/>
      <c r="CS6" s="66" t="s">
        <v>64</v>
      </c>
      <c r="CT6" s="67"/>
      <c r="CU6" s="68"/>
      <c r="CV6" s="66" t="s">
        <v>37</v>
      </c>
      <c r="CW6" s="67"/>
      <c r="CX6" s="67"/>
      <c r="CY6" s="75"/>
      <c r="CZ6" s="75"/>
      <c r="DA6" s="75"/>
      <c r="DB6" s="83"/>
      <c r="DC6" s="84"/>
      <c r="DD6" s="85"/>
      <c r="DE6" s="83"/>
      <c r="DF6" s="84"/>
      <c r="DG6" s="85"/>
      <c r="DH6" s="93"/>
      <c r="DI6" s="89"/>
      <c r="DJ6" s="90"/>
      <c r="DK6" s="91"/>
      <c r="DL6" s="80" t="s">
        <v>38</v>
      </c>
      <c r="DM6" s="81"/>
      <c r="DN6" s="82"/>
      <c r="DO6" s="80" t="s">
        <v>39</v>
      </c>
      <c r="DP6" s="81"/>
      <c r="DQ6" s="82"/>
      <c r="DR6" s="83"/>
      <c r="DS6" s="84"/>
      <c r="DT6" s="85"/>
      <c r="DU6" s="80" t="s">
        <v>40</v>
      </c>
      <c r="DV6" s="81"/>
      <c r="DW6" s="82"/>
      <c r="DX6" s="80" t="s">
        <v>41</v>
      </c>
      <c r="DY6" s="81"/>
      <c r="DZ6" s="82"/>
      <c r="EA6" s="89" t="s">
        <v>42</v>
      </c>
      <c r="EB6" s="90"/>
      <c r="EC6" s="90"/>
      <c r="ED6" s="93"/>
      <c r="EE6" s="101"/>
      <c r="EF6" s="102"/>
      <c r="EG6" s="103"/>
    </row>
    <row r="7" spans="2:137" s="15" customFormat="1" ht="15" customHeight="1" x14ac:dyDescent="0.25">
      <c r="B7" s="107"/>
      <c r="C7" s="108"/>
      <c r="D7" s="110"/>
      <c r="E7" s="110"/>
      <c r="F7" s="61" t="s">
        <v>45</v>
      </c>
      <c r="G7" s="58" t="s">
        <v>46</v>
      </c>
      <c r="H7" s="59"/>
      <c r="I7" s="59"/>
      <c r="J7" s="60"/>
      <c r="K7" s="61" t="s">
        <v>45</v>
      </c>
      <c r="L7" s="58" t="s">
        <v>46</v>
      </c>
      <c r="M7" s="59"/>
      <c r="N7" s="59"/>
      <c r="O7" s="60"/>
      <c r="P7" s="61" t="s">
        <v>45</v>
      </c>
      <c r="Q7" s="58" t="s">
        <v>46</v>
      </c>
      <c r="R7" s="59"/>
      <c r="S7" s="59"/>
      <c r="T7" s="60"/>
      <c r="U7" s="61" t="s">
        <v>45</v>
      </c>
      <c r="V7" s="58" t="s">
        <v>46</v>
      </c>
      <c r="W7" s="59"/>
      <c r="X7" s="59"/>
      <c r="Y7" s="60"/>
      <c r="Z7" s="61" t="s">
        <v>45</v>
      </c>
      <c r="AA7" s="58" t="s">
        <v>46</v>
      </c>
      <c r="AB7" s="59"/>
      <c r="AC7" s="59"/>
      <c r="AD7" s="60"/>
      <c r="AE7" s="61" t="s">
        <v>45</v>
      </c>
      <c r="AF7" s="58" t="s">
        <v>46</v>
      </c>
      <c r="AG7" s="59"/>
      <c r="AH7" s="59"/>
      <c r="AI7" s="60"/>
      <c r="AJ7" s="61" t="s">
        <v>45</v>
      </c>
      <c r="AK7" s="58" t="s">
        <v>46</v>
      </c>
      <c r="AL7" s="59"/>
      <c r="AM7" s="59"/>
      <c r="AN7" s="60"/>
      <c r="AO7" s="61" t="s">
        <v>45</v>
      </c>
      <c r="AP7" s="58" t="s">
        <v>46</v>
      </c>
      <c r="AQ7" s="59"/>
      <c r="AR7" s="59"/>
      <c r="AS7" s="60"/>
      <c r="AT7" s="61" t="s">
        <v>45</v>
      </c>
      <c r="AU7" s="76" t="s">
        <v>46</v>
      </c>
      <c r="AV7" s="134"/>
      <c r="AW7" s="134"/>
      <c r="AX7" s="77"/>
      <c r="AY7" s="61" t="s">
        <v>45</v>
      </c>
      <c r="AZ7" s="76" t="s">
        <v>46</v>
      </c>
      <c r="BA7" s="77"/>
      <c r="BB7" s="61" t="s">
        <v>45</v>
      </c>
      <c r="BC7" s="76" t="s">
        <v>46</v>
      </c>
      <c r="BD7" s="77"/>
      <c r="BE7" s="61" t="s">
        <v>45</v>
      </c>
      <c r="BF7" s="76" t="s">
        <v>46</v>
      </c>
      <c r="BG7" s="77"/>
      <c r="BH7" s="61" t="s">
        <v>45</v>
      </c>
      <c r="BI7" s="58" t="s">
        <v>46</v>
      </c>
      <c r="BJ7" s="59"/>
      <c r="BK7" s="61" t="s">
        <v>45</v>
      </c>
      <c r="BL7" s="76" t="s">
        <v>46</v>
      </c>
      <c r="BM7" s="77"/>
      <c r="BN7" s="61" t="s">
        <v>45</v>
      </c>
      <c r="BO7" s="76" t="s">
        <v>46</v>
      </c>
      <c r="BP7" s="77"/>
      <c r="BQ7" s="61" t="s">
        <v>45</v>
      </c>
      <c r="BR7" s="58" t="s">
        <v>46</v>
      </c>
      <c r="BS7" s="59"/>
      <c r="BT7" s="60"/>
      <c r="BU7" s="61" t="s">
        <v>45</v>
      </c>
      <c r="BV7" s="70" t="s">
        <v>46</v>
      </c>
      <c r="BW7" s="71"/>
      <c r="BX7" s="61" t="s">
        <v>45</v>
      </c>
      <c r="BY7" s="70" t="s">
        <v>46</v>
      </c>
      <c r="BZ7" s="71"/>
      <c r="CA7" s="61" t="s">
        <v>45</v>
      </c>
      <c r="CB7" s="70" t="s">
        <v>46</v>
      </c>
      <c r="CC7" s="71"/>
      <c r="CD7" s="61" t="s">
        <v>45</v>
      </c>
      <c r="CE7" s="70" t="s">
        <v>46</v>
      </c>
      <c r="CF7" s="71"/>
      <c r="CG7" s="61" t="s">
        <v>45</v>
      </c>
      <c r="CH7" s="70" t="s">
        <v>46</v>
      </c>
      <c r="CI7" s="71"/>
      <c r="CJ7" s="61" t="s">
        <v>45</v>
      </c>
      <c r="CK7" s="70" t="s">
        <v>46</v>
      </c>
      <c r="CL7" s="71"/>
      <c r="CM7" s="61" t="s">
        <v>45</v>
      </c>
      <c r="CN7" s="70" t="s">
        <v>46</v>
      </c>
      <c r="CO7" s="71"/>
      <c r="CP7" s="61" t="s">
        <v>45</v>
      </c>
      <c r="CQ7" s="70" t="s">
        <v>46</v>
      </c>
      <c r="CR7" s="71"/>
      <c r="CS7" s="61" t="s">
        <v>45</v>
      </c>
      <c r="CT7" s="70" t="s">
        <v>46</v>
      </c>
      <c r="CU7" s="71"/>
      <c r="CV7" s="61" t="s">
        <v>45</v>
      </c>
      <c r="CW7" s="70" t="s">
        <v>46</v>
      </c>
      <c r="CX7" s="71"/>
      <c r="CY7" s="61" t="s">
        <v>45</v>
      </c>
      <c r="CZ7" s="70" t="s">
        <v>46</v>
      </c>
      <c r="DA7" s="71"/>
      <c r="DB7" s="61" t="s">
        <v>45</v>
      </c>
      <c r="DC7" s="70" t="s">
        <v>46</v>
      </c>
      <c r="DD7" s="71"/>
      <c r="DE7" s="61" t="s">
        <v>45</v>
      </c>
      <c r="DF7" s="70" t="s">
        <v>46</v>
      </c>
      <c r="DG7" s="71"/>
      <c r="DH7" s="93"/>
      <c r="DI7" s="61" t="s">
        <v>45</v>
      </c>
      <c r="DJ7" s="70" t="s">
        <v>46</v>
      </c>
      <c r="DK7" s="71"/>
      <c r="DL7" s="61" t="s">
        <v>45</v>
      </c>
      <c r="DM7" s="70" t="s">
        <v>46</v>
      </c>
      <c r="DN7" s="71"/>
      <c r="DO7" s="61" t="s">
        <v>45</v>
      </c>
      <c r="DP7" s="70" t="s">
        <v>46</v>
      </c>
      <c r="DQ7" s="71"/>
      <c r="DR7" s="61" t="s">
        <v>45</v>
      </c>
      <c r="DS7" s="70" t="s">
        <v>46</v>
      </c>
      <c r="DT7" s="71"/>
      <c r="DU7" s="61" t="s">
        <v>45</v>
      </c>
      <c r="DV7" s="70" t="s">
        <v>46</v>
      </c>
      <c r="DW7" s="71"/>
      <c r="DX7" s="61" t="s">
        <v>45</v>
      </c>
      <c r="DY7" s="70" t="s">
        <v>46</v>
      </c>
      <c r="DZ7" s="71"/>
      <c r="EA7" s="61" t="s">
        <v>45</v>
      </c>
      <c r="EB7" s="70" t="s">
        <v>46</v>
      </c>
      <c r="EC7" s="71"/>
      <c r="ED7" s="93"/>
      <c r="EE7" s="61" t="s">
        <v>45</v>
      </c>
      <c r="EF7" s="70" t="s">
        <v>46</v>
      </c>
      <c r="EG7" s="71"/>
    </row>
    <row r="8" spans="2:137" s="8" customFormat="1" ht="49.5" customHeight="1" x14ac:dyDescent="0.3">
      <c r="B8" s="107"/>
      <c r="C8" s="108"/>
      <c r="D8" s="111"/>
      <c r="E8" s="111"/>
      <c r="F8" s="62"/>
      <c r="G8" s="2" t="s">
        <v>69</v>
      </c>
      <c r="H8" s="1" t="s">
        <v>47</v>
      </c>
      <c r="I8" s="16" t="s">
        <v>70</v>
      </c>
      <c r="J8" s="17" t="s">
        <v>65</v>
      </c>
      <c r="K8" s="62"/>
      <c r="L8" s="2" t="str">
        <f>G8</f>
        <v>ծրագիր-3 ամիս</v>
      </c>
      <c r="M8" s="1" t="s">
        <v>47</v>
      </c>
      <c r="N8" s="16" t="str">
        <f>I8</f>
        <v>կատ. %-ը 1-ին եռամսյակի նկատմամբ</v>
      </c>
      <c r="O8" s="1" t="s">
        <v>48</v>
      </c>
      <c r="P8" s="62"/>
      <c r="Q8" s="2" t="str">
        <f>G8</f>
        <v>ծրագիր-3 ամիս</v>
      </c>
      <c r="R8" s="1" t="s">
        <v>47</v>
      </c>
      <c r="S8" s="16" t="str">
        <f>I8</f>
        <v>կատ. %-ը 1-ին եռամսյակի նկատմամբ</v>
      </c>
      <c r="T8" s="1" t="s">
        <v>48</v>
      </c>
      <c r="U8" s="62"/>
      <c r="V8" s="2" t="str">
        <f>G8</f>
        <v>ծրագիր-3 ամիս</v>
      </c>
      <c r="W8" s="1" t="s">
        <v>47</v>
      </c>
      <c r="X8" s="16" t="str">
        <f>I8</f>
        <v>կատ. %-ը 1-ին եռամսյակի նկատմամբ</v>
      </c>
      <c r="Y8" s="1" t="s">
        <v>48</v>
      </c>
      <c r="Z8" s="62"/>
      <c r="AA8" s="2" t="str">
        <f>V8</f>
        <v>ծրագիր-3 ամիս</v>
      </c>
      <c r="AB8" s="1" t="s">
        <v>47</v>
      </c>
      <c r="AC8" s="16" t="str">
        <f>I8</f>
        <v>կատ. %-ը 1-ին եռամսյակի նկատմամբ</v>
      </c>
      <c r="AD8" s="1" t="s">
        <v>48</v>
      </c>
      <c r="AE8" s="62"/>
      <c r="AF8" s="18" t="str">
        <f>G8</f>
        <v>ծրագիր-3 ամիս</v>
      </c>
      <c r="AG8" s="1" t="s">
        <v>47</v>
      </c>
      <c r="AH8" s="16" t="str">
        <f>I8</f>
        <v>կատ. %-ը 1-ին եռամսյակի նկատմամբ</v>
      </c>
      <c r="AI8" s="1" t="s">
        <v>48</v>
      </c>
      <c r="AJ8" s="62"/>
      <c r="AK8" s="18" t="str">
        <f>G8</f>
        <v>ծրագիր-3 ամիս</v>
      </c>
      <c r="AL8" s="1" t="s">
        <v>47</v>
      </c>
      <c r="AM8" s="16" t="str">
        <f>I8</f>
        <v>կատ. %-ը 1-ին եռամսյակի նկատմամբ</v>
      </c>
      <c r="AN8" s="1" t="s">
        <v>48</v>
      </c>
      <c r="AO8" s="62"/>
      <c r="AP8" s="18" t="str">
        <f>G8</f>
        <v>ծրագիր-3 ամիս</v>
      </c>
      <c r="AQ8" s="1" t="s">
        <v>47</v>
      </c>
      <c r="AR8" s="16" t="str">
        <f>I8</f>
        <v>կատ. %-ը 1-ին եռամսյակի նկատմամբ</v>
      </c>
      <c r="AS8" s="1" t="s">
        <v>48</v>
      </c>
      <c r="AT8" s="62"/>
      <c r="AU8" s="18" t="str">
        <f>G8</f>
        <v>ծրագիր-3 ամիս</v>
      </c>
      <c r="AV8" s="1" t="s">
        <v>47</v>
      </c>
      <c r="AW8" s="1" t="str">
        <f>I8</f>
        <v>կատ. %-ը 1-ին եռամսյակի նկատմամբ</v>
      </c>
      <c r="AX8" s="1" t="s">
        <v>48</v>
      </c>
      <c r="AY8" s="62"/>
      <c r="AZ8" s="2" t="str">
        <f>G8</f>
        <v>ծրագիր-3 ամիս</v>
      </c>
      <c r="BA8" s="1" t="s">
        <v>47</v>
      </c>
      <c r="BB8" s="62"/>
      <c r="BC8" s="2" t="str">
        <f>G8</f>
        <v>ծրագիր-3 ամիս</v>
      </c>
      <c r="BD8" s="1" t="s">
        <v>47</v>
      </c>
      <c r="BE8" s="62"/>
      <c r="BF8" s="2" t="str">
        <f>G8</f>
        <v>ծրագիր-3 ամիս</v>
      </c>
      <c r="BG8" s="1" t="s">
        <v>47</v>
      </c>
      <c r="BH8" s="62"/>
      <c r="BI8" s="2" t="str">
        <f>G8</f>
        <v>ծրագիր-3 ամիս</v>
      </c>
      <c r="BJ8" s="1" t="s">
        <v>47</v>
      </c>
      <c r="BK8" s="62"/>
      <c r="BL8" s="2" t="str">
        <f>G8</f>
        <v>ծրագիր-3 ամիս</v>
      </c>
      <c r="BM8" s="1" t="s">
        <v>47</v>
      </c>
      <c r="BN8" s="62"/>
      <c r="BO8" s="2" t="str">
        <f>G8</f>
        <v>ծրագիր-3 ամիս</v>
      </c>
      <c r="BP8" s="1" t="s">
        <v>47</v>
      </c>
      <c r="BQ8" s="62"/>
      <c r="BR8" s="2" t="str">
        <f>G8</f>
        <v>ծրագիր-3 ամիս</v>
      </c>
      <c r="BS8" s="1" t="s">
        <v>47</v>
      </c>
      <c r="BT8" s="1" t="s">
        <v>48</v>
      </c>
      <c r="BU8" s="62"/>
      <c r="BV8" s="18" t="str">
        <f>G8</f>
        <v>ծրագիր-3 ամիս</v>
      </c>
      <c r="BW8" s="1" t="s">
        <v>47</v>
      </c>
      <c r="BX8" s="62"/>
      <c r="BY8" s="2" t="str">
        <f>G8</f>
        <v>ծրագիր-3 ամիս</v>
      </c>
      <c r="BZ8" s="1" t="s">
        <v>47</v>
      </c>
      <c r="CA8" s="62"/>
      <c r="CB8" s="2" t="str">
        <f>G8</f>
        <v>ծրագիր-3 ամիս</v>
      </c>
      <c r="CC8" s="1" t="s">
        <v>47</v>
      </c>
      <c r="CD8" s="62"/>
      <c r="CE8" s="2" t="str">
        <f>G8</f>
        <v>ծրագիր-3 ամիս</v>
      </c>
      <c r="CF8" s="1" t="s">
        <v>47</v>
      </c>
      <c r="CG8" s="62"/>
      <c r="CH8" s="2" t="str">
        <f>G8</f>
        <v>ծրագիր-3 ամիս</v>
      </c>
      <c r="CI8" s="1" t="s">
        <v>47</v>
      </c>
      <c r="CJ8" s="62"/>
      <c r="CK8" s="2" t="str">
        <f>G8</f>
        <v>ծրագիր-3 ամիս</v>
      </c>
      <c r="CL8" s="1" t="s">
        <v>47</v>
      </c>
      <c r="CM8" s="62"/>
      <c r="CN8" s="2" t="str">
        <f>G8</f>
        <v>ծրագիր-3 ամիս</v>
      </c>
      <c r="CO8" s="1" t="s">
        <v>47</v>
      </c>
      <c r="CP8" s="62"/>
      <c r="CQ8" s="2" t="str">
        <f>G8</f>
        <v>ծրագիր-3 ամիս</v>
      </c>
      <c r="CR8" s="1" t="s">
        <v>47</v>
      </c>
      <c r="CS8" s="62"/>
      <c r="CT8" s="2" t="str">
        <f>G8</f>
        <v>ծրագիր-3 ամիս</v>
      </c>
      <c r="CU8" s="1" t="s">
        <v>47</v>
      </c>
      <c r="CV8" s="62"/>
      <c r="CW8" s="2" t="str">
        <f>G8</f>
        <v>ծրագիր-3 ամիս</v>
      </c>
      <c r="CX8" s="1" t="s">
        <v>47</v>
      </c>
      <c r="CY8" s="62"/>
      <c r="CZ8" s="2" t="str">
        <f>G8</f>
        <v>ծրագիր-3 ամիս</v>
      </c>
      <c r="DA8" s="1" t="s">
        <v>47</v>
      </c>
      <c r="DB8" s="62"/>
      <c r="DC8" s="2" t="str">
        <f>G8</f>
        <v>ծրագիր-3 ամիս</v>
      </c>
      <c r="DD8" s="1" t="s">
        <v>47</v>
      </c>
      <c r="DE8" s="62"/>
      <c r="DF8" s="2" t="str">
        <f>G8</f>
        <v>ծրագիր-3 ամիս</v>
      </c>
      <c r="DG8" s="1" t="s">
        <v>47</v>
      </c>
      <c r="DH8" s="94"/>
      <c r="DI8" s="62"/>
      <c r="DJ8" s="2" t="str">
        <f>G8</f>
        <v>ծրագիր-3 ամիս</v>
      </c>
      <c r="DK8" s="1" t="s">
        <v>47</v>
      </c>
      <c r="DL8" s="62"/>
      <c r="DM8" s="2" t="str">
        <f>G8</f>
        <v>ծրագիր-3 ամիս</v>
      </c>
      <c r="DN8" s="1" t="s">
        <v>47</v>
      </c>
      <c r="DO8" s="62"/>
      <c r="DP8" s="2" t="str">
        <f>G8</f>
        <v>ծրագիր-3 ամիս</v>
      </c>
      <c r="DQ8" s="1" t="s">
        <v>47</v>
      </c>
      <c r="DR8" s="62"/>
      <c r="DS8" s="2" t="str">
        <f>G8</f>
        <v>ծրագիր-3 ամիս</v>
      </c>
      <c r="DT8" s="1" t="s">
        <v>47</v>
      </c>
      <c r="DU8" s="62"/>
      <c r="DV8" s="2" t="str">
        <f>G8</f>
        <v>ծրագիր-3 ամիս</v>
      </c>
      <c r="DW8" s="1" t="s">
        <v>47</v>
      </c>
      <c r="DX8" s="62"/>
      <c r="DY8" s="2" t="str">
        <f>G8</f>
        <v>ծրագիր-3 ամիս</v>
      </c>
      <c r="DZ8" s="1" t="s">
        <v>47</v>
      </c>
      <c r="EA8" s="62"/>
      <c r="EB8" s="2" t="str">
        <f>G8</f>
        <v>ծրագիր-3 ամիս</v>
      </c>
      <c r="EC8" s="1" t="s">
        <v>47</v>
      </c>
      <c r="ED8" s="94"/>
      <c r="EE8" s="62"/>
      <c r="EF8" s="2" t="str">
        <f>G8</f>
        <v>ծրագիր-3 ամիս</v>
      </c>
      <c r="EG8" s="1" t="s">
        <v>47</v>
      </c>
    </row>
    <row r="9" spans="2:137" s="8" customFormat="1" ht="14.25" customHeight="1" x14ac:dyDescent="0.3">
      <c r="B9" s="9"/>
      <c r="C9" s="10">
        <v>1</v>
      </c>
      <c r="D9" s="10">
        <v>2</v>
      </c>
      <c r="E9" s="10">
        <v>3</v>
      </c>
      <c r="F9" s="10">
        <v>4</v>
      </c>
      <c r="G9" s="10">
        <v>5</v>
      </c>
      <c r="H9" s="10">
        <v>6</v>
      </c>
      <c r="I9" s="10"/>
      <c r="J9" s="10">
        <v>7</v>
      </c>
      <c r="K9" s="10">
        <v>12</v>
      </c>
      <c r="L9" s="10">
        <v>13</v>
      </c>
      <c r="M9" s="10">
        <v>14</v>
      </c>
      <c r="N9" s="10"/>
      <c r="O9" s="10">
        <v>15</v>
      </c>
      <c r="P9" s="10">
        <v>16</v>
      </c>
      <c r="Q9" s="10">
        <v>17</v>
      </c>
      <c r="R9" s="10">
        <v>18</v>
      </c>
      <c r="S9" s="10"/>
      <c r="T9" s="10">
        <v>19</v>
      </c>
      <c r="U9" s="10">
        <v>16</v>
      </c>
      <c r="V9" s="10">
        <v>17</v>
      </c>
      <c r="W9" s="10">
        <v>18</v>
      </c>
      <c r="X9" s="10"/>
      <c r="Y9" s="10">
        <v>19</v>
      </c>
      <c r="Z9" s="10">
        <v>20</v>
      </c>
      <c r="AA9" s="10">
        <v>17</v>
      </c>
      <c r="AB9" s="10">
        <v>22</v>
      </c>
      <c r="AC9" s="10"/>
      <c r="AD9" s="10">
        <v>23</v>
      </c>
      <c r="AE9" s="10">
        <v>24</v>
      </c>
      <c r="AF9" s="10">
        <v>25</v>
      </c>
      <c r="AG9" s="10">
        <v>26</v>
      </c>
      <c r="AH9" s="10"/>
      <c r="AI9" s="10">
        <v>27</v>
      </c>
      <c r="AJ9" s="10">
        <v>28</v>
      </c>
      <c r="AK9" s="10">
        <v>29</v>
      </c>
      <c r="AL9" s="10">
        <v>30</v>
      </c>
      <c r="AM9" s="10"/>
      <c r="AN9" s="10">
        <v>31</v>
      </c>
      <c r="AO9" s="10">
        <v>32</v>
      </c>
      <c r="AP9" s="10">
        <v>33</v>
      </c>
      <c r="AQ9" s="10">
        <v>34</v>
      </c>
      <c r="AR9" s="10"/>
      <c r="AS9" s="10">
        <v>35</v>
      </c>
      <c r="AT9" s="10">
        <v>36</v>
      </c>
      <c r="AU9" s="10">
        <v>37</v>
      </c>
      <c r="AV9" s="10">
        <v>38</v>
      </c>
      <c r="AW9" s="10"/>
      <c r="AX9" s="19">
        <v>39</v>
      </c>
      <c r="AY9" s="10">
        <v>40</v>
      </c>
      <c r="AZ9" s="10">
        <v>41</v>
      </c>
      <c r="BA9" s="10">
        <v>42</v>
      </c>
      <c r="BB9" s="10">
        <v>43</v>
      </c>
      <c r="BC9" s="10">
        <v>44</v>
      </c>
      <c r="BD9" s="10">
        <v>45</v>
      </c>
      <c r="BE9" s="10">
        <v>46</v>
      </c>
      <c r="BF9" s="10">
        <v>47</v>
      </c>
      <c r="BG9" s="10">
        <v>48</v>
      </c>
      <c r="BH9" s="10">
        <v>49</v>
      </c>
      <c r="BI9" s="10">
        <v>50</v>
      </c>
      <c r="BJ9" s="10">
        <v>51</v>
      </c>
      <c r="BK9" s="10">
        <v>52</v>
      </c>
      <c r="BL9" s="10">
        <v>53</v>
      </c>
      <c r="BM9" s="10">
        <v>54</v>
      </c>
      <c r="BN9" s="10">
        <v>55</v>
      </c>
      <c r="BO9" s="10">
        <v>56</v>
      </c>
      <c r="BP9" s="10">
        <v>57</v>
      </c>
      <c r="BQ9" s="10">
        <v>58</v>
      </c>
      <c r="BR9" s="10">
        <v>59</v>
      </c>
      <c r="BS9" s="10">
        <v>60</v>
      </c>
      <c r="BT9" s="10">
        <v>61</v>
      </c>
      <c r="BU9" s="10">
        <v>62</v>
      </c>
      <c r="BV9" s="10">
        <v>63</v>
      </c>
      <c r="BW9" s="10">
        <v>64</v>
      </c>
      <c r="BX9" s="10">
        <v>65</v>
      </c>
      <c r="BY9" s="10">
        <v>66</v>
      </c>
      <c r="BZ9" s="10">
        <v>67</v>
      </c>
      <c r="CA9" s="10">
        <v>68</v>
      </c>
      <c r="CB9" s="10">
        <v>69</v>
      </c>
      <c r="CC9" s="10">
        <v>70</v>
      </c>
      <c r="CD9" s="10">
        <v>71</v>
      </c>
      <c r="CE9" s="10">
        <v>72</v>
      </c>
      <c r="CF9" s="10">
        <v>73</v>
      </c>
      <c r="CG9" s="10">
        <v>74</v>
      </c>
      <c r="CH9" s="10">
        <v>75</v>
      </c>
      <c r="CI9" s="10">
        <v>76</v>
      </c>
      <c r="CJ9" s="10">
        <v>77</v>
      </c>
      <c r="CK9" s="10">
        <v>78</v>
      </c>
      <c r="CL9" s="10">
        <v>79</v>
      </c>
      <c r="CM9" s="10">
        <v>80</v>
      </c>
      <c r="CN9" s="10">
        <v>81</v>
      </c>
      <c r="CO9" s="10">
        <v>82</v>
      </c>
      <c r="CP9" s="10">
        <v>83</v>
      </c>
      <c r="CQ9" s="10">
        <v>84</v>
      </c>
      <c r="CR9" s="10">
        <v>85</v>
      </c>
      <c r="CS9" s="10"/>
      <c r="CT9" s="10"/>
      <c r="CU9" s="10"/>
      <c r="CV9" s="10">
        <v>86</v>
      </c>
      <c r="CW9" s="10">
        <v>87</v>
      </c>
      <c r="CX9" s="10">
        <v>88</v>
      </c>
      <c r="CY9" s="10">
        <v>89</v>
      </c>
      <c r="CZ9" s="10">
        <v>90</v>
      </c>
      <c r="DA9" s="10">
        <v>91</v>
      </c>
      <c r="DB9" s="10">
        <v>92</v>
      </c>
      <c r="DC9" s="10">
        <v>93</v>
      </c>
      <c r="DD9" s="10">
        <v>94</v>
      </c>
      <c r="DE9" s="10">
        <v>95</v>
      </c>
      <c r="DF9" s="10">
        <v>96</v>
      </c>
      <c r="DG9" s="10">
        <v>549</v>
      </c>
      <c r="DH9" s="10">
        <v>98</v>
      </c>
      <c r="DI9" s="10">
        <v>99</v>
      </c>
      <c r="DJ9" s="10">
        <v>100</v>
      </c>
      <c r="DK9" s="10">
        <v>101</v>
      </c>
      <c r="DL9" s="10">
        <v>102</v>
      </c>
      <c r="DM9" s="10">
        <v>103</v>
      </c>
      <c r="DN9" s="10">
        <v>104</v>
      </c>
      <c r="DO9" s="10">
        <v>105</v>
      </c>
      <c r="DP9" s="10">
        <v>106</v>
      </c>
      <c r="DQ9" s="10">
        <v>107</v>
      </c>
      <c r="DR9" s="10">
        <v>108</v>
      </c>
      <c r="DS9" s="10">
        <v>109</v>
      </c>
      <c r="DT9" s="10">
        <v>110</v>
      </c>
      <c r="DU9" s="10">
        <v>111</v>
      </c>
      <c r="DV9" s="10">
        <v>112</v>
      </c>
      <c r="DW9" s="1">
        <v>113</v>
      </c>
      <c r="DX9" s="10">
        <v>114</v>
      </c>
      <c r="DY9" s="10">
        <v>115</v>
      </c>
      <c r="DZ9" s="10">
        <v>116</v>
      </c>
      <c r="EA9" s="10">
        <v>117</v>
      </c>
      <c r="EB9" s="10">
        <v>118</v>
      </c>
      <c r="EC9" s="10">
        <v>119</v>
      </c>
      <c r="ED9" s="10">
        <v>120</v>
      </c>
      <c r="EE9" s="10">
        <v>121</v>
      </c>
      <c r="EF9" s="10">
        <v>122</v>
      </c>
      <c r="EG9" s="10">
        <v>123</v>
      </c>
    </row>
    <row r="10" spans="2:137" s="7" customFormat="1" ht="27.75" customHeight="1" x14ac:dyDescent="0.25">
      <c r="B10" s="11">
        <v>1</v>
      </c>
      <c r="C10" s="13" t="s">
        <v>50</v>
      </c>
      <c r="D10" s="21">
        <v>0</v>
      </c>
      <c r="E10" s="21">
        <v>0</v>
      </c>
      <c r="F10" s="23">
        <f>DI10+EE10-EA10</f>
        <v>3138948.6999999997</v>
      </c>
      <c r="G10" s="23">
        <f>DJ10+EF10-EB10</f>
        <v>594501.80000000005</v>
      </c>
      <c r="H10" s="23">
        <f t="shared" ref="H10:H20" si="0">DK10+EG10-EC10</f>
        <v>247762.3</v>
      </c>
      <c r="I10" s="23">
        <f>IFERROR(H10/G10*100,"-")</f>
        <v>41.675618139423626</v>
      </c>
      <c r="J10" s="24">
        <f>IFERROR(H10/F10*100,"-")</f>
        <v>7.8931618092388707</v>
      </c>
      <c r="K10" s="23">
        <f>P10+Z10+AE10+AJ10+AO10+AT10+AY10+BN10+BU10+BX10+CA10+CD10+CG10+CM10+CP10+CV10+CY10+DB10+DE10</f>
        <v>3138948.6999999997</v>
      </c>
      <c r="L10" s="23">
        <f>Q10+AA10+AF10+AK10+AP10+AU10+AZ10+BO10+BV10+BY10+CB10+CE10+CH10+CN10+CQ10+CW10+CZ10+DC10+DF10</f>
        <v>594501.80000000005</v>
      </c>
      <c r="M10" s="23">
        <f>R10+AB10+AG10+AL10+AQ10+AV10+BA10+BP10+BW10+BZ10+CC10+CF10+CI10+CO10+CR10+CX10+DA10+DD10+DG10</f>
        <v>247762.3</v>
      </c>
      <c r="N10" s="25">
        <f>IFERROR(M10/L10*100,"-")</f>
        <v>41.675618139423626</v>
      </c>
      <c r="O10" s="26">
        <f>IFERROR(M10/K10*100,"-")</f>
        <v>7.8931618092388707</v>
      </c>
      <c r="P10" s="27">
        <f>+[1]rep1_101!$E$92</f>
        <v>1129049.1000000001</v>
      </c>
      <c r="Q10" s="27">
        <f>+[2]rep1_101!$E$96</f>
        <v>191938.3</v>
      </c>
      <c r="R10" s="27">
        <f>+[1]rep1_101!$E$93</f>
        <v>64921.1</v>
      </c>
      <c r="S10" s="27">
        <f>IFERROR(R10/Q10*100,"-")</f>
        <v>33.823942381484052</v>
      </c>
      <c r="T10" s="26">
        <f>IFERROR(R10/P10*100,"-")</f>
        <v>5.7500687968308899</v>
      </c>
      <c r="U10" s="27">
        <f>+Z10+AJ10</f>
        <v>1311784</v>
      </c>
      <c r="V10" s="27">
        <f>+AA10+AK10</f>
        <v>229987.9</v>
      </c>
      <c r="W10" s="27">
        <f>+AB10+AL10</f>
        <v>117020</v>
      </c>
      <c r="X10" s="27">
        <f>IFERROR(W10/V10*100,"-")</f>
        <v>50.880937649328509</v>
      </c>
      <c r="Y10" s="26">
        <f>IFERROR(W10/U10*100,"-")</f>
        <v>8.920675964945449</v>
      </c>
      <c r="Z10" s="21">
        <f>[1]rep1_101!$E$8+[1]rep1_101!$E$15</f>
        <v>10383.900000000001</v>
      </c>
      <c r="AA10" s="21">
        <f>+[2]rep1_101!$E$26</f>
        <v>2242.9</v>
      </c>
      <c r="AB10" s="21">
        <f>+[1]rep1_101!$E$23</f>
        <v>213</v>
      </c>
      <c r="AC10" s="28">
        <f>IFERROR(AB10/AA10*100,"-")</f>
        <v>9.4966338222836502</v>
      </c>
      <c r="AD10" s="29">
        <f>IFERROR(AB10/Z10*100,"-")</f>
        <v>2.0512524196111284</v>
      </c>
      <c r="AE10" s="21">
        <f>+[1]rep1_101!$E$71</f>
        <v>6351.4</v>
      </c>
      <c r="AF10" s="21">
        <f>+[2]rep1_101!$E$75</f>
        <v>1371.9</v>
      </c>
      <c r="AG10" s="21">
        <f>+[1]rep1_101!$E$72</f>
        <v>63.9</v>
      </c>
      <c r="AH10" s="28">
        <f>IFERROR(AG10/AF10*100,"-")</f>
        <v>4.6577738902252346</v>
      </c>
      <c r="AI10" s="26">
        <f>IFERROR(AG10/AE10*100,"-")</f>
        <v>1.0060774002582107</v>
      </c>
      <c r="AJ10" s="21">
        <f>[1]rep1_101!$E$29+[1]rep1_101!$E$36</f>
        <v>1301400.1000000001</v>
      </c>
      <c r="AK10" s="21">
        <f>+[2]rep1_101!$E$47</f>
        <v>227745</v>
      </c>
      <c r="AL10" s="21">
        <f>+[1]rep1_101!$E$44</f>
        <v>116807</v>
      </c>
      <c r="AM10" s="30">
        <f>IFERROR(AL10/AK10*100,"-")</f>
        <v>51.288502491821994</v>
      </c>
      <c r="AN10" s="26">
        <f>IFERROR(AL10/AJ10*100,"-")</f>
        <v>8.9754872463894841</v>
      </c>
      <c r="AO10" s="21">
        <f>+[3]rep1_2!$E$127</f>
        <v>197699.5</v>
      </c>
      <c r="AP10" s="21">
        <f>+[4]rep1_2!$E$131</f>
        <v>73640.5</v>
      </c>
      <c r="AQ10" s="21">
        <f>+[3]rep1_2!$E$128</f>
        <v>44915</v>
      </c>
      <c r="AR10" s="28">
        <f>IFERROR(AQ10/AP10*100,"-")</f>
        <v>60.99225290431216</v>
      </c>
      <c r="AS10" s="26">
        <f>IFERROR(AQ10/AO10*100,"-")</f>
        <v>22.718823264601074</v>
      </c>
      <c r="AT10" s="31">
        <v>0</v>
      </c>
      <c r="AU10" s="31">
        <v>0</v>
      </c>
      <c r="AV10" s="31">
        <v>0</v>
      </c>
      <c r="AW10" s="31" t="str">
        <f>IFERROR(AV10/AU10*100,"-")</f>
        <v>-</v>
      </c>
      <c r="AX10" s="32" t="str">
        <f>IFERROR(AV10/AT10*100,"-")</f>
        <v>-</v>
      </c>
      <c r="AY10" s="31">
        <v>0</v>
      </c>
      <c r="AZ10" s="31">
        <v>0</v>
      </c>
      <c r="BA10" s="31">
        <v>0</v>
      </c>
      <c r="BB10" s="31">
        <v>0</v>
      </c>
      <c r="BC10" s="31">
        <v>0</v>
      </c>
      <c r="BD10" s="31">
        <v>0</v>
      </c>
      <c r="BE10" s="31"/>
      <c r="BF10" s="28"/>
      <c r="BG10" s="28"/>
      <c r="BH10" s="31"/>
      <c r="BI10" s="28"/>
      <c r="BJ10" s="28"/>
      <c r="BK10" s="31"/>
      <c r="BL10" s="31"/>
      <c r="BM10" s="31"/>
      <c r="BN10" s="31">
        <f>+[3]rep1_2!$E$134</f>
        <v>96.5</v>
      </c>
      <c r="BO10" s="31">
        <f>+[4]rep1_2!$E$138</f>
        <v>0</v>
      </c>
      <c r="BP10" s="31">
        <f>+[3]rep1_2!$E$135</f>
        <v>0</v>
      </c>
      <c r="BQ10" s="25">
        <f t="shared" ref="BQ10:BR22" si="1">BU10+BX10+CA10+CD10</f>
        <v>172702.8</v>
      </c>
      <c r="BR10" s="25">
        <f t="shared" si="1"/>
        <v>38880.9</v>
      </c>
      <c r="BS10" s="25">
        <f t="shared" ref="BS10:BS22" si="2">BW10+BZ10+CC10+CF10</f>
        <v>2282.3000000000002</v>
      </c>
      <c r="BT10" s="33">
        <f>IFERROR(BS10/BQ10*100,"-")</f>
        <v>1.321518817297693</v>
      </c>
      <c r="BU10" s="31">
        <f>+[3]rep1_2!$E$141</f>
        <v>166867.9</v>
      </c>
      <c r="BV10" s="31">
        <f>+[4]rep1_2!$E$145</f>
        <v>37545.300000000003</v>
      </c>
      <c r="BW10" s="31">
        <f>+[3]rep1_2!$E$142</f>
        <v>2282.3000000000002</v>
      </c>
      <c r="BX10" s="31">
        <v>0</v>
      </c>
      <c r="BY10" s="31">
        <v>0</v>
      </c>
      <c r="BZ10" s="31">
        <v>0</v>
      </c>
      <c r="CA10" s="31">
        <f>+[3]rep1_2!$E$155</f>
        <v>3518.9</v>
      </c>
      <c r="CB10" s="31">
        <f>+[4]rep1_2!$E$159</f>
        <v>756.6</v>
      </c>
      <c r="CC10" s="31">
        <f>+[3]rep1_2!$E$156</f>
        <v>0</v>
      </c>
      <c r="CD10" s="31">
        <f>+[3]rep1_2!$E$148</f>
        <v>2316</v>
      </c>
      <c r="CE10" s="31">
        <f>+[4]rep1_2!$E$152</f>
        <v>579</v>
      </c>
      <c r="CF10" s="31">
        <f>+[3]rep1_2!$E$149</f>
        <v>0</v>
      </c>
      <c r="CG10" s="31">
        <v>0</v>
      </c>
      <c r="CH10" s="31">
        <v>0</v>
      </c>
      <c r="CI10" s="31">
        <v>0</v>
      </c>
      <c r="CJ10" s="31">
        <f>+[3]rep1_2!$E$183</f>
        <v>0</v>
      </c>
      <c r="CK10" s="31">
        <f>+[4]rep1_2!$E$187</f>
        <v>0</v>
      </c>
      <c r="CL10" s="31">
        <f>+[3]rep1_2!$E$184</f>
        <v>0</v>
      </c>
      <c r="CM10" s="31">
        <v>0</v>
      </c>
      <c r="CN10" s="31">
        <v>0</v>
      </c>
      <c r="CO10" s="31">
        <v>0</v>
      </c>
      <c r="CP10" s="31">
        <f>+[3]rep1_2!$E$225</f>
        <v>290765.40000000002</v>
      </c>
      <c r="CQ10" s="31">
        <f>+[4]rep1_2!$E$229</f>
        <v>52397.3</v>
      </c>
      <c r="CR10" s="31">
        <f>+[3]rep1_2!$E$226</f>
        <v>16944.8</v>
      </c>
      <c r="CS10" s="31">
        <f>+[3]rep1_2!$E$197</f>
        <v>289915.40000000002</v>
      </c>
      <c r="CT10" s="31">
        <f>+[4]rep1_2!$E$201</f>
        <v>52184.800000000003</v>
      </c>
      <c r="CU10" s="31">
        <f>+[3]rep1_2!$E$198</f>
        <v>16923.5</v>
      </c>
      <c r="CV10" s="31">
        <v>0</v>
      </c>
      <c r="CW10" s="31">
        <v>0</v>
      </c>
      <c r="CX10" s="31">
        <v>0</v>
      </c>
      <c r="CY10" s="31">
        <f>+[3]rep1_2!$E$232</f>
        <v>19000</v>
      </c>
      <c r="CZ10" s="31">
        <f>+[4]rep1_2!$E$236</f>
        <v>4085</v>
      </c>
      <c r="DA10" s="31">
        <f>+[3]rep1_2!$E$233</f>
        <v>1012.6</v>
      </c>
      <c r="DB10" s="31">
        <f>+[3]rep1_2!$E$260</f>
        <v>1500</v>
      </c>
      <c r="DC10" s="31">
        <f>+[4]rep1_2!$E$264</f>
        <v>0</v>
      </c>
      <c r="DD10" s="31">
        <f>+[3]rep1_2!$E$261</f>
        <v>0</v>
      </c>
      <c r="DE10" s="31">
        <f>+[3]rep1_2!$E$239</f>
        <v>10000</v>
      </c>
      <c r="DF10" s="31">
        <f>+[4]rep1_2!$E$243</f>
        <v>2200</v>
      </c>
      <c r="DG10" s="31">
        <f>+[3]rep1_2!$E$240</f>
        <v>602.6</v>
      </c>
      <c r="DH10" s="31"/>
      <c r="DI10" s="22">
        <f>P10+Z10+AE10+AJ10+AO10+AT10+AY10+BB10+BE10+BH10+BK10+BN10+BU10+BX10+CA10+CD10+CG10+CJ10+CM10+CP10+CV10+CY10+DB10+DE10</f>
        <v>3138948.6999999997</v>
      </c>
      <c r="DJ10" s="22">
        <f>Q10+AA10+AF10+AK10+AP10+AU10+AZ10+BC10+BF10+BI10+BL10+BO10+BV10+BY10+CB10+CE10+CH10+CK10+CN10+CQ10+CW10+CZ10+DC10+DF10</f>
        <v>594501.80000000005</v>
      </c>
      <c r="DK10" s="22">
        <f>R10+AB10+AG10+AL10+AQ10+AV10+BA10+BD10+BG10+BJ10+BM10+BP10+BW10+BZ10+CC10+CF10+CI10+CL10+CO10+CR10+CX10+DA10+DD10+DG10+DH10</f>
        <v>247762.3</v>
      </c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21">
        <f>+DL10+DO10+DR10+DU10+DX10+EA10</f>
        <v>0</v>
      </c>
      <c r="EF10" s="21">
        <f t="shared" ref="EF10:EG10" si="3">+DM10+DP10+DS10+DV10+DY10+EB10</f>
        <v>0</v>
      </c>
      <c r="EG10" s="21">
        <f t="shared" si="3"/>
        <v>0</v>
      </c>
    </row>
    <row r="11" spans="2:137" s="7" customFormat="1" ht="27.75" customHeight="1" x14ac:dyDescent="0.25">
      <c r="B11" s="11">
        <v>2</v>
      </c>
      <c r="C11" s="13" t="s">
        <v>51</v>
      </c>
      <c r="D11" s="21">
        <v>0</v>
      </c>
      <c r="E11" s="21">
        <v>0</v>
      </c>
      <c r="F11" s="23">
        <f t="shared" ref="F11:F20" si="4">DI11+EE11-EA11</f>
        <v>1607924.9</v>
      </c>
      <c r="G11" s="23">
        <f t="shared" ref="G11:G20" si="5">DJ11+EF11-EB11</f>
        <v>306937.50000000006</v>
      </c>
      <c r="H11" s="23">
        <f t="shared" si="0"/>
        <v>130647.7</v>
      </c>
      <c r="I11" s="23">
        <f t="shared" ref="I11:I21" si="6">IFERROR(H11/G11*100,"-")</f>
        <v>42.564919568316014</v>
      </c>
      <c r="J11" s="24">
        <f t="shared" ref="J11:J23" si="7">IFERROR(H11/F11*100,"-")</f>
        <v>8.1252364460554105</v>
      </c>
      <c r="K11" s="23">
        <f t="shared" ref="K11:K22" si="8">P11+Z11+AE11+AJ11+AO11+AT11+AY11+BN11+BU11+BX11+CA11+CD11+CG11+CM11+CP11+CV11+CY11+DB11+DE11</f>
        <v>1607924.9</v>
      </c>
      <c r="L11" s="23">
        <f t="shared" ref="L11:L21" si="9">Q11+AA11+AF11+AK11+AP11+AU11+AZ11+BO11+BV11+BY11+CB11+CE11+CH11+CN11+CQ11+CW11+CZ11+DC11+DF11</f>
        <v>306937.50000000006</v>
      </c>
      <c r="M11" s="23">
        <f t="shared" ref="M11:M22" si="10">R11+AB11+AG11+AL11+AQ11+AV11+BA11+BP11+BW11+BZ11+CC11+CF11+CI11+CO11+CR11+CX11+DA11+DD11+DG11</f>
        <v>130647.7</v>
      </c>
      <c r="N11" s="25">
        <f t="shared" ref="N11:N21" si="11">IFERROR(M11/L11*100,"-")</f>
        <v>42.564919568316014</v>
      </c>
      <c r="O11" s="26">
        <f t="shared" ref="O11:O23" si="12">IFERROR(M11/K11*100,"-")</f>
        <v>8.1252364460554105</v>
      </c>
      <c r="P11" s="27">
        <f>+[1]rep1_101!$F$92</f>
        <v>621087.69999999995</v>
      </c>
      <c r="Q11" s="27">
        <f>+[2]rep1_101!$F$96</f>
        <v>105584.9</v>
      </c>
      <c r="R11" s="27">
        <f>+[1]rep1_101!$F$93</f>
        <v>33313.5</v>
      </c>
      <c r="S11" s="27">
        <f t="shared" ref="S11:S21" si="13">IFERROR(R11/Q11*100,"-")</f>
        <v>31.551386609259467</v>
      </c>
      <c r="T11" s="26">
        <f t="shared" ref="T11:T23" si="14">IFERROR(R11/P11*100,"-")</f>
        <v>5.3637352663722044</v>
      </c>
      <c r="U11" s="27">
        <f t="shared" ref="U11:U22" si="15">+Z11+AJ11</f>
        <v>681653.3</v>
      </c>
      <c r="V11" s="27">
        <f t="shared" ref="V11:V22" si="16">+AA11+AK11</f>
        <v>119778.8</v>
      </c>
      <c r="W11" s="27">
        <f t="shared" ref="W11:W22" si="17">+AB11+AL11</f>
        <v>57938.2</v>
      </c>
      <c r="X11" s="27">
        <f t="shared" ref="X11:X21" si="18">IFERROR(W11/V11*100,"-")</f>
        <v>48.370997204847598</v>
      </c>
      <c r="Y11" s="26">
        <f t="shared" ref="Y11:Y23" si="19">IFERROR(W11/U11*100,"-")</f>
        <v>8.4996581106553712</v>
      </c>
      <c r="Z11" s="21">
        <f>+[1]rep1_101!$F$8+[1]rep1_101!$F$15</f>
        <v>11939.9</v>
      </c>
      <c r="AA11" s="21">
        <f>+[2]rep1_101!$F$26</f>
        <v>2579</v>
      </c>
      <c r="AB11" s="21">
        <f>+[1]rep1_101!$F$23</f>
        <v>122</v>
      </c>
      <c r="AC11" s="28">
        <f t="shared" ref="AC11:AC21" si="20">IFERROR(AB11/AA11*100,"-")</f>
        <v>4.7305157037611476</v>
      </c>
      <c r="AD11" s="29">
        <f t="shared" ref="AD11:AD23" si="21">IFERROR(AB11/Z11*100,"-")</f>
        <v>1.0217841020444058</v>
      </c>
      <c r="AE11" s="21">
        <f>+[1]rep1_101!$F$71</f>
        <v>934.9</v>
      </c>
      <c r="AF11" s="21">
        <f>+[2]rep1_101!$F$75</f>
        <v>202</v>
      </c>
      <c r="AG11" s="21">
        <f>+[1]rep1_101!$F$72</f>
        <v>25.6</v>
      </c>
      <c r="AH11" s="28">
        <f t="shared" ref="AH11:AH21" si="22">IFERROR(AG11/AF11*100,"-")</f>
        <v>12.673267326732674</v>
      </c>
      <c r="AI11" s="26">
        <f t="shared" ref="AI11:AI23" si="23">IFERROR(AG11/AE11*100,"-")</f>
        <v>2.7382607765536422</v>
      </c>
      <c r="AJ11" s="21">
        <f>[1]rep1_101!$F$29+[1]rep1_101!$F$36</f>
        <v>669713.4</v>
      </c>
      <c r="AK11" s="21">
        <f>+[2]rep1_101!$F$47</f>
        <v>117199.8</v>
      </c>
      <c r="AL11" s="21">
        <f>+[1]rep1_101!$F$44</f>
        <v>57816.2</v>
      </c>
      <c r="AM11" s="30">
        <f t="shared" ref="AM11:AM21" si="24">IFERROR(AL11/AK11*100,"-")</f>
        <v>49.331312852069708</v>
      </c>
      <c r="AN11" s="26">
        <f t="shared" ref="AN11:AN23" si="25">IFERROR(AL11/AJ11*100,"-")</f>
        <v>8.6329764343971611</v>
      </c>
      <c r="AO11" s="21">
        <f>+[3]rep1_2!$F$127</f>
        <v>103350</v>
      </c>
      <c r="AP11" s="21">
        <f>+[4]rep1_2!$F$131</f>
        <v>43140</v>
      </c>
      <c r="AQ11" s="21">
        <f>+[3]rep1_2!$F$128</f>
        <v>28359.1</v>
      </c>
      <c r="AR11" s="28">
        <f t="shared" ref="AR11:AR21" si="26">IFERROR(AQ11/AP11*100,"-")</f>
        <v>65.737366713027342</v>
      </c>
      <c r="AS11" s="26">
        <f t="shared" ref="AS11:AS23" si="27">IFERROR(AQ11/AO11*100,"-")</f>
        <v>27.439864537977744</v>
      </c>
      <c r="AT11" s="31">
        <v>0</v>
      </c>
      <c r="AU11" s="31">
        <v>0</v>
      </c>
      <c r="AV11" s="31">
        <v>0</v>
      </c>
      <c r="AW11" s="31" t="str">
        <f t="shared" ref="AW11:AW21" si="28">IFERROR(AV11/AU11*100,"-")</f>
        <v>-</v>
      </c>
      <c r="AX11" s="32" t="str">
        <f t="shared" ref="AX11:AX23" si="29">IFERROR(AV11/AT11*100,"-")</f>
        <v>-</v>
      </c>
      <c r="AY11" s="31">
        <v>0</v>
      </c>
      <c r="AZ11" s="31">
        <v>0</v>
      </c>
      <c r="BA11" s="31">
        <v>0</v>
      </c>
      <c r="BB11" s="31">
        <v>0</v>
      </c>
      <c r="BC11" s="31">
        <v>0</v>
      </c>
      <c r="BD11" s="31">
        <v>0</v>
      </c>
      <c r="BE11" s="31"/>
      <c r="BF11" s="28"/>
      <c r="BG11" s="28"/>
      <c r="BH11" s="31"/>
      <c r="BI11" s="28"/>
      <c r="BJ11" s="28"/>
      <c r="BK11" s="31"/>
      <c r="BL11" s="31"/>
      <c r="BM11" s="31"/>
      <c r="BN11" s="31">
        <f>+[3]rep1_2!$F$134</f>
        <v>0</v>
      </c>
      <c r="BO11" s="31">
        <f>+[4]rep1_2!$F$138</f>
        <v>0</v>
      </c>
      <c r="BP11" s="31">
        <f>+[3]rep1_2!$F$135</f>
        <v>0</v>
      </c>
      <c r="BQ11" s="25">
        <f t="shared" si="1"/>
        <v>29277.5</v>
      </c>
      <c r="BR11" s="25">
        <f t="shared" si="1"/>
        <v>6724.9</v>
      </c>
      <c r="BS11" s="25">
        <f t="shared" si="2"/>
        <v>2168.1999999999998</v>
      </c>
      <c r="BT11" s="33">
        <f t="shared" ref="BT11:BT23" si="30">IFERROR(BS11/BQ11*100,"-")</f>
        <v>7.4056869609768592</v>
      </c>
      <c r="BU11" s="31">
        <f>+[3]rep1_2!$F$141</f>
        <v>21526.799999999999</v>
      </c>
      <c r="BV11" s="31">
        <f>+[4]rep1_2!$F$145</f>
        <v>4843.5</v>
      </c>
      <c r="BW11" s="31">
        <f>+[3]rep1_2!$F$142</f>
        <v>1590.1</v>
      </c>
      <c r="BX11" s="31">
        <v>0</v>
      </c>
      <c r="BY11" s="31">
        <v>0</v>
      </c>
      <c r="BZ11" s="31">
        <v>0</v>
      </c>
      <c r="CA11" s="31">
        <f>+[3]rep1_2!$F$155</f>
        <v>1606.7</v>
      </c>
      <c r="CB11" s="31">
        <f>+[4]rep1_2!$F$159</f>
        <v>345.4</v>
      </c>
      <c r="CC11" s="31">
        <f>+[3]rep1_2!$F$156</f>
        <v>55.1</v>
      </c>
      <c r="CD11" s="31">
        <f>+[3]rep1_2!$F$148</f>
        <v>6144</v>
      </c>
      <c r="CE11" s="31">
        <f>+[4]rep1_2!$F$152</f>
        <v>1536</v>
      </c>
      <c r="CF11" s="31">
        <f>+[3]rep1_2!$F$149</f>
        <v>523</v>
      </c>
      <c r="CG11" s="31">
        <v>0</v>
      </c>
      <c r="CH11" s="31">
        <v>0</v>
      </c>
      <c r="CI11" s="31">
        <v>0</v>
      </c>
      <c r="CJ11" s="31">
        <f>+[3]rep1_2!$F$183</f>
        <v>0</v>
      </c>
      <c r="CK11" s="31">
        <f>+[4]rep1_2!$F$187</f>
        <v>0</v>
      </c>
      <c r="CL11" s="31">
        <f>+[3]rep1_2!$F$184</f>
        <v>0</v>
      </c>
      <c r="CM11" s="31">
        <v>0</v>
      </c>
      <c r="CN11" s="31">
        <v>0</v>
      </c>
      <c r="CO11" s="31">
        <v>0</v>
      </c>
      <c r="CP11" s="31">
        <f>+[3]rep1_2!$F$225</f>
        <v>156621.5</v>
      </c>
      <c r="CQ11" s="31">
        <f>+[4]rep1_2!$F$229</f>
        <v>28226.9</v>
      </c>
      <c r="CR11" s="31">
        <f>+[3]rep1_2!$F$226</f>
        <v>7067.9</v>
      </c>
      <c r="CS11" s="31">
        <f>+[3]rep1_2!$F$197</f>
        <v>156121.5</v>
      </c>
      <c r="CT11" s="31">
        <f>+[4]rep1_2!$F$201</f>
        <v>28101.9</v>
      </c>
      <c r="CU11" s="31">
        <f>+[3]rep1_2!$F$198</f>
        <v>7028.9</v>
      </c>
      <c r="CV11" s="31">
        <v>0</v>
      </c>
      <c r="CW11" s="31">
        <v>0</v>
      </c>
      <c r="CX11" s="31">
        <v>0</v>
      </c>
      <c r="CY11" s="31">
        <f>+[3]rep1_2!$F$232</f>
        <v>4000</v>
      </c>
      <c r="CZ11" s="31">
        <f>+[4]rep1_2!$F$236</f>
        <v>860</v>
      </c>
      <c r="DA11" s="31">
        <f>+[3]rep1_2!$F$233</f>
        <v>0</v>
      </c>
      <c r="DB11" s="31">
        <f>+[3]rep1_2!$F$260</f>
        <v>0</v>
      </c>
      <c r="DC11" s="31">
        <f>+[4]rep1_2!$F$264</f>
        <v>0</v>
      </c>
      <c r="DD11" s="31">
        <f>+[3]rep1_2!$F$261</f>
        <v>0</v>
      </c>
      <c r="DE11" s="31">
        <f>+[3]rep1_2!$F$239</f>
        <v>11000</v>
      </c>
      <c r="DF11" s="31">
        <f>+[4]rep1_2!$F$243</f>
        <v>2420</v>
      </c>
      <c r="DG11" s="31">
        <f>+[3]rep1_2!$F$240</f>
        <v>1775.2</v>
      </c>
      <c r="DH11" s="31"/>
      <c r="DI11" s="22">
        <f>P11+Z11+AE11+AJ11+AO11+AT11+AY11+BB11+BE11+BH11+BK11+BN11+BU11+BX11+CA11+CD11+CG11+CJ11+CM11+CP11+CV11+CY11+DB11+DE11</f>
        <v>1607924.9</v>
      </c>
      <c r="DJ11" s="22">
        <f t="shared" ref="DJ11:DJ22" si="31">Q11+AA11+AF11+AK11+AP11+AU11+AZ11+BC11+BF11+BI11+BL11+BO11+BV11+BY11+CB11+CE11+CH11+CK11+CN11+CQ11+CW11+CZ11+DC11+DF11</f>
        <v>306937.50000000006</v>
      </c>
      <c r="DK11" s="22">
        <f t="shared" ref="DK11:DK21" si="32">R11+AB11+AG11+AL11+AQ11+AV11+BA11+BD11+BG11+BJ11+BM11+BP11+BW11+BZ11+CC11+CF11+CI11+CL11+CO11+CR11+CX11+DA11+DD11+DG11+DH11</f>
        <v>130647.7</v>
      </c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21">
        <f t="shared" ref="EE11:EE22" si="33">+DL11+DO11+DR11+DU11+DX11+EA11</f>
        <v>0</v>
      </c>
      <c r="EF11" s="21">
        <f t="shared" ref="EF11:EF21" si="34">+DM11+DP11+DS11+DV11+DY11+EB11</f>
        <v>0</v>
      </c>
      <c r="EG11" s="21">
        <f t="shared" ref="EG11:EG21" si="35">+DN11+DQ11+DT11+DW11+DZ11+EC11</f>
        <v>0</v>
      </c>
    </row>
    <row r="12" spans="2:137" s="7" customFormat="1" ht="27.75" customHeight="1" x14ac:dyDescent="0.25">
      <c r="B12" s="11">
        <v>3</v>
      </c>
      <c r="C12" s="13" t="s">
        <v>52</v>
      </c>
      <c r="D12" s="21">
        <v>0</v>
      </c>
      <c r="E12" s="21">
        <v>0</v>
      </c>
      <c r="F12" s="23">
        <f t="shared" si="4"/>
        <v>5919008.8000000007</v>
      </c>
      <c r="G12" s="23">
        <f t="shared" si="5"/>
        <v>1104860.5</v>
      </c>
      <c r="H12" s="23">
        <f t="shared" si="0"/>
        <v>537991.69999999984</v>
      </c>
      <c r="I12" s="23">
        <f t="shared" si="6"/>
        <v>48.693178912631943</v>
      </c>
      <c r="J12" s="24">
        <f t="shared" si="7"/>
        <v>9.0892194652591112</v>
      </c>
      <c r="K12" s="23">
        <f t="shared" si="8"/>
        <v>5919008.8000000007</v>
      </c>
      <c r="L12" s="23">
        <f t="shared" si="9"/>
        <v>1104860.5</v>
      </c>
      <c r="M12" s="23">
        <f t="shared" si="10"/>
        <v>537991.69999999984</v>
      </c>
      <c r="N12" s="25">
        <f t="shared" si="11"/>
        <v>48.693178912631943</v>
      </c>
      <c r="O12" s="26">
        <f t="shared" si="12"/>
        <v>9.0892194652591112</v>
      </c>
      <c r="P12" s="27">
        <f>+[1]rep1_101!$G$92</f>
        <v>2979680.7</v>
      </c>
      <c r="Q12" s="27">
        <f>+[2]rep1_101!$G$96</f>
        <v>506545.7</v>
      </c>
      <c r="R12" s="27">
        <f>+[1]rep1_101!$G$93</f>
        <v>200634.5</v>
      </c>
      <c r="S12" s="27">
        <f t="shared" si="13"/>
        <v>39.608370972253837</v>
      </c>
      <c r="T12" s="26">
        <f t="shared" si="14"/>
        <v>6.7334228127194971</v>
      </c>
      <c r="U12" s="27">
        <f t="shared" si="15"/>
        <v>1898406.6</v>
      </c>
      <c r="V12" s="27">
        <f t="shared" si="16"/>
        <v>334454.7</v>
      </c>
      <c r="W12" s="27">
        <f t="shared" si="17"/>
        <v>197144.4</v>
      </c>
      <c r="X12" s="27">
        <f t="shared" si="18"/>
        <v>58.945023047964341</v>
      </c>
      <c r="Y12" s="26">
        <f t="shared" si="19"/>
        <v>10.384730015161136</v>
      </c>
      <c r="Z12" s="21">
        <f>[1]rep1_101!$G$8+[1]rep1_101!$G$15</f>
        <v>54478.1</v>
      </c>
      <c r="AA12" s="21">
        <f>+[2]rep1_101!$G$26</f>
        <v>11767.3</v>
      </c>
      <c r="AB12" s="21">
        <f>+[1]rep1_101!$G$23</f>
        <v>1500.9</v>
      </c>
      <c r="AC12" s="28">
        <f t="shared" si="20"/>
        <v>12.754837558318394</v>
      </c>
      <c r="AD12" s="29">
        <f t="shared" si="21"/>
        <v>2.7550520300818131</v>
      </c>
      <c r="AE12" s="21">
        <f>+[1]rep1_101!$G$71</f>
        <v>9226.4</v>
      </c>
      <c r="AF12" s="21">
        <f>+[2]rep1_101!$G$75</f>
        <v>1992.9</v>
      </c>
      <c r="AG12" s="21">
        <f>+[1]rep1_101!$G$72</f>
        <v>144.1</v>
      </c>
      <c r="AH12" s="28">
        <f t="shared" si="22"/>
        <v>7.2306688745044907</v>
      </c>
      <c r="AI12" s="26">
        <f t="shared" si="23"/>
        <v>1.561822596028787</v>
      </c>
      <c r="AJ12" s="21">
        <f>[1]rep1_101!$G$29+[1]rep1_101!$G$36</f>
        <v>1843928.5</v>
      </c>
      <c r="AK12" s="21">
        <f>+[2]rep1_101!$G$47</f>
        <v>322687.40000000002</v>
      </c>
      <c r="AL12" s="21">
        <f>+[1]rep1_101!$G$44</f>
        <v>195643.5</v>
      </c>
      <c r="AM12" s="30">
        <f t="shared" si="24"/>
        <v>60.629420299646029</v>
      </c>
      <c r="AN12" s="26">
        <f t="shared" si="25"/>
        <v>10.610145675388173</v>
      </c>
      <c r="AO12" s="21">
        <f>+[3]rep1_2!$G$127</f>
        <v>398420</v>
      </c>
      <c r="AP12" s="21">
        <f>+[4]rep1_2!$G$131</f>
        <v>137852.79999999999</v>
      </c>
      <c r="AQ12" s="21">
        <f>+[3]rep1_2!$G$128</f>
        <v>94800.8</v>
      </c>
      <c r="AR12" s="28">
        <f t="shared" si="26"/>
        <v>68.76958610924116</v>
      </c>
      <c r="AS12" s="26">
        <f t="shared" si="27"/>
        <v>23.794187038803276</v>
      </c>
      <c r="AT12" s="31">
        <v>0</v>
      </c>
      <c r="AU12" s="31">
        <v>0</v>
      </c>
      <c r="AV12" s="31">
        <v>0</v>
      </c>
      <c r="AW12" s="31" t="str">
        <f t="shared" si="28"/>
        <v>-</v>
      </c>
      <c r="AX12" s="32" t="str">
        <f t="shared" si="29"/>
        <v>-</v>
      </c>
      <c r="AY12" s="31">
        <v>0</v>
      </c>
      <c r="AZ12" s="31">
        <v>0</v>
      </c>
      <c r="BA12" s="31">
        <v>0</v>
      </c>
      <c r="BB12" s="31">
        <v>0</v>
      </c>
      <c r="BC12" s="31">
        <v>0</v>
      </c>
      <c r="BD12" s="31">
        <v>0</v>
      </c>
      <c r="BE12" s="31"/>
      <c r="BF12" s="28"/>
      <c r="BG12" s="28"/>
      <c r="BH12" s="31"/>
      <c r="BI12" s="28"/>
      <c r="BJ12" s="28"/>
      <c r="BK12" s="31"/>
      <c r="BL12" s="31"/>
      <c r="BM12" s="31"/>
      <c r="BN12" s="31">
        <f>+[3]rep1_2!$G$134</f>
        <v>0</v>
      </c>
      <c r="BO12" s="31">
        <f>+[4]rep1_2!$G$138</f>
        <v>0</v>
      </c>
      <c r="BP12" s="31">
        <f>+[3]rep1_2!$G$135</f>
        <v>0</v>
      </c>
      <c r="BQ12" s="25">
        <f t="shared" si="1"/>
        <v>151894.39999999999</v>
      </c>
      <c r="BR12" s="25">
        <f t="shared" si="1"/>
        <v>34990.899999999994</v>
      </c>
      <c r="BS12" s="25">
        <f t="shared" si="2"/>
        <v>9544.2999999999993</v>
      </c>
      <c r="BT12" s="33">
        <f t="shared" si="30"/>
        <v>6.2835101228221708</v>
      </c>
      <c r="BU12" s="31">
        <f>+[3]rep1_2!$G$141</f>
        <v>93355.9</v>
      </c>
      <c r="BV12" s="31">
        <f>+[4]rep1_2!$G$145</f>
        <v>21005.1</v>
      </c>
      <c r="BW12" s="31">
        <f>+[3]rep1_2!$G$142</f>
        <v>6277.7</v>
      </c>
      <c r="BX12" s="31">
        <v>0</v>
      </c>
      <c r="BY12" s="31">
        <v>0</v>
      </c>
      <c r="BZ12" s="31">
        <v>0</v>
      </c>
      <c r="CA12" s="31">
        <f>+[3]rep1_2!$G$155</f>
        <v>18538.5</v>
      </c>
      <c r="CB12" s="31">
        <f>+[4]rep1_2!$G$159</f>
        <v>3985.8</v>
      </c>
      <c r="CC12" s="31">
        <f>+[3]rep1_2!$G$156</f>
        <v>207.1</v>
      </c>
      <c r="CD12" s="31">
        <f>+[3]rep1_2!$G$148</f>
        <v>40000</v>
      </c>
      <c r="CE12" s="31">
        <f>+[4]rep1_2!$G$152</f>
        <v>10000</v>
      </c>
      <c r="CF12" s="31">
        <f>+[3]rep1_2!$G$149</f>
        <v>3059.5</v>
      </c>
      <c r="CG12" s="31">
        <v>0</v>
      </c>
      <c r="CH12" s="31">
        <v>0</v>
      </c>
      <c r="CI12" s="31">
        <v>0</v>
      </c>
      <c r="CJ12" s="31">
        <f>+[3]rep1_2!$G$183</f>
        <v>0</v>
      </c>
      <c r="CK12" s="31">
        <f>+[4]rep1_2!$G$187</f>
        <v>0</v>
      </c>
      <c r="CL12" s="31">
        <f>+[3]rep1_2!$G$184</f>
        <v>0</v>
      </c>
      <c r="CM12" s="31">
        <v>0</v>
      </c>
      <c r="CN12" s="31">
        <v>0</v>
      </c>
      <c r="CO12" s="31">
        <v>0</v>
      </c>
      <c r="CP12" s="31">
        <f>+[3]rep1_2!$G$225</f>
        <v>422380.7</v>
      </c>
      <c r="CQ12" s="31">
        <f>+[4]rep1_2!$G$229</f>
        <v>76168.5</v>
      </c>
      <c r="CR12" s="31">
        <f>+[3]rep1_2!$G$226</f>
        <v>29647.7</v>
      </c>
      <c r="CS12" s="31">
        <f>+[3]rep1_2!$G$197</f>
        <v>420380.7</v>
      </c>
      <c r="CT12" s="31">
        <f>+[4]rep1_2!$G$201</f>
        <v>75668.5</v>
      </c>
      <c r="CU12" s="31">
        <f>+[3]rep1_2!$G$198</f>
        <v>29429.7</v>
      </c>
      <c r="CV12" s="31">
        <v>0</v>
      </c>
      <c r="CW12" s="31">
        <v>0</v>
      </c>
      <c r="CX12" s="31">
        <v>0</v>
      </c>
      <c r="CY12" s="31">
        <f>+[3]rep1_2!$G$232</f>
        <v>25000</v>
      </c>
      <c r="CZ12" s="31">
        <f>+[4]rep1_2!$G$236</f>
        <v>5375</v>
      </c>
      <c r="DA12" s="31">
        <f>+[3]rep1_2!$G$233</f>
        <v>2429.6999999999998</v>
      </c>
      <c r="DB12" s="31">
        <f>+[3]rep1_2!$G$260</f>
        <v>0</v>
      </c>
      <c r="DC12" s="31">
        <f>+[4]rep1_2!$G$264</f>
        <v>0</v>
      </c>
      <c r="DD12" s="31">
        <f>+[3]rep1_2!$G$261</f>
        <v>0</v>
      </c>
      <c r="DE12" s="31">
        <f>+[3]rep1_2!$G$239</f>
        <v>34000</v>
      </c>
      <c r="DF12" s="31">
        <f>+[4]rep1_2!$G$243</f>
        <v>7480</v>
      </c>
      <c r="DG12" s="31">
        <f>+[3]rep1_2!$G$240</f>
        <v>3646.2</v>
      </c>
      <c r="DH12" s="31"/>
      <c r="DI12" s="22">
        <f t="shared" ref="DI12:DI22" si="36">P12+Z12+AE12+AJ12+AO12+AT12+AY12+BB12+BE12+BH12+BK12+BN12+BU12+BX12+CA12+CD12+CG12+CJ12+CM12+CP12+CV12+CY12+DB12+DE12</f>
        <v>5919008.8000000007</v>
      </c>
      <c r="DJ12" s="22">
        <f t="shared" si="31"/>
        <v>1104860.5</v>
      </c>
      <c r="DK12" s="22">
        <f t="shared" si="32"/>
        <v>537991.69999999984</v>
      </c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21">
        <f t="shared" si="33"/>
        <v>0</v>
      </c>
      <c r="EF12" s="21">
        <f t="shared" si="34"/>
        <v>0</v>
      </c>
      <c r="EG12" s="21">
        <f t="shared" si="35"/>
        <v>0</v>
      </c>
    </row>
    <row r="13" spans="2:137" s="7" customFormat="1" ht="27.75" customHeight="1" x14ac:dyDescent="0.25">
      <c r="B13" s="11">
        <v>4</v>
      </c>
      <c r="C13" s="13" t="s">
        <v>53</v>
      </c>
      <c r="D13" s="21">
        <v>0</v>
      </c>
      <c r="E13" s="21">
        <v>0</v>
      </c>
      <c r="F13" s="23">
        <f t="shared" si="4"/>
        <v>1605994.4000000001</v>
      </c>
      <c r="G13" s="23">
        <f t="shared" si="5"/>
        <v>305397.59999999998</v>
      </c>
      <c r="H13" s="23">
        <f t="shared" si="0"/>
        <v>166033.29999999999</v>
      </c>
      <c r="I13" s="23">
        <f t="shared" si="6"/>
        <v>54.366275307991941</v>
      </c>
      <c r="J13" s="24">
        <f t="shared" si="7"/>
        <v>10.338348626869433</v>
      </c>
      <c r="K13" s="23">
        <f t="shared" si="8"/>
        <v>1605994.4000000001</v>
      </c>
      <c r="L13" s="23">
        <f t="shared" si="9"/>
        <v>305397.59999999998</v>
      </c>
      <c r="M13" s="23">
        <f t="shared" si="10"/>
        <v>166033.29999999999</v>
      </c>
      <c r="N13" s="25">
        <f t="shared" si="11"/>
        <v>54.366275307991941</v>
      </c>
      <c r="O13" s="26">
        <f t="shared" si="12"/>
        <v>10.338348626869433</v>
      </c>
      <c r="P13" s="27">
        <f>+[1]rep1_101!$H$92</f>
        <v>728238.1</v>
      </c>
      <c r="Q13" s="27">
        <f>+[2]rep1_101!$H$96</f>
        <v>123800.4</v>
      </c>
      <c r="R13" s="27">
        <f>+[1]rep1_101!$H$93</f>
        <v>56597.3</v>
      </c>
      <c r="S13" s="27">
        <f t="shared" si="13"/>
        <v>45.716572805903702</v>
      </c>
      <c r="T13" s="26">
        <f t="shared" si="14"/>
        <v>7.7718125431778429</v>
      </c>
      <c r="U13" s="27">
        <f t="shared" si="15"/>
        <v>530346.9</v>
      </c>
      <c r="V13" s="27">
        <f t="shared" si="16"/>
        <v>93014.200000000012</v>
      </c>
      <c r="W13" s="27">
        <f t="shared" si="17"/>
        <v>60467.7</v>
      </c>
      <c r="X13" s="27">
        <f t="shared" si="18"/>
        <v>65.009106136482373</v>
      </c>
      <c r="Y13" s="26">
        <f t="shared" si="19"/>
        <v>11.40153737110559</v>
      </c>
      <c r="Z13" s="21">
        <f>[1]rep1_101!$H$8+[1]rep1_101!$H$15</f>
        <v>4963.3</v>
      </c>
      <c r="AA13" s="21">
        <f>+[2]rep1_101!$H$26</f>
        <v>1072.0999999999999</v>
      </c>
      <c r="AB13" s="21">
        <f>+[1]rep1_101!$H$23</f>
        <v>195.2</v>
      </c>
      <c r="AC13" s="28">
        <f t="shared" si="20"/>
        <v>18.2072567857476</v>
      </c>
      <c r="AD13" s="29">
        <f t="shared" si="21"/>
        <v>3.9328672455825755</v>
      </c>
      <c r="AE13" s="21">
        <f>+[1]rep1_101!$H$71</f>
        <v>893.1</v>
      </c>
      <c r="AF13" s="21">
        <f>+[2]rep1_101!$H$75</f>
        <v>192.9</v>
      </c>
      <c r="AG13" s="21">
        <f>+[1]rep1_101!$H$72</f>
        <v>19</v>
      </c>
      <c r="AH13" s="28">
        <f t="shared" si="22"/>
        <v>9.8496630378434418</v>
      </c>
      <c r="AI13" s="26">
        <f t="shared" si="23"/>
        <v>2.1274213413951406</v>
      </c>
      <c r="AJ13" s="21">
        <f>[1]rep1_101!$H$29+[1]rep1_101!$H$36</f>
        <v>525383.6</v>
      </c>
      <c r="AK13" s="21">
        <f>+[2]rep1_101!$H$47</f>
        <v>91942.1</v>
      </c>
      <c r="AL13" s="21">
        <f>+[1]rep1_101!$H$44</f>
        <v>60272.5</v>
      </c>
      <c r="AM13" s="30">
        <f t="shared" si="24"/>
        <v>65.55484375492837</v>
      </c>
      <c r="AN13" s="26">
        <f t="shared" si="25"/>
        <v>11.472093913856467</v>
      </c>
      <c r="AO13" s="21">
        <f>+[3]rep1_2!$H$127</f>
        <v>125540.1</v>
      </c>
      <c r="AP13" s="21">
        <f>+[4]rep1_2!$H$131</f>
        <v>46006.1</v>
      </c>
      <c r="AQ13" s="21">
        <f>+[3]rep1_2!$H$128</f>
        <v>27394.7</v>
      </c>
      <c r="AR13" s="28">
        <f t="shared" si="26"/>
        <v>59.545799361389044</v>
      </c>
      <c r="AS13" s="26">
        <f t="shared" si="27"/>
        <v>21.821473776108192</v>
      </c>
      <c r="AT13" s="31">
        <v>0</v>
      </c>
      <c r="AU13" s="31">
        <v>0</v>
      </c>
      <c r="AV13" s="31">
        <v>0</v>
      </c>
      <c r="AW13" s="31" t="str">
        <f t="shared" si="28"/>
        <v>-</v>
      </c>
      <c r="AX13" s="32" t="str">
        <f t="shared" si="29"/>
        <v>-</v>
      </c>
      <c r="AY13" s="31">
        <v>0</v>
      </c>
      <c r="AZ13" s="31">
        <v>0</v>
      </c>
      <c r="BA13" s="31">
        <v>0</v>
      </c>
      <c r="BB13" s="31">
        <v>0</v>
      </c>
      <c r="BC13" s="31">
        <v>0</v>
      </c>
      <c r="BD13" s="31">
        <v>0</v>
      </c>
      <c r="BE13" s="31"/>
      <c r="BF13" s="28"/>
      <c r="BG13" s="28"/>
      <c r="BH13" s="31"/>
      <c r="BI13" s="28"/>
      <c r="BJ13" s="28"/>
      <c r="BK13" s="31"/>
      <c r="BL13" s="31"/>
      <c r="BM13" s="31"/>
      <c r="BN13" s="31">
        <f>+[3]rep1_2!$H$134</f>
        <v>0</v>
      </c>
      <c r="BO13" s="31">
        <f>+[4]rep1_2!$H$138</f>
        <v>0</v>
      </c>
      <c r="BP13" s="31">
        <f>+[3]rep1_2!$H$135</f>
        <v>0</v>
      </c>
      <c r="BQ13" s="25">
        <f t="shared" si="1"/>
        <v>45032.700000000004</v>
      </c>
      <c r="BR13" s="25">
        <f t="shared" si="1"/>
        <v>10106</v>
      </c>
      <c r="BS13" s="25">
        <f t="shared" si="2"/>
        <v>3035.4</v>
      </c>
      <c r="BT13" s="33">
        <f t="shared" si="30"/>
        <v>6.7404352836938495</v>
      </c>
      <c r="BU13" s="31">
        <f>+[3]rep1_2!$H$141</f>
        <v>42393.3</v>
      </c>
      <c r="BV13" s="31">
        <f>+[4]rep1_2!$H$145</f>
        <v>9538.5</v>
      </c>
      <c r="BW13" s="31">
        <f>+[3]rep1_2!$H$142</f>
        <v>3035.4</v>
      </c>
      <c r="BX13" s="31">
        <v>0</v>
      </c>
      <c r="BY13" s="31">
        <v>0</v>
      </c>
      <c r="BZ13" s="31">
        <v>0</v>
      </c>
      <c r="CA13" s="31">
        <f>+[3]rep1_2!$H$155</f>
        <v>2639.4</v>
      </c>
      <c r="CB13" s="31">
        <f>+[4]rep1_2!$H$159</f>
        <v>567.5</v>
      </c>
      <c r="CC13" s="31">
        <f>+[3]rep1_2!$H$156</f>
        <v>0</v>
      </c>
      <c r="CD13" s="31">
        <f>+[3]rep1_2!$H$148</f>
        <v>0</v>
      </c>
      <c r="CE13" s="31">
        <f>+[4]rep1_2!$H$152</f>
        <v>0</v>
      </c>
      <c r="CF13" s="31">
        <f>+[3]rep1_2!$H$149</f>
        <v>0</v>
      </c>
      <c r="CG13" s="31">
        <v>0</v>
      </c>
      <c r="CH13" s="31">
        <v>0</v>
      </c>
      <c r="CI13" s="31">
        <v>0</v>
      </c>
      <c r="CJ13" s="31">
        <f>+[3]rep1_2!$H$183</f>
        <v>0</v>
      </c>
      <c r="CK13" s="31">
        <f>+[4]rep1_2!$H$187</f>
        <v>0</v>
      </c>
      <c r="CL13" s="31">
        <f>+[3]rep1_2!$H$184</f>
        <v>0</v>
      </c>
      <c r="CM13" s="34">
        <v>0</v>
      </c>
      <c r="CN13" s="34">
        <v>0</v>
      </c>
      <c r="CO13" s="31">
        <v>0</v>
      </c>
      <c r="CP13" s="31">
        <f>+[3]rep1_2!$H$225</f>
        <v>159943.5</v>
      </c>
      <c r="CQ13" s="31">
        <f>+[4]rep1_2!$H$229</f>
        <v>28808</v>
      </c>
      <c r="CR13" s="31">
        <f>+[3]rep1_2!$H$226</f>
        <v>16876.8</v>
      </c>
      <c r="CS13" s="31">
        <f>+[3]rep1_2!$H$197</f>
        <v>159683.5</v>
      </c>
      <c r="CT13" s="31">
        <f>+[4]rep1_2!$H$201</f>
        <v>28743</v>
      </c>
      <c r="CU13" s="31">
        <f>+[3]rep1_2!$H$198</f>
        <v>16825.8</v>
      </c>
      <c r="CV13" s="34">
        <v>0</v>
      </c>
      <c r="CW13" s="34">
        <v>0</v>
      </c>
      <c r="CX13" s="31">
        <v>0</v>
      </c>
      <c r="CY13" s="31">
        <f>+[3]rep1_2!$H$232</f>
        <v>10000</v>
      </c>
      <c r="CZ13" s="31">
        <f>+[4]rep1_2!$H$236</f>
        <v>2150</v>
      </c>
      <c r="DA13" s="31">
        <f>+[3]rep1_2!$H$233</f>
        <v>600</v>
      </c>
      <c r="DB13" s="31">
        <f>+[3]rep1_2!$H$260</f>
        <v>0</v>
      </c>
      <c r="DC13" s="31">
        <f>+[4]rep1_2!$H$264</f>
        <v>0</v>
      </c>
      <c r="DD13" s="31">
        <f>+[3]rep1_2!$H$261</f>
        <v>0</v>
      </c>
      <c r="DE13" s="31">
        <f>+[3]rep1_2!$H$239</f>
        <v>6000</v>
      </c>
      <c r="DF13" s="31">
        <f>+[4]rep1_2!$H$243</f>
        <v>1320</v>
      </c>
      <c r="DG13" s="31">
        <f>+[3]rep1_2!$H$240</f>
        <v>1042.4000000000001</v>
      </c>
      <c r="DH13" s="31"/>
      <c r="DI13" s="22">
        <f t="shared" si="36"/>
        <v>1605994.4000000001</v>
      </c>
      <c r="DJ13" s="22">
        <f t="shared" si="31"/>
        <v>305397.59999999998</v>
      </c>
      <c r="DK13" s="22">
        <f t="shared" si="32"/>
        <v>166033.29999999999</v>
      </c>
      <c r="DL13" s="31"/>
      <c r="DM13" s="31"/>
      <c r="DN13" s="31"/>
      <c r="DO13" s="31"/>
      <c r="DP13" s="31"/>
      <c r="DQ13" s="31"/>
      <c r="DR13" s="31"/>
      <c r="DS13" s="31"/>
      <c r="DT13" s="31"/>
      <c r="DU13" s="31"/>
      <c r="DV13" s="31"/>
      <c r="DW13" s="31"/>
      <c r="DX13" s="31"/>
      <c r="DY13" s="31"/>
      <c r="DZ13" s="31"/>
      <c r="EA13" s="31"/>
      <c r="EB13" s="31"/>
      <c r="EC13" s="31"/>
      <c r="ED13" s="31"/>
      <c r="EE13" s="21">
        <f t="shared" si="33"/>
        <v>0</v>
      </c>
      <c r="EF13" s="21">
        <f t="shared" si="34"/>
        <v>0</v>
      </c>
      <c r="EG13" s="21">
        <f t="shared" si="35"/>
        <v>0</v>
      </c>
    </row>
    <row r="14" spans="2:137" s="7" customFormat="1" ht="27.75" customHeight="1" x14ac:dyDescent="0.25">
      <c r="B14" s="11">
        <v>5</v>
      </c>
      <c r="C14" s="13" t="s">
        <v>54</v>
      </c>
      <c r="D14" s="21">
        <v>0</v>
      </c>
      <c r="E14" s="21">
        <v>0</v>
      </c>
      <c r="F14" s="23">
        <f t="shared" si="4"/>
        <v>2934976.3</v>
      </c>
      <c r="G14" s="23">
        <f t="shared" si="5"/>
        <v>557544.4</v>
      </c>
      <c r="H14" s="23">
        <f t="shared" si="0"/>
        <v>241526.7</v>
      </c>
      <c r="I14" s="23">
        <f t="shared" si="6"/>
        <v>43.319724850612793</v>
      </c>
      <c r="J14" s="24">
        <f t="shared" si="7"/>
        <v>8.2292555479919898</v>
      </c>
      <c r="K14" s="23">
        <f t="shared" si="8"/>
        <v>2934976.3</v>
      </c>
      <c r="L14" s="23">
        <f t="shared" si="9"/>
        <v>557544.4</v>
      </c>
      <c r="M14" s="23">
        <f t="shared" si="10"/>
        <v>241526.7</v>
      </c>
      <c r="N14" s="25">
        <f t="shared" si="11"/>
        <v>43.319724850612793</v>
      </c>
      <c r="O14" s="26">
        <f t="shared" si="12"/>
        <v>8.2292555479919898</v>
      </c>
      <c r="P14" s="27">
        <f>+[1]rep1_101!$I$92</f>
        <v>991853.9</v>
      </c>
      <c r="Q14" s="27">
        <f>+[2]rep1_101!$I$96</f>
        <v>168615.2</v>
      </c>
      <c r="R14" s="27">
        <f>+[1]rep1_101!$I$93</f>
        <v>61207.199999999997</v>
      </c>
      <c r="S14" s="27">
        <f t="shared" si="13"/>
        <v>36.299930255398081</v>
      </c>
      <c r="T14" s="26">
        <f t="shared" si="14"/>
        <v>6.1709894975459587</v>
      </c>
      <c r="U14" s="27">
        <f t="shared" si="15"/>
        <v>1328254.4000000001</v>
      </c>
      <c r="V14" s="27">
        <f t="shared" si="16"/>
        <v>232914.09999999998</v>
      </c>
      <c r="W14" s="27">
        <f t="shared" si="17"/>
        <v>119191</v>
      </c>
      <c r="X14" s="27">
        <f t="shared" si="18"/>
        <v>51.173801843684011</v>
      </c>
      <c r="Y14" s="26">
        <f t="shared" si="19"/>
        <v>8.9735068824164994</v>
      </c>
      <c r="Z14" s="21">
        <f>[1]rep1_101!$I$8+[1]rep1_101!$I$15</f>
        <v>11450.1</v>
      </c>
      <c r="AA14" s="21">
        <f>+[2]rep1_101!$I$26</f>
        <v>2473.3000000000002</v>
      </c>
      <c r="AB14" s="21">
        <f>+[1]rep1_101!$I$23</f>
        <v>167.9</v>
      </c>
      <c r="AC14" s="28">
        <f t="shared" si="20"/>
        <v>6.7885011927384467</v>
      </c>
      <c r="AD14" s="29">
        <f t="shared" si="21"/>
        <v>1.4663627391900507</v>
      </c>
      <c r="AE14" s="21">
        <f>+[1]rep1_101!$I$71</f>
        <v>7539.5</v>
      </c>
      <c r="AF14" s="21">
        <f>+[2]rep1_101!$I$75</f>
        <v>1628.5</v>
      </c>
      <c r="AG14" s="21">
        <f>+[1]rep1_101!$I$72</f>
        <v>209.7</v>
      </c>
      <c r="AH14" s="28">
        <f t="shared" si="22"/>
        <v>12.876880564937057</v>
      </c>
      <c r="AI14" s="26">
        <f t="shared" si="23"/>
        <v>2.7813515485111742</v>
      </c>
      <c r="AJ14" s="21">
        <f>[1]rep1_101!$I$29+[1]rep1_101!$I$36</f>
        <v>1316804.3</v>
      </c>
      <c r="AK14" s="21">
        <f>+[2]rep1_101!$I$47</f>
        <v>230440.8</v>
      </c>
      <c r="AL14" s="21">
        <f>+[1]rep1_101!$I$44</f>
        <v>119023.1</v>
      </c>
      <c r="AM14" s="30">
        <f t="shared" si="24"/>
        <v>51.650185210257916</v>
      </c>
      <c r="AN14" s="26">
        <f t="shared" si="25"/>
        <v>9.0387842749298439</v>
      </c>
      <c r="AO14" s="21">
        <f>+[3]rep1_2!$I$127</f>
        <v>169600</v>
      </c>
      <c r="AP14" s="21">
        <f>+[4]rep1_2!$I$131</f>
        <v>72168</v>
      </c>
      <c r="AQ14" s="21">
        <f>+[3]rep1_2!$I$128</f>
        <v>38351.300000000003</v>
      </c>
      <c r="AR14" s="28">
        <f t="shared" si="26"/>
        <v>53.141697151091904</v>
      </c>
      <c r="AS14" s="26">
        <f t="shared" si="27"/>
        <v>22.612794811320757</v>
      </c>
      <c r="AT14" s="31">
        <v>0</v>
      </c>
      <c r="AU14" s="31">
        <v>0</v>
      </c>
      <c r="AV14" s="31">
        <v>0</v>
      </c>
      <c r="AW14" s="31" t="str">
        <f t="shared" si="28"/>
        <v>-</v>
      </c>
      <c r="AX14" s="32" t="str">
        <f t="shared" si="29"/>
        <v>-</v>
      </c>
      <c r="AY14" s="31">
        <v>0</v>
      </c>
      <c r="AZ14" s="31">
        <v>0</v>
      </c>
      <c r="BA14" s="31">
        <v>0</v>
      </c>
      <c r="BB14" s="31">
        <v>0</v>
      </c>
      <c r="BC14" s="31">
        <v>0</v>
      </c>
      <c r="BD14" s="31">
        <v>0</v>
      </c>
      <c r="BE14" s="31"/>
      <c r="BF14" s="28"/>
      <c r="BG14" s="28"/>
      <c r="BH14" s="31"/>
      <c r="BI14" s="28"/>
      <c r="BJ14" s="28"/>
      <c r="BK14" s="31"/>
      <c r="BL14" s="31"/>
      <c r="BM14" s="31"/>
      <c r="BN14" s="31">
        <f>+[3]rep1_2!$I$134</f>
        <v>0</v>
      </c>
      <c r="BO14" s="31">
        <f>+[4]rep1_2!$I$138</f>
        <v>0</v>
      </c>
      <c r="BP14" s="31">
        <f>+[3]rep1_2!$I$135</f>
        <v>0</v>
      </c>
      <c r="BQ14" s="25">
        <f t="shared" si="1"/>
        <v>68968.5</v>
      </c>
      <c r="BR14" s="25">
        <f t="shared" si="1"/>
        <v>15593.800000000001</v>
      </c>
      <c r="BS14" s="25">
        <f t="shared" si="2"/>
        <v>3431.9</v>
      </c>
      <c r="BT14" s="33">
        <f t="shared" si="30"/>
        <v>4.9760397862792436</v>
      </c>
      <c r="BU14" s="31">
        <f>+[3]rep1_2!$I$141</f>
        <v>64591.6</v>
      </c>
      <c r="BV14" s="31">
        <f>+[4]rep1_2!$I$145</f>
        <v>14533.1</v>
      </c>
      <c r="BW14" s="31">
        <f>+[3]rep1_2!$I$142</f>
        <v>2482.5</v>
      </c>
      <c r="BX14" s="31">
        <v>0</v>
      </c>
      <c r="BY14" s="31">
        <v>0</v>
      </c>
      <c r="BZ14" s="31">
        <v>0</v>
      </c>
      <c r="CA14" s="31">
        <f>+[3]rep1_2!$I$155</f>
        <v>956.9</v>
      </c>
      <c r="CB14" s="31">
        <f>+[4]rep1_2!$I$159</f>
        <v>205.7</v>
      </c>
      <c r="CC14" s="31">
        <f>+[3]rep1_2!$I$156</f>
        <v>4.4000000000000004</v>
      </c>
      <c r="CD14" s="31">
        <f>+[3]rep1_2!$I$148</f>
        <v>3420</v>
      </c>
      <c r="CE14" s="31">
        <f>+[4]rep1_2!$I$152</f>
        <v>855</v>
      </c>
      <c r="CF14" s="31">
        <f>+[3]rep1_2!$I$149</f>
        <v>945</v>
      </c>
      <c r="CG14" s="31">
        <v>0</v>
      </c>
      <c r="CH14" s="31">
        <v>0</v>
      </c>
      <c r="CI14" s="31">
        <v>0</v>
      </c>
      <c r="CJ14" s="31">
        <f>+[3]rep1_2!$I$183</f>
        <v>0</v>
      </c>
      <c r="CK14" s="31">
        <f>+[4]rep1_2!$I$187</f>
        <v>0</v>
      </c>
      <c r="CL14" s="31">
        <f>+[3]rep1_2!$I$184</f>
        <v>0</v>
      </c>
      <c r="CM14" s="34">
        <v>0</v>
      </c>
      <c r="CN14" s="34">
        <v>0</v>
      </c>
      <c r="CO14" s="31">
        <v>0</v>
      </c>
      <c r="CP14" s="31">
        <f>+[3]rep1_2!$I$225</f>
        <v>354260</v>
      </c>
      <c r="CQ14" s="31">
        <f>+[4]rep1_2!$I$229</f>
        <v>63833.3</v>
      </c>
      <c r="CR14" s="31">
        <f>+[3]rep1_2!$I$226</f>
        <v>17200.2</v>
      </c>
      <c r="CS14" s="31">
        <f>+[3]rep1_2!$I$197</f>
        <v>353310</v>
      </c>
      <c r="CT14" s="31">
        <f>+[4]rep1_2!$I$201</f>
        <v>63595.8</v>
      </c>
      <c r="CU14" s="31">
        <f>+[3]rep1_2!$I$198</f>
        <v>17175.2</v>
      </c>
      <c r="CV14" s="34">
        <v>0</v>
      </c>
      <c r="CW14" s="34">
        <v>0</v>
      </c>
      <c r="CX14" s="31">
        <v>0</v>
      </c>
      <c r="CY14" s="31">
        <f>+[3]rep1_2!$I$232</f>
        <v>4900</v>
      </c>
      <c r="CZ14" s="31">
        <f>+[4]rep1_2!$I$236</f>
        <v>1053.5</v>
      </c>
      <c r="DA14" s="31">
        <f>+[3]rep1_2!$I$233</f>
        <v>1477.9</v>
      </c>
      <c r="DB14" s="31">
        <f>+[3]rep1_2!$I$260</f>
        <v>1700</v>
      </c>
      <c r="DC14" s="31">
        <f>+[4]rep1_2!$I$264</f>
        <v>0</v>
      </c>
      <c r="DD14" s="31">
        <f>+[3]rep1_2!$I$261</f>
        <v>0</v>
      </c>
      <c r="DE14" s="31">
        <f>+[3]rep1_2!$I$239</f>
        <v>7900</v>
      </c>
      <c r="DF14" s="31">
        <f>+[4]rep1_2!$I$243</f>
        <v>1738</v>
      </c>
      <c r="DG14" s="31">
        <f>+[3]rep1_2!$I$240</f>
        <v>457.5</v>
      </c>
      <c r="DH14" s="31"/>
      <c r="DI14" s="22">
        <f t="shared" si="36"/>
        <v>2934976.3</v>
      </c>
      <c r="DJ14" s="22">
        <f t="shared" si="31"/>
        <v>557544.4</v>
      </c>
      <c r="DK14" s="22">
        <f t="shared" si="32"/>
        <v>241526.7</v>
      </c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21">
        <f t="shared" si="33"/>
        <v>0</v>
      </c>
      <c r="EF14" s="21">
        <f t="shared" si="34"/>
        <v>0</v>
      </c>
      <c r="EG14" s="21">
        <f t="shared" si="35"/>
        <v>0</v>
      </c>
    </row>
    <row r="15" spans="2:137" s="7" customFormat="1" ht="27.75" customHeight="1" x14ac:dyDescent="0.25">
      <c r="B15" s="11">
        <v>6</v>
      </c>
      <c r="C15" s="13" t="s">
        <v>55</v>
      </c>
      <c r="D15" s="21">
        <v>0</v>
      </c>
      <c r="E15" s="21">
        <v>0</v>
      </c>
      <c r="F15" s="23">
        <f t="shared" si="4"/>
        <v>11879022.899999999</v>
      </c>
      <c r="G15" s="23">
        <f t="shared" si="5"/>
        <v>2422964.8000000003</v>
      </c>
      <c r="H15" s="23">
        <f t="shared" si="0"/>
        <v>1043596.1</v>
      </c>
      <c r="I15" s="23">
        <f t="shared" si="6"/>
        <v>43.071038423670039</v>
      </c>
      <c r="J15" s="24">
        <f t="shared" si="7"/>
        <v>8.7852015168688684</v>
      </c>
      <c r="K15" s="23">
        <f t="shared" si="8"/>
        <v>11879022.899999999</v>
      </c>
      <c r="L15" s="23">
        <f t="shared" si="9"/>
        <v>2422964.8000000003</v>
      </c>
      <c r="M15" s="23">
        <f t="shared" si="10"/>
        <v>1043596.1</v>
      </c>
      <c r="N15" s="25">
        <f t="shared" si="11"/>
        <v>43.071038423670039</v>
      </c>
      <c r="O15" s="26">
        <f t="shared" si="12"/>
        <v>8.7852015168688684</v>
      </c>
      <c r="P15" s="27">
        <f>+[1]rep1_101!$J$92</f>
        <v>5959103</v>
      </c>
      <c r="Q15" s="27">
        <f>+[2]rep1_101!$J$96</f>
        <v>1013047.6</v>
      </c>
      <c r="R15" s="27">
        <f>+[1]rep1_101!$J$93</f>
        <v>321539.3</v>
      </c>
      <c r="S15" s="27">
        <f t="shared" si="13"/>
        <v>31.7398017625233</v>
      </c>
      <c r="T15" s="26">
        <f t="shared" si="14"/>
        <v>5.3957667789934156</v>
      </c>
      <c r="U15" s="27">
        <f t="shared" si="15"/>
        <v>2586166.3000000003</v>
      </c>
      <c r="V15" s="27">
        <f t="shared" si="16"/>
        <v>459119.6</v>
      </c>
      <c r="W15" s="27">
        <f t="shared" si="17"/>
        <v>270391</v>
      </c>
      <c r="X15" s="27">
        <f t="shared" si="18"/>
        <v>58.893368960941771</v>
      </c>
      <c r="Y15" s="26">
        <f t="shared" si="19"/>
        <v>10.455282786725663</v>
      </c>
      <c r="Z15" s="21">
        <f>[1]rep1_101!$J$8+[1]rep1_101!$J$15</f>
        <v>159524.5</v>
      </c>
      <c r="AA15" s="21">
        <f>+[2]rep1_101!$J$26</f>
        <v>34457.300000000003</v>
      </c>
      <c r="AB15" s="21">
        <f>+[1]rep1_101!$J$23</f>
        <v>3675</v>
      </c>
      <c r="AC15" s="28">
        <f t="shared" si="20"/>
        <v>10.665374245805676</v>
      </c>
      <c r="AD15" s="29">
        <f t="shared" si="21"/>
        <v>2.3037213719522707</v>
      </c>
      <c r="AE15" s="21">
        <f>+[1]rep1_101!$J$71</f>
        <v>11763.6</v>
      </c>
      <c r="AF15" s="21">
        <f>+[2]rep1_101!$J$75</f>
        <v>2540.9</v>
      </c>
      <c r="AG15" s="21">
        <f>+[1]rep1_101!$J$72</f>
        <v>121.5</v>
      </c>
      <c r="AH15" s="28">
        <f t="shared" si="22"/>
        <v>4.7817702388917311</v>
      </c>
      <c r="AI15" s="26">
        <f t="shared" si="23"/>
        <v>1.0328470876262368</v>
      </c>
      <c r="AJ15" s="21">
        <f>[1]rep1_101!$J$29+[1]rep1_101!$J$36</f>
        <v>2426641.8000000003</v>
      </c>
      <c r="AK15" s="21">
        <f>+[2]rep1_101!$J$47</f>
        <v>424662.3</v>
      </c>
      <c r="AL15" s="21">
        <f>+[1]rep1_101!$J$44</f>
        <v>266716</v>
      </c>
      <c r="AM15" s="30">
        <f t="shared" si="24"/>
        <v>62.806611276772159</v>
      </c>
      <c r="AN15" s="26">
        <f t="shared" si="25"/>
        <v>10.991156585203468</v>
      </c>
      <c r="AO15" s="21">
        <f>+[3]rep1_2!$J$127</f>
        <v>1151400.1000000001</v>
      </c>
      <c r="AP15" s="21">
        <f>+[4]rep1_2!$J$131</f>
        <v>501223.9</v>
      </c>
      <c r="AQ15" s="21">
        <f>+[3]rep1_2!$J$128</f>
        <v>317669.3</v>
      </c>
      <c r="AR15" s="28">
        <f t="shared" si="26"/>
        <v>63.378721565352322</v>
      </c>
      <c r="AS15" s="26">
        <f t="shared" si="27"/>
        <v>27.589827376252611</v>
      </c>
      <c r="AT15" s="31">
        <v>0</v>
      </c>
      <c r="AU15" s="31">
        <v>0</v>
      </c>
      <c r="AV15" s="31">
        <v>0</v>
      </c>
      <c r="AW15" s="31" t="str">
        <f t="shared" si="28"/>
        <v>-</v>
      </c>
      <c r="AX15" s="32" t="str">
        <f t="shared" si="29"/>
        <v>-</v>
      </c>
      <c r="AY15" s="31">
        <v>0</v>
      </c>
      <c r="AZ15" s="31">
        <v>0</v>
      </c>
      <c r="BA15" s="31">
        <v>0</v>
      </c>
      <c r="BB15" s="31">
        <v>0</v>
      </c>
      <c r="BC15" s="31">
        <v>0</v>
      </c>
      <c r="BD15" s="31">
        <v>0</v>
      </c>
      <c r="BE15" s="31"/>
      <c r="BF15" s="28"/>
      <c r="BG15" s="28"/>
      <c r="BH15" s="31"/>
      <c r="BI15" s="28"/>
      <c r="BJ15" s="28"/>
      <c r="BK15" s="31"/>
      <c r="BL15" s="31"/>
      <c r="BM15" s="31"/>
      <c r="BN15" s="31">
        <f>+[3]rep1_2!$J$134</f>
        <v>0</v>
      </c>
      <c r="BO15" s="31">
        <f>+[4]rep1_2!$J$138</f>
        <v>0</v>
      </c>
      <c r="BP15" s="31">
        <f>+[3]rep1_2!$J$135</f>
        <v>0</v>
      </c>
      <c r="BQ15" s="25">
        <f t="shared" si="1"/>
        <v>1238213.7000000002</v>
      </c>
      <c r="BR15" s="25">
        <f t="shared" si="1"/>
        <v>277583.3</v>
      </c>
      <c r="BS15" s="25">
        <f t="shared" si="2"/>
        <v>64036.5</v>
      </c>
      <c r="BT15" s="33">
        <f t="shared" si="30"/>
        <v>5.1716840154490287</v>
      </c>
      <c r="BU15" s="31">
        <f>+[3]rep1_2!$J$141</f>
        <v>1133229.6000000001</v>
      </c>
      <c r="BV15" s="31">
        <f>+[4]rep1_2!$J$145</f>
        <v>254976.7</v>
      </c>
      <c r="BW15" s="31">
        <f>+[3]rep1_2!$J$142</f>
        <v>61038.7</v>
      </c>
      <c r="BX15" s="31">
        <v>0</v>
      </c>
      <c r="BY15" s="31">
        <v>0</v>
      </c>
      <c r="BZ15" s="31">
        <v>0</v>
      </c>
      <c r="CA15" s="31">
        <f>+[3]rep1_2!$J$155</f>
        <v>103984.1</v>
      </c>
      <c r="CB15" s="31">
        <f>+[4]rep1_2!$J$159</f>
        <v>22356.6</v>
      </c>
      <c r="CC15" s="31">
        <f>+[3]rep1_2!$J$156</f>
        <v>2924.8</v>
      </c>
      <c r="CD15" s="31">
        <f>+[3]rep1_2!$J$148</f>
        <v>1000</v>
      </c>
      <c r="CE15" s="31">
        <f>+[4]rep1_2!$J$152</f>
        <v>250</v>
      </c>
      <c r="CF15" s="31">
        <f>+[3]rep1_2!$J$149</f>
        <v>73</v>
      </c>
      <c r="CG15" s="31">
        <v>0</v>
      </c>
      <c r="CH15" s="31">
        <v>0</v>
      </c>
      <c r="CI15" s="31">
        <v>0</v>
      </c>
      <c r="CJ15" s="31">
        <f>+[3]rep1_2!$J$183</f>
        <v>0</v>
      </c>
      <c r="CK15" s="31">
        <f>+[4]rep1_2!$J$187</f>
        <v>0</v>
      </c>
      <c r="CL15" s="31">
        <f>+[3]rep1_2!$J$184</f>
        <v>0</v>
      </c>
      <c r="CM15" s="34">
        <v>0</v>
      </c>
      <c r="CN15" s="34">
        <v>0</v>
      </c>
      <c r="CO15" s="31">
        <v>0</v>
      </c>
      <c r="CP15" s="31">
        <f>+[3]rep1_2!$J$225</f>
        <v>893376.2</v>
      </c>
      <c r="CQ15" s="31">
        <f>+[4]rep1_2!$J$229</f>
        <v>161019.5</v>
      </c>
      <c r="CR15" s="31">
        <f>+[3]rep1_2!$J$226</f>
        <v>60485.2</v>
      </c>
      <c r="CS15" s="31">
        <f>+[3]rep1_2!$J$197</f>
        <v>890351.2</v>
      </c>
      <c r="CT15" s="31">
        <f>+[4]rep1_2!$J$201</f>
        <v>160263.20000000001</v>
      </c>
      <c r="CU15" s="31">
        <f>+[3]rep1_2!$J$198</f>
        <v>60359.199999999997</v>
      </c>
      <c r="CV15" s="34">
        <v>0</v>
      </c>
      <c r="CW15" s="34">
        <v>0</v>
      </c>
      <c r="CX15" s="31">
        <v>0</v>
      </c>
      <c r="CY15" s="31">
        <f>+[3]rep1_2!$J$232</f>
        <v>30000</v>
      </c>
      <c r="CZ15" s="31">
        <f>+[4]rep1_2!$J$236</f>
        <v>6450</v>
      </c>
      <c r="DA15" s="31">
        <f>+[3]rep1_2!$J$233</f>
        <v>8987.2000000000007</v>
      </c>
      <c r="DB15" s="31">
        <f>+[3]rep1_2!$J$260</f>
        <v>0</v>
      </c>
      <c r="DC15" s="31">
        <f>+[4]rep1_2!$J$264</f>
        <v>0</v>
      </c>
      <c r="DD15" s="31">
        <f>+[3]rep1_2!$J$261</f>
        <v>0</v>
      </c>
      <c r="DE15" s="31">
        <f>+[3]rep1_2!$J$239</f>
        <v>9000</v>
      </c>
      <c r="DF15" s="31">
        <f>+[4]rep1_2!$J$243</f>
        <v>1980</v>
      </c>
      <c r="DG15" s="31">
        <f>+[3]rep1_2!$J$240</f>
        <v>366.1</v>
      </c>
      <c r="DH15" s="31"/>
      <c r="DI15" s="22">
        <f t="shared" si="36"/>
        <v>11879022.899999999</v>
      </c>
      <c r="DJ15" s="22">
        <f t="shared" si="31"/>
        <v>2422964.8000000003</v>
      </c>
      <c r="DK15" s="22">
        <f t="shared" si="32"/>
        <v>1043596.1</v>
      </c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21">
        <f t="shared" si="33"/>
        <v>0</v>
      </c>
      <c r="EF15" s="21">
        <f t="shared" si="34"/>
        <v>0</v>
      </c>
      <c r="EG15" s="21">
        <f t="shared" si="35"/>
        <v>0</v>
      </c>
    </row>
    <row r="16" spans="2:137" s="7" customFormat="1" ht="27.75" customHeight="1" x14ac:dyDescent="0.25">
      <c r="B16" s="11">
        <v>7</v>
      </c>
      <c r="C16" s="13" t="s">
        <v>60</v>
      </c>
      <c r="D16" s="21">
        <v>0</v>
      </c>
      <c r="E16" s="21">
        <v>0</v>
      </c>
      <c r="F16" s="23">
        <f t="shared" si="4"/>
        <v>4969426.1000000006</v>
      </c>
      <c r="G16" s="23">
        <f t="shared" si="5"/>
        <v>948514</v>
      </c>
      <c r="H16" s="23">
        <f t="shared" si="0"/>
        <v>389250.00000000006</v>
      </c>
      <c r="I16" s="23">
        <f t="shared" si="6"/>
        <v>41.037876088281259</v>
      </c>
      <c r="J16" s="24">
        <f t="shared" si="7"/>
        <v>7.8328964384841147</v>
      </c>
      <c r="K16" s="23">
        <f t="shared" si="8"/>
        <v>4969426.1000000006</v>
      </c>
      <c r="L16" s="23">
        <f t="shared" si="9"/>
        <v>948514</v>
      </c>
      <c r="M16" s="23">
        <f t="shared" si="10"/>
        <v>389250.00000000006</v>
      </c>
      <c r="N16" s="25">
        <f t="shared" si="11"/>
        <v>41.037876088281259</v>
      </c>
      <c r="O16" s="26">
        <f t="shared" si="12"/>
        <v>7.8328964384841147</v>
      </c>
      <c r="P16" s="27">
        <f>+[1]rep1_101!$K$92</f>
        <v>2469589.4</v>
      </c>
      <c r="Q16" s="27">
        <f>+[2]rep1_101!$K$96</f>
        <v>419830.2</v>
      </c>
      <c r="R16" s="27">
        <f>+[1]rep1_101!$K$93</f>
        <v>98444.5</v>
      </c>
      <c r="S16" s="27">
        <f t="shared" si="13"/>
        <v>23.448646619514268</v>
      </c>
      <c r="T16" s="26">
        <f t="shared" si="14"/>
        <v>3.9862699443073413</v>
      </c>
      <c r="U16" s="27">
        <f t="shared" si="15"/>
        <v>1663828.3</v>
      </c>
      <c r="V16" s="27">
        <f t="shared" si="16"/>
        <v>292030.39999999997</v>
      </c>
      <c r="W16" s="27">
        <f t="shared" si="17"/>
        <v>177615.5</v>
      </c>
      <c r="X16" s="27">
        <f t="shared" si="18"/>
        <v>60.82089398911895</v>
      </c>
      <c r="Y16" s="26">
        <f t="shared" si="19"/>
        <v>10.675109925705675</v>
      </c>
      <c r="Z16" s="21">
        <f>[1]rep1_101!$K$8+[1]rep1_101!$K$15</f>
        <v>20987.7</v>
      </c>
      <c r="AA16" s="21">
        <f>+[2]rep1_101!$K$26</f>
        <v>4533.3</v>
      </c>
      <c r="AB16" s="21">
        <f>+[1]rep1_101!$K$23</f>
        <v>291.89999999999998</v>
      </c>
      <c r="AC16" s="28">
        <f t="shared" si="20"/>
        <v>6.4390179339553963</v>
      </c>
      <c r="AD16" s="29">
        <f t="shared" si="21"/>
        <v>1.3908146199917093</v>
      </c>
      <c r="AE16" s="21">
        <f>+[1]rep1_101!$K$71</f>
        <v>13078.1</v>
      </c>
      <c r="AF16" s="21">
        <f>+[2]rep1_101!$K$75</f>
        <v>2824.8</v>
      </c>
      <c r="AG16" s="21">
        <f>+[1]rep1_101!$K$72</f>
        <v>83.3</v>
      </c>
      <c r="AH16" s="28">
        <f t="shared" si="22"/>
        <v>2.9488813367318034</v>
      </c>
      <c r="AI16" s="26">
        <f t="shared" si="23"/>
        <v>0.63694267515923564</v>
      </c>
      <c r="AJ16" s="21">
        <f>[1]rep1_101!$K$29+[1]rep1_101!$K$36</f>
        <v>1642840.6</v>
      </c>
      <c r="AK16" s="21">
        <f>+[2]rep1_101!$K$47</f>
        <v>287497.09999999998</v>
      </c>
      <c r="AL16" s="21">
        <f>+[1]rep1_101!$K$44</f>
        <v>177323.6</v>
      </c>
      <c r="AM16" s="30">
        <f t="shared" si="24"/>
        <v>61.678396060342877</v>
      </c>
      <c r="AN16" s="26">
        <f t="shared" si="25"/>
        <v>10.793719122841255</v>
      </c>
      <c r="AO16" s="21">
        <f>+[3]rep1_2!$K$127</f>
        <v>302990</v>
      </c>
      <c r="AP16" s="21">
        <f>+[4]rep1_2!$K$131</f>
        <v>135430.79999999999</v>
      </c>
      <c r="AQ16" s="21">
        <f>+[3]rep1_2!$K$128</f>
        <v>84378.1</v>
      </c>
      <c r="AR16" s="28">
        <f t="shared" si="26"/>
        <v>62.30347897228696</v>
      </c>
      <c r="AS16" s="26">
        <f t="shared" si="27"/>
        <v>27.848476847420713</v>
      </c>
      <c r="AT16" s="31">
        <v>0</v>
      </c>
      <c r="AU16" s="31">
        <v>0</v>
      </c>
      <c r="AV16" s="31">
        <v>0</v>
      </c>
      <c r="AW16" s="31" t="str">
        <f t="shared" si="28"/>
        <v>-</v>
      </c>
      <c r="AX16" s="32" t="str">
        <f t="shared" si="29"/>
        <v>-</v>
      </c>
      <c r="AY16" s="31">
        <v>0</v>
      </c>
      <c r="AZ16" s="31">
        <v>0</v>
      </c>
      <c r="BA16" s="31">
        <v>0</v>
      </c>
      <c r="BB16" s="31">
        <v>0</v>
      </c>
      <c r="BC16" s="31">
        <v>0</v>
      </c>
      <c r="BD16" s="31">
        <v>0</v>
      </c>
      <c r="BE16" s="31"/>
      <c r="BF16" s="28"/>
      <c r="BG16" s="28"/>
      <c r="BH16" s="31"/>
      <c r="BI16" s="28"/>
      <c r="BJ16" s="28"/>
      <c r="BK16" s="31"/>
      <c r="BL16" s="31"/>
      <c r="BM16" s="31"/>
      <c r="BN16" s="31">
        <f>+[3]rep1_2!$K$134</f>
        <v>0</v>
      </c>
      <c r="BO16" s="31">
        <f>+[4]rep1_2!$K$138</f>
        <v>0</v>
      </c>
      <c r="BP16" s="31">
        <f>+[3]rep1_2!$K$135</f>
        <v>0</v>
      </c>
      <c r="BQ16" s="25">
        <f t="shared" si="1"/>
        <v>79700</v>
      </c>
      <c r="BR16" s="25">
        <f t="shared" si="1"/>
        <v>17868.5</v>
      </c>
      <c r="BS16" s="25">
        <f t="shared" si="2"/>
        <v>2448.3999999999996</v>
      </c>
      <c r="BT16" s="33">
        <f t="shared" si="30"/>
        <v>3.0720200752823081</v>
      </c>
      <c r="BU16" s="31">
        <f>+[3]rep1_2!$K$141</f>
        <v>64900</v>
      </c>
      <c r="BV16" s="31">
        <f>+[4]rep1_2!$K$145</f>
        <v>14602.5</v>
      </c>
      <c r="BW16" s="31">
        <f>+[3]rep1_2!$K$142</f>
        <v>2310.6999999999998</v>
      </c>
      <c r="BX16" s="31">
        <v>0</v>
      </c>
      <c r="BY16" s="31">
        <v>0</v>
      </c>
      <c r="BZ16" s="31">
        <v>0</v>
      </c>
      <c r="CA16" s="31">
        <f>+[3]rep1_2!$K$155</f>
        <v>12400</v>
      </c>
      <c r="CB16" s="31">
        <f>+[4]rep1_2!$K$159</f>
        <v>2666</v>
      </c>
      <c r="CC16" s="31">
        <f>+[3]rep1_2!$K$156</f>
        <v>17.7</v>
      </c>
      <c r="CD16" s="31">
        <f>+[3]rep1_2!$K$148</f>
        <v>2400</v>
      </c>
      <c r="CE16" s="31">
        <f>+[4]rep1_2!$K$152</f>
        <v>600</v>
      </c>
      <c r="CF16" s="31">
        <f>+[3]rep1_2!$K$149</f>
        <v>120</v>
      </c>
      <c r="CG16" s="31">
        <v>0</v>
      </c>
      <c r="CH16" s="31">
        <v>0</v>
      </c>
      <c r="CI16" s="31">
        <v>0</v>
      </c>
      <c r="CJ16" s="31">
        <f>+[3]rep1_2!$K$183</f>
        <v>0</v>
      </c>
      <c r="CK16" s="31">
        <f>+[4]rep1_2!$K$187</f>
        <v>0</v>
      </c>
      <c r="CL16" s="31">
        <f>+[3]rep1_2!$K$184</f>
        <v>0</v>
      </c>
      <c r="CM16" s="34">
        <v>0</v>
      </c>
      <c r="CN16" s="34">
        <v>0</v>
      </c>
      <c r="CO16" s="31">
        <v>0</v>
      </c>
      <c r="CP16" s="31">
        <f>+[3]rep1_2!$K$225</f>
        <v>410240.3</v>
      </c>
      <c r="CQ16" s="31">
        <f>+[4]rep1_2!$K$229</f>
        <v>74004.3</v>
      </c>
      <c r="CR16" s="31">
        <f>+[3]rep1_2!$K$226</f>
        <v>24193.5</v>
      </c>
      <c r="CS16" s="31">
        <f>+[3]rep1_2!$K$197</f>
        <v>407940.3</v>
      </c>
      <c r="CT16" s="31">
        <f>+[4]rep1_2!$K$201</f>
        <v>73429.3</v>
      </c>
      <c r="CU16" s="31">
        <f>+[3]rep1_2!$K$198</f>
        <v>24112.5</v>
      </c>
      <c r="CV16" s="34">
        <v>0</v>
      </c>
      <c r="CW16" s="34">
        <v>0</v>
      </c>
      <c r="CX16" s="31">
        <v>0</v>
      </c>
      <c r="CY16" s="31">
        <f>+[3]rep1_2!$K$232</f>
        <v>15000</v>
      </c>
      <c r="CZ16" s="31">
        <f>+[4]rep1_2!$K$236</f>
        <v>3225</v>
      </c>
      <c r="DA16" s="31">
        <f>+[3]rep1_2!$K$233</f>
        <v>1068.7</v>
      </c>
      <c r="DB16" s="31">
        <f>+[3]rep1_2!$K$260</f>
        <v>0</v>
      </c>
      <c r="DC16" s="31">
        <f>+[4]rep1_2!$K$264</f>
        <v>0</v>
      </c>
      <c r="DD16" s="31">
        <f>+[3]rep1_2!$K$261</f>
        <v>0</v>
      </c>
      <c r="DE16" s="31">
        <f>+[3]rep1_2!$K$239</f>
        <v>15000</v>
      </c>
      <c r="DF16" s="31">
        <f>+[4]rep1_2!$K$243</f>
        <v>3300</v>
      </c>
      <c r="DG16" s="31">
        <f>+[3]rep1_2!$K$240</f>
        <v>1018</v>
      </c>
      <c r="DH16" s="31"/>
      <c r="DI16" s="22">
        <f t="shared" si="36"/>
        <v>4969426.1000000006</v>
      </c>
      <c r="DJ16" s="22">
        <f t="shared" si="31"/>
        <v>948514</v>
      </c>
      <c r="DK16" s="22">
        <f t="shared" si="32"/>
        <v>389250.00000000006</v>
      </c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21">
        <f t="shared" si="33"/>
        <v>0</v>
      </c>
      <c r="EF16" s="21">
        <f t="shared" si="34"/>
        <v>0</v>
      </c>
      <c r="EG16" s="21">
        <f t="shared" si="35"/>
        <v>0</v>
      </c>
    </row>
    <row r="17" spans="2:137" s="7" customFormat="1" ht="27.75" customHeight="1" x14ac:dyDescent="0.25">
      <c r="B17" s="11">
        <v>8</v>
      </c>
      <c r="C17" s="13" t="s">
        <v>56</v>
      </c>
      <c r="D17" s="21">
        <v>0</v>
      </c>
      <c r="E17" s="21">
        <v>0</v>
      </c>
      <c r="F17" s="23">
        <f t="shared" si="4"/>
        <v>3125582.4</v>
      </c>
      <c r="G17" s="23">
        <f t="shared" si="5"/>
        <v>593591.6</v>
      </c>
      <c r="H17" s="23">
        <f t="shared" si="0"/>
        <v>308246.00000000006</v>
      </c>
      <c r="I17" s="23">
        <f t="shared" si="6"/>
        <v>51.928969345253549</v>
      </c>
      <c r="J17" s="24">
        <f t="shared" si="7"/>
        <v>9.8620340324414446</v>
      </c>
      <c r="K17" s="23">
        <f t="shared" si="8"/>
        <v>3125582.4</v>
      </c>
      <c r="L17" s="23">
        <f t="shared" si="9"/>
        <v>593591.6</v>
      </c>
      <c r="M17" s="23">
        <f t="shared" si="10"/>
        <v>308246.00000000006</v>
      </c>
      <c r="N17" s="25">
        <f t="shared" si="11"/>
        <v>51.928969345253549</v>
      </c>
      <c r="O17" s="26">
        <f t="shared" si="12"/>
        <v>9.8620340324414446</v>
      </c>
      <c r="P17" s="27">
        <f>+[1]rep1_101!$L$92</f>
        <v>979932.6</v>
      </c>
      <c r="Q17" s="27">
        <f>+[2]rep1_101!$L$96</f>
        <v>166588.5</v>
      </c>
      <c r="R17" s="27">
        <f>+[1]rep1_101!$L$93</f>
        <v>88034.1</v>
      </c>
      <c r="S17" s="27">
        <f t="shared" si="13"/>
        <v>52.845244419632806</v>
      </c>
      <c r="T17" s="26">
        <f t="shared" si="14"/>
        <v>8.9836892863856157</v>
      </c>
      <c r="U17" s="27">
        <f t="shared" si="15"/>
        <v>1456736.3</v>
      </c>
      <c r="V17" s="27">
        <f t="shared" si="16"/>
        <v>255492</v>
      </c>
      <c r="W17" s="27">
        <f t="shared" si="17"/>
        <v>136801.5</v>
      </c>
      <c r="X17" s="27">
        <f t="shared" si="18"/>
        <v>53.544337983185386</v>
      </c>
      <c r="Y17" s="26">
        <f t="shared" si="19"/>
        <v>9.3909584047572636</v>
      </c>
      <c r="Z17" s="21">
        <f>[1]rep1_101!$L$8+[1]rep1_101!$L$15</f>
        <v>13735.5</v>
      </c>
      <c r="AA17" s="21">
        <f>+[2]rep1_101!$L$26</f>
        <v>2966.9</v>
      </c>
      <c r="AB17" s="21">
        <f>+[1]rep1_101!$L$23</f>
        <v>682.5</v>
      </c>
      <c r="AC17" s="28">
        <f t="shared" si="20"/>
        <v>23.00380868920422</v>
      </c>
      <c r="AD17" s="29">
        <f t="shared" si="21"/>
        <v>4.9688762695205853</v>
      </c>
      <c r="AE17" s="21">
        <f>+[1]rep1_101!$L$71</f>
        <v>2469.1</v>
      </c>
      <c r="AF17" s="21">
        <f>+[2]rep1_101!$L$75</f>
        <v>533.29999999999995</v>
      </c>
      <c r="AG17" s="21">
        <f>+[1]rep1_101!$L$72</f>
        <v>27.3</v>
      </c>
      <c r="AH17" s="28">
        <f t="shared" si="22"/>
        <v>5.1190699418713672</v>
      </c>
      <c r="AI17" s="26">
        <f t="shared" si="23"/>
        <v>1.1056660321574663</v>
      </c>
      <c r="AJ17" s="21">
        <f>[1]rep1_101!$L$29+[1]rep1_101!$L$36</f>
        <v>1443000.8</v>
      </c>
      <c r="AK17" s="21">
        <f>+[2]rep1_101!$L$47</f>
        <v>252525.1</v>
      </c>
      <c r="AL17" s="21">
        <f>+[1]rep1_101!$L$44</f>
        <v>136119</v>
      </c>
      <c r="AM17" s="30">
        <f t="shared" si="24"/>
        <v>53.903156557506563</v>
      </c>
      <c r="AN17" s="26">
        <f t="shared" si="25"/>
        <v>9.4330509033674819</v>
      </c>
      <c r="AO17" s="21">
        <f>+[3]rep1_2!$L$127</f>
        <v>177424</v>
      </c>
      <c r="AP17" s="21">
        <f>+[4]rep1_2!$L$131</f>
        <v>75323.600000000006</v>
      </c>
      <c r="AQ17" s="21">
        <f>+[3]rep1_2!$L$128</f>
        <v>46764</v>
      </c>
      <c r="AR17" s="28">
        <f t="shared" si="26"/>
        <v>62.08412768375382</v>
      </c>
      <c r="AS17" s="26">
        <f t="shared" si="27"/>
        <v>26.357200829651006</v>
      </c>
      <c r="AT17" s="31">
        <v>0</v>
      </c>
      <c r="AU17" s="31">
        <v>0</v>
      </c>
      <c r="AV17" s="31">
        <v>0</v>
      </c>
      <c r="AW17" s="31" t="str">
        <f t="shared" si="28"/>
        <v>-</v>
      </c>
      <c r="AX17" s="32" t="str">
        <f t="shared" si="29"/>
        <v>-</v>
      </c>
      <c r="AY17" s="31">
        <v>0</v>
      </c>
      <c r="AZ17" s="31">
        <v>0</v>
      </c>
      <c r="BA17" s="31">
        <v>0</v>
      </c>
      <c r="BB17" s="31">
        <v>0</v>
      </c>
      <c r="BC17" s="31">
        <v>0</v>
      </c>
      <c r="BD17" s="31">
        <v>0</v>
      </c>
      <c r="BE17" s="31"/>
      <c r="BF17" s="28"/>
      <c r="BG17" s="28"/>
      <c r="BH17" s="31"/>
      <c r="BI17" s="28"/>
      <c r="BJ17" s="28"/>
      <c r="BK17" s="31"/>
      <c r="BL17" s="31"/>
      <c r="BM17" s="31"/>
      <c r="BN17" s="31">
        <f>+[3]rep1_2!$L$134</f>
        <v>0</v>
      </c>
      <c r="BO17" s="31">
        <f>+[4]rep1_2!$L$138</f>
        <v>0</v>
      </c>
      <c r="BP17" s="31">
        <f>+[3]rep1_2!$L$135</f>
        <v>0</v>
      </c>
      <c r="BQ17" s="25">
        <f t="shared" si="1"/>
        <v>69971.899999999994</v>
      </c>
      <c r="BR17" s="25">
        <f t="shared" si="1"/>
        <v>15843.5</v>
      </c>
      <c r="BS17" s="25">
        <f t="shared" si="2"/>
        <v>3409.4</v>
      </c>
      <c r="BT17" s="33">
        <f t="shared" si="30"/>
        <v>4.8725274002849721</v>
      </c>
      <c r="BU17" s="31">
        <f>+[3]rep1_2!$L$141</f>
        <v>64201.3</v>
      </c>
      <c r="BV17" s="31">
        <f>+[4]rep1_2!$L$145</f>
        <v>14445.3</v>
      </c>
      <c r="BW17" s="31">
        <f>+[3]rep1_2!$L$142</f>
        <v>3000.2</v>
      </c>
      <c r="BX17" s="31">
        <v>0</v>
      </c>
      <c r="BY17" s="31">
        <v>0</v>
      </c>
      <c r="BZ17" s="31">
        <v>0</v>
      </c>
      <c r="CA17" s="31">
        <f>+[3]rep1_2!$L$155</f>
        <v>1270.5999999999999</v>
      </c>
      <c r="CB17" s="31">
        <f>+[4]rep1_2!$L$159</f>
        <v>273.2</v>
      </c>
      <c r="CC17" s="31">
        <f>+[3]rep1_2!$L$156</f>
        <v>15.3</v>
      </c>
      <c r="CD17" s="31">
        <f>+[3]rep1_2!$L$148</f>
        <v>4500</v>
      </c>
      <c r="CE17" s="31">
        <f>+[4]rep1_2!$L$152</f>
        <v>1125</v>
      </c>
      <c r="CF17" s="31">
        <f>+[3]rep1_2!$L$149</f>
        <v>393.9</v>
      </c>
      <c r="CG17" s="31">
        <v>0</v>
      </c>
      <c r="CH17" s="31">
        <v>0</v>
      </c>
      <c r="CI17" s="31">
        <v>0</v>
      </c>
      <c r="CJ17" s="31">
        <f>+[3]rep1_2!$L$183</f>
        <v>0</v>
      </c>
      <c r="CK17" s="31">
        <f>+[4]rep1_2!$L$187</f>
        <v>0</v>
      </c>
      <c r="CL17" s="31">
        <f>+[3]rep1_2!$L$184</f>
        <v>0</v>
      </c>
      <c r="CM17" s="34">
        <v>0</v>
      </c>
      <c r="CN17" s="34">
        <v>0</v>
      </c>
      <c r="CO17" s="31">
        <v>0</v>
      </c>
      <c r="CP17" s="31">
        <f>+[3]rep1_2!$L$225</f>
        <v>412798.5</v>
      </c>
      <c r="CQ17" s="31">
        <f>+[4]rep1_2!$L$229</f>
        <v>74387.7</v>
      </c>
      <c r="CR17" s="31">
        <f>+[3]rep1_2!$L$226</f>
        <v>31042.3</v>
      </c>
      <c r="CS17" s="31">
        <f>+[3]rep1_2!$L$197</f>
        <v>411598.5</v>
      </c>
      <c r="CT17" s="31">
        <f>+[4]rep1_2!$L$201</f>
        <v>74087.7</v>
      </c>
      <c r="CU17" s="31">
        <f>+[3]rep1_2!$L$198</f>
        <v>30822.3</v>
      </c>
      <c r="CV17" s="34">
        <v>0</v>
      </c>
      <c r="CW17" s="34">
        <v>0</v>
      </c>
      <c r="CX17" s="31">
        <v>0</v>
      </c>
      <c r="CY17" s="31">
        <f>+[3]rep1_2!$L$232</f>
        <v>11000</v>
      </c>
      <c r="CZ17" s="31">
        <f>+[4]rep1_2!$L$236</f>
        <v>2365</v>
      </c>
      <c r="DA17" s="31">
        <f>+[3]rep1_2!$L$233</f>
        <v>737</v>
      </c>
      <c r="DB17" s="31">
        <f>+[3]rep1_2!$L$260</f>
        <v>1350</v>
      </c>
      <c r="DC17" s="31">
        <f>+[4]rep1_2!$L$264</f>
        <v>0</v>
      </c>
      <c r="DD17" s="31">
        <f>+[3]rep1_2!$L$261</f>
        <v>0</v>
      </c>
      <c r="DE17" s="31">
        <f>+[3]rep1_2!$L$239</f>
        <v>13900</v>
      </c>
      <c r="DF17" s="31">
        <f>+[4]rep1_2!$L$243</f>
        <v>3058</v>
      </c>
      <c r="DG17" s="31">
        <f>+[3]rep1_2!$L$240</f>
        <v>1430.4</v>
      </c>
      <c r="DH17" s="31"/>
      <c r="DI17" s="22">
        <f t="shared" si="36"/>
        <v>3125582.4</v>
      </c>
      <c r="DJ17" s="22">
        <f t="shared" si="31"/>
        <v>593591.6</v>
      </c>
      <c r="DK17" s="22">
        <f t="shared" si="32"/>
        <v>308246.00000000006</v>
      </c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21">
        <f t="shared" si="33"/>
        <v>0</v>
      </c>
      <c r="EF17" s="21">
        <f t="shared" si="34"/>
        <v>0</v>
      </c>
      <c r="EG17" s="21">
        <f t="shared" si="35"/>
        <v>0</v>
      </c>
    </row>
    <row r="18" spans="2:137" s="7" customFormat="1" ht="27.75" customHeight="1" x14ac:dyDescent="0.25">
      <c r="B18" s="11">
        <v>9</v>
      </c>
      <c r="C18" s="13" t="s">
        <v>61</v>
      </c>
      <c r="D18" s="21">
        <v>0</v>
      </c>
      <c r="E18" s="21">
        <v>0</v>
      </c>
      <c r="F18" s="23">
        <f t="shared" si="4"/>
        <v>920907</v>
      </c>
      <c r="G18" s="23">
        <f t="shared" si="5"/>
        <v>164221.09999999998</v>
      </c>
      <c r="H18" s="23">
        <f t="shared" si="0"/>
        <v>65047.900000000009</v>
      </c>
      <c r="I18" s="23">
        <f t="shared" si="6"/>
        <v>39.609952679649581</v>
      </c>
      <c r="J18" s="24">
        <f t="shared" si="7"/>
        <v>7.0634602625455134</v>
      </c>
      <c r="K18" s="23">
        <f t="shared" si="8"/>
        <v>920907</v>
      </c>
      <c r="L18" s="23">
        <f t="shared" si="9"/>
        <v>164221.09999999998</v>
      </c>
      <c r="M18" s="23">
        <f t="shared" si="10"/>
        <v>65047.900000000009</v>
      </c>
      <c r="N18" s="25">
        <f t="shared" si="11"/>
        <v>39.609952679649581</v>
      </c>
      <c r="O18" s="26">
        <f t="shared" si="12"/>
        <v>7.0634602625455134</v>
      </c>
      <c r="P18" s="27">
        <f>+[1]rep1_101!$M$92</f>
        <v>603971.69999999995</v>
      </c>
      <c r="Q18" s="27">
        <f>+[2]rep1_101!$M$96</f>
        <v>102675.2</v>
      </c>
      <c r="R18" s="27">
        <f>+[1]rep1_101!$M$93</f>
        <v>33091.300000000003</v>
      </c>
      <c r="S18" s="27">
        <f t="shared" si="13"/>
        <v>32.229106931371945</v>
      </c>
      <c r="T18" s="26">
        <f t="shared" si="14"/>
        <v>5.4789487653146676</v>
      </c>
      <c r="U18" s="27">
        <f t="shared" si="15"/>
        <v>233200.40000000002</v>
      </c>
      <c r="V18" s="27">
        <f t="shared" si="16"/>
        <v>41191.1</v>
      </c>
      <c r="W18" s="27">
        <f t="shared" si="17"/>
        <v>20315.2</v>
      </c>
      <c r="X18" s="27">
        <f t="shared" si="18"/>
        <v>49.31939181036681</v>
      </c>
      <c r="Y18" s="26">
        <f t="shared" si="19"/>
        <v>8.7114773388038778</v>
      </c>
      <c r="Z18" s="21">
        <f>[1]rep1_101!$M$8+[1]rep1_101!$M$15</f>
        <v>9293.6</v>
      </c>
      <c r="AA18" s="21">
        <f>+[2]rep1_101!$M$26</f>
        <v>2007.4</v>
      </c>
      <c r="AB18" s="21">
        <f>+[1]rep1_101!$M$23</f>
        <v>28.4</v>
      </c>
      <c r="AC18" s="28">
        <f t="shared" si="20"/>
        <v>1.4147653681378898</v>
      </c>
      <c r="AD18" s="29">
        <f t="shared" si="21"/>
        <v>0.30558664026857191</v>
      </c>
      <c r="AE18" s="21">
        <f>+[1]rep1_101!$M$71</f>
        <v>3030.1</v>
      </c>
      <c r="AF18" s="21">
        <f>+[2]rep1_101!$M$75</f>
        <v>654.5</v>
      </c>
      <c r="AG18" s="21">
        <f>+[1]rep1_101!$M$72</f>
        <v>67.099999999999994</v>
      </c>
      <c r="AH18" s="28">
        <f t="shared" si="22"/>
        <v>10.252100840336134</v>
      </c>
      <c r="AI18" s="26">
        <f t="shared" si="23"/>
        <v>2.2144483680406584</v>
      </c>
      <c r="AJ18" s="21">
        <f>[1]rep1_101!$M$29+[1]rep1_101!$M$36</f>
        <v>223906.80000000002</v>
      </c>
      <c r="AK18" s="21">
        <f>+[2]rep1_101!$M$47</f>
        <v>39183.699999999997</v>
      </c>
      <c r="AL18" s="21">
        <f>+[1]rep1_101!$M$44</f>
        <v>20286.8</v>
      </c>
      <c r="AM18" s="30">
        <f t="shared" si="24"/>
        <v>51.773569111645912</v>
      </c>
      <c r="AN18" s="26">
        <f t="shared" si="25"/>
        <v>9.0603769068201583</v>
      </c>
      <c r="AO18" s="21">
        <f>+[3]rep1_2!$M$127</f>
        <v>29495</v>
      </c>
      <c r="AP18" s="21">
        <f>+[4]rep1_2!$M$131</f>
        <v>10064.6</v>
      </c>
      <c r="AQ18" s="21">
        <f>+[3]rep1_2!$M$128</f>
        <v>7027.3</v>
      </c>
      <c r="AR18" s="28">
        <f t="shared" si="26"/>
        <v>69.821950201697035</v>
      </c>
      <c r="AS18" s="26">
        <f t="shared" si="27"/>
        <v>23.825394134599083</v>
      </c>
      <c r="AT18" s="31">
        <v>0</v>
      </c>
      <c r="AU18" s="31">
        <v>0</v>
      </c>
      <c r="AV18" s="31">
        <v>0</v>
      </c>
      <c r="AW18" s="31" t="str">
        <f t="shared" si="28"/>
        <v>-</v>
      </c>
      <c r="AX18" s="32" t="str">
        <f t="shared" si="29"/>
        <v>-</v>
      </c>
      <c r="AY18" s="31">
        <v>0</v>
      </c>
      <c r="AZ18" s="31">
        <v>0</v>
      </c>
      <c r="BA18" s="31">
        <v>0</v>
      </c>
      <c r="BB18" s="31">
        <v>0</v>
      </c>
      <c r="BC18" s="31">
        <v>0</v>
      </c>
      <c r="BD18" s="31">
        <v>0</v>
      </c>
      <c r="BE18" s="31"/>
      <c r="BF18" s="28"/>
      <c r="BG18" s="28"/>
      <c r="BH18" s="31"/>
      <c r="BI18" s="28"/>
      <c r="BJ18" s="28"/>
      <c r="BK18" s="31"/>
      <c r="BL18" s="31"/>
      <c r="BM18" s="31"/>
      <c r="BN18" s="31">
        <f>+[3]rep1_2!$M$134</f>
        <v>0</v>
      </c>
      <c r="BO18" s="31">
        <f>+[4]rep1_2!$M$138</f>
        <v>0</v>
      </c>
      <c r="BP18" s="31">
        <f>+[3]rep1_2!$M$135</f>
        <v>0</v>
      </c>
      <c r="BQ18" s="25">
        <f t="shared" si="1"/>
        <v>6958</v>
      </c>
      <c r="BR18" s="25">
        <f t="shared" si="1"/>
        <v>1565.2</v>
      </c>
      <c r="BS18" s="25">
        <f t="shared" si="2"/>
        <v>397.9</v>
      </c>
      <c r="BT18" s="33">
        <f t="shared" si="30"/>
        <v>5.7185972980741591</v>
      </c>
      <c r="BU18" s="31">
        <f>+[3]rep1_2!$M$141</f>
        <v>6924</v>
      </c>
      <c r="BV18" s="31">
        <f>+[4]rep1_2!$M$145</f>
        <v>1557.9</v>
      </c>
      <c r="BW18" s="31">
        <f>+[3]rep1_2!$M$142</f>
        <v>397.9</v>
      </c>
      <c r="BX18" s="31">
        <v>0</v>
      </c>
      <c r="BY18" s="31">
        <v>0</v>
      </c>
      <c r="BZ18" s="31">
        <v>0</v>
      </c>
      <c r="CA18" s="31">
        <f>+[3]rep1_2!$M$155</f>
        <v>34</v>
      </c>
      <c r="CB18" s="31">
        <f>+[4]rep1_2!$M$159</f>
        <v>7.3</v>
      </c>
      <c r="CC18" s="31">
        <f>+[3]rep1_2!$M$156</f>
        <v>0</v>
      </c>
      <c r="CD18" s="31">
        <f>+[3]rep1_2!$M$148</f>
        <v>0</v>
      </c>
      <c r="CE18" s="31">
        <f>+[4]rep1_2!$M$152</f>
        <v>0</v>
      </c>
      <c r="CF18" s="31">
        <f>+[3]rep1_2!$M$149</f>
        <v>0</v>
      </c>
      <c r="CG18" s="31">
        <v>0</v>
      </c>
      <c r="CH18" s="31">
        <v>0</v>
      </c>
      <c r="CI18" s="31">
        <v>0</v>
      </c>
      <c r="CJ18" s="31">
        <f>+[3]rep1_2!$M$183</f>
        <v>0</v>
      </c>
      <c r="CK18" s="31">
        <f>+[4]rep1_2!$M$187</f>
        <v>0</v>
      </c>
      <c r="CL18" s="31">
        <f>+[3]rep1_2!$M$184</f>
        <v>0</v>
      </c>
      <c r="CM18" s="34">
        <v>0</v>
      </c>
      <c r="CN18" s="34">
        <v>0</v>
      </c>
      <c r="CO18" s="31">
        <v>0</v>
      </c>
      <c r="CP18" s="31">
        <f>+[3]rep1_2!$M$225</f>
        <v>41531.800000000003</v>
      </c>
      <c r="CQ18" s="31">
        <f>+[4]rep1_2!$M$229</f>
        <v>7485.6</v>
      </c>
      <c r="CR18" s="31">
        <f>+[3]rep1_2!$M$226</f>
        <v>3809.1</v>
      </c>
      <c r="CS18" s="31">
        <f>+[3]rep1_2!$M$197</f>
        <v>41390.800000000003</v>
      </c>
      <c r="CT18" s="31">
        <f>+[4]rep1_2!$M$201</f>
        <v>7450.3</v>
      </c>
      <c r="CU18" s="31">
        <f>+[3]rep1_2!$M$198</f>
        <v>3808.1</v>
      </c>
      <c r="CV18" s="34">
        <v>0</v>
      </c>
      <c r="CW18" s="34">
        <v>0</v>
      </c>
      <c r="CX18" s="31">
        <v>0</v>
      </c>
      <c r="CY18" s="31">
        <f>+[3]rep1_2!$M$232</f>
        <v>2700</v>
      </c>
      <c r="CZ18" s="31">
        <f>+[4]rep1_2!$M$236</f>
        <v>580.5</v>
      </c>
      <c r="DA18" s="31">
        <f>+[3]rep1_2!$M$233</f>
        <v>340</v>
      </c>
      <c r="DB18" s="31">
        <f>+[3]rep1_2!$M$260</f>
        <v>0</v>
      </c>
      <c r="DC18" s="31">
        <f>+[4]rep1_2!$M$264</f>
        <v>0</v>
      </c>
      <c r="DD18" s="31">
        <f>+[3]rep1_2!$M$261</f>
        <v>0</v>
      </c>
      <c r="DE18" s="31">
        <f>+[3]rep1_2!$M$239</f>
        <v>20</v>
      </c>
      <c r="DF18" s="31">
        <f>+[4]rep1_2!$M$243</f>
        <v>4.4000000000000004</v>
      </c>
      <c r="DG18" s="31">
        <f>+[3]rep1_2!$M$240</f>
        <v>0</v>
      </c>
      <c r="DH18" s="31"/>
      <c r="DI18" s="22">
        <f t="shared" si="36"/>
        <v>920907</v>
      </c>
      <c r="DJ18" s="22">
        <f t="shared" si="31"/>
        <v>164221.09999999998</v>
      </c>
      <c r="DK18" s="22">
        <f t="shared" si="32"/>
        <v>65047.900000000009</v>
      </c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21">
        <f t="shared" si="33"/>
        <v>0</v>
      </c>
      <c r="EF18" s="21">
        <f t="shared" si="34"/>
        <v>0</v>
      </c>
      <c r="EG18" s="21">
        <f t="shared" si="35"/>
        <v>0</v>
      </c>
    </row>
    <row r="19" spans="2:137" s="7" customFormat="1" ht="27.75" customHeight="1" x14ac:dyDescent="0.25">
      <c r="B19" s="11">
        <v>10</v>
      </c>
      <c r="C19" s="13" t="s">
        <v>57</v>
      </c>
      <c r="D19" s="21">
        <v>0</v>
      </c>
      <c r="E19" s="21">
        <v>0</v>
      </c>
      <c r="F19" s="23">
        <f t="shared" si="4"/>
        <v>225024.09999999998</v>
      </c>
      <c r="G19" s="23">
        <f t="shared" si="5"/>
        <v>42859.799999999996</v>
      </c>
      <c r="H19" s="23">
        <f t="shared" si="0"/>
        <v>20724</v>
      </c>
      <c r="I19" s="23">
        <f t="shared" si="6"/>
        <v>48.353002113868939</v>
      </c>
      <c r="J19" s="24">
        <f t="shared" si="7"/>
        <v>9.209680207586656</v>
      </c>
      <c r="K19" s="23">
        <f t="shared" si="8"/>
        <v>225024.09999999998</v>
      </c>
      <c r="L19" s="23">
        <f t="shared" si="9"/>
        <v>42859.799999999996</v>
      </c>
      <c r="M19" s="23">
        <f t="shared" si="10"/>
        <v>20724</v>
      </c>
      <c r="N19" s="25">
        <f t="shared" si="11"/>
        <v>48.353002113868939</v>
      </c>
      <c r="O19" s="26">
        <f t="shared" si="12"/>
        <v>9.209680207586656</v>
      </c>
      <c r="P19" s="27">
        <f>+[1]rep1_101!$N$92</f>
        <v>73554.600000000006</v>
      </c>
      <c r="Q19" s="27">
        <f>+[2]rep1_101!$N$96</f>
        <v>12504.3</v>
      </c>
      <c r="R19" s="27">
        <f>+[1]rep1_101!$N$93</f>
        <v>8467.6</v>
      </c>
      <c r="S19" s="27">
        <f t="shared" si="13"/>
        <v>67.717505178218701</v>
      </c>
      <c r="T19" s="26">
        <f t="shared" si="14"/>
        <v>11.511992451865687</v>
      </c>
      <c r="U19" s="27">
        <f t="shared" si="15"/>
        <v>87343.099999999991</v>
      </c>
      <c r="V19" s="27">
        <f t="shared" si="16"/>
        <v>15354.9</v>
      </c>
      <c r="W19" s="27">
        <f t="shared" si="17"/>
        <v>6964.7000000000007</v>
      </c>
      <c r="X19" s="27">
        <f t="shared" si="18"/>
        <v>45.358159284658321</v>
      </c>
      <c r="Y19" s="26">
        <f t="shared" si="19"/>
        <v>7.9739555843564069</v>
      </c>
      <c r="Z19" s="21">
        <f>[1]rep1_101!$N$8+[1]rep1_101!$N$15</f>
        <v>1705.4</v>
      </c>
      <c r="AA19" s="21">
        <f>+[2]rep1_101!$N$26</f>
        <v>368.3</v>
      </c>
      <c r="AB19" s="21">
        <f>+[1]rep1_101!$N$23</f>
        <v>19.600000000000001</v>
      </c>
      <c r="AC19" s="28">
        <f t="shared" si="20"/>
        <v>5.3217485745316315</v>
      </c>
      <c r="AD19" s="29">
        <f t="shared" si="21"/>
        <v>1.1492904890348306</v>
      </c>
      <c r="AE19" s="21">
        <f>+[1]rep1_101!$N$71</f>
        <v>3932.7</v>
      </c>
      <c r="AF19" s="21">
        <f>+[2]rep1_101!$N$75</f>
        <v>849.5</v>
      </c>
      <c r="AG19" s="21">
        <f>+[1]rep1_101!$N$72</f>
        <v>87.3</v>
      </c>
      <c r="AH19" s="28">
        <f t="shared" si="22"/>
        <v>10.276633313713949</v>
      </c>
      <c r="AI19" s="26">
        <f t="shared" si="23"/>
        <v>2.2198489587306431</v>
      </c>
      <c r="AJ19" s="21">
        <f>[1]rep1_101!$N$29+[1]rep1_101!$N$36</f>
        <v>85637.7</v>
      </c>
      <c r="AK19" s="21">
        <f>+[2]rep1_101!$N$47</f>
        <v>14986.6</v>
      </c>
      <c r="AL19" s="21">
        <f>+[1]rep1_101!$N$44</f>
        <v>6945.1</v>
      </c>
      <c r="AM19" s="30">
        <f t="shared" si="24"/>
        <v>46.342065578583536</v>
      </c>
      <c r="AN19" s="26">
        <f t="shared" si="25"/>
        <v>8.1098628291044719</v>
      </c>
      <c r="AO19" s="21">
        <f>+[3]rep1_2!$N$127</f>
        <v>19270</v>
      </c>
      <c r="AP19" s="21">
        <f>+[4]rep1_2!$N$131</f>
        <v>6491</v>
      </c>
      <c r="AQ19" s="21">
        <f>+[3]rep1_2!$N$128</f>
        <v>3190.5</v>
      </c>
      <c r="AR19" s="28">
        <f t="shared" si="26"/>
        <v>49.15267293175166</v>
      </c>
      <c r="AS19" s="26">
        <f t="shared" si="27"/>
        <v>16.556824078879089</v>
      </c>
      <c r="AT19" s="31">
        <v>0</v>
      </c>
      <c r="AU19" s="31">
        <v>0</v>
      </c>
      <c r="AV19" s="31">
        <v>0</v>
      </c>
      <c r="AW19" s="31" t="str">
        <f t="shared" si="28"/>
        <v>-</v>
      </c>
      <c r="AX19" s="32" t="str">
        <f t="shared" si="29"/>
        <v>-</v>
      </c>
      <c r="AY19" s="31">
        <v>0</v>
      </c>
      <c r="AZ19" s="31">
        <v>0</v>
      </c>
      <c r="BA19" s="31">
        <v>0</v>
      </c>
      <c r="BB19" s="31">
        <v>0</v>
      </c>
      <c r="BC19" s="31">
        <v>0</v>
      </c>
      <c r="BD19" s="31">
        <v>0</v>
      </c>
      <c r="BE19" s="31"/>
      <c r="BF19" s="28"/>
      <c r="BG19" s="28"/>
      <c r="BH19" s="31"/>
      <c r="BI19" s="28"/>
      <c r="BJ19" s="28"/>
      <c r="BK19" s="31"/>
      <c r="BL19" s="31"/>
      <c r="BM19" s="31"/>
      <c r="BN19" s="31">
        <f>+[3]rep1_2!$N$134</f>
        <v>0</v>
      </c>
      <c r="BO19" s="31">
        <f>+[4]rep1_2!$N$138</f>
        <v>0</v>
      </c>
      <c r="BP19" s="31">
        <f>+[3]rep1_2!$N$135</f>
        <v>0</v>
      </c>
      <c r="BQ19" s="25">
        <f t="shared" si="1"/>
        <v>3534</v>
      </c>
      <c r="BR19" s="25">
        <f t="shared" si="1"/>
        <v>828</v>
      </c>
      <c r="BS19" s="25">
        <f t="shared" si="2"/>
        <v>0.8</v>
      </c>
      <c r="BT19" s="33">
        <f t="shared" si="30"/>
        <v>2.2637238256932656E-2</v>
      </c>
      <c r="BU19" s="31">
        <f>+[3]rep1_2!$N$141</f>
        <v>2197.3000000000002</v>
      </c>
      <c r="BV19" s="31">
        <f>+[4]rep1_2!$N$145</f>
        <v>494.4</v>
      </c>
      <c r="BW19" s="31">
        <f>+[3]rep1_2!$N$142</f>
        <v>0.8</v>
      </c>
      <c r="BX19" s="31">
        <v>0</v>
      </c>
      <c r="BY19" s="31">
        <v>0</v>
      </c>
      <c r="BZ19" s="31">
        <v>0</v>
      </c>
      <c r="CA19" s="31">
        <f>+[3]rep1_2!$N$155</f>
        <v>16.7</v>
      </c>
      <c r="CB19" s="31">
        <f>+[4]rep1_2!$N$159</f>
        <v>3.6</v>
      </c>
      <c r="CC19" s="31">
        <f>+[3]rep1_2!$N$156</f>
        <v>0</v>
      </c>
      <c r="CD19" s="31">
        <f>+[3]rep1_2!$N$148</f>
        <v>1320</v>
      </c>
      <c r="CE19" s="31">
        <f>+[4]rep1_2!$N$152</f>
        <v>330</v>
      </c>
      <c r="CF19" s="31">
        <f>+[3]rep1_2!$N$149</f>
        <v>0</v>
      </c>
      <c r="CG19" s="31">
        <v>0</v>
      </c>
      <c r="CH19" s="31">
        <v>0</v>
      </c>
      <c r="CI19" s="31">
        <v>0</v>
      </c>
      <c r="CJ19" s="31">
        <f>+[3]rep1_2!$N$183</f>
        <v>0</v>
      </c>
      <c r="CK19" s="31">
        <f>+[4]rep1_2!$N$187</f>
        <v>0</v>
      </c>
      <c r="CL19" s="31">
        <f>+[3]rep1_2!$N$184</f>
        <v>0</v>
      </c>
      <c r="CM19" s="34">
        <v>0</v>
      </c>
      <c r="CN19" s="34">
        <v>0</v>
      </c>
      <c r="CO19" s="31">
        <v>0</v>
      </c>
      <c r="CP19" s="31">
        <f>+[3]rep1_2!$N$225</f>
        <v>34889.699999999997</v>
      </c>
      <c r="CQ19" s="31">
        <f>+[4]rep1_2!$N$229</f>
        <v>6287.1</v>
      </c>
      <c r="CR19" s="31">
        <f>+[3]rep1_2!$N$226</f>
        <v>1958.7</v>
      </c>
      <c r="CS19" s="31">
        <f>+[3]rep1_2!$N$197</f>
        <v>34789.699999999997</v>
      </c>
      <c r="CT19" s="31">
        <f>+[4]rep1_2!$N$201</f>
        <v>6262.1</v>
      </c>
      <c r="CU19" s="31">
        <f>+[3]rep1_2!$N$198</f>
        <v>1958.7</v>
      </c>
      <c r="CV19" s="34">
        <v>0</v>
      </c>
      <c r="CW19" s="34">
        <v>0</v>
      </c>
      <c r="CX19" s="31">
        <v>0</v>
      </c>
      <c r="CY19" s="31">
        <f>+[3]rep1_2!$N$232</f>
        <v>1000</v>
      </c>
      <c r="CZ19" s="31">
        <f>+[4]rep1_2!$N$236</f>
        <v>215</v>
      </c>
      <c r="DA19" s="31">
        <f>+[3]rep1_2!$N$233</f>
        <v>0</v>
      </c>
      <c r="DB19" s="31">
        <f>+[3]rep1_2!$N$260</f>
        <v>0</v>
      </c>
      <c r="DC19" s="31">
        <f>+[4]rep1_2!$N$264</f>
        <v>0</v>
      </c>
      <c r="DD19" s="31">
        <f>+[3]rep1_2!$N$261</f>
        <v>0</v>
      </c>
      <c r="DE19" s="31">
        <f>+[3]rep1_2!$N$239</f>
        <v>1500</v>
      </c>
      <c r="DF19" s="31">
        <f>+[4]rep1_2!$N$243</f>
        <v>330</v>
      </c>
      <c r="DG19" s="31">
        <f>+[3]rep1_2!$N$240</f>
        <v>54.4</v>
      </c>
      <c r="DH19" s="31"/>
      <c r="DI19" s="22">
        <f t="shared" si="36"/>
        <v>225024.09999999998</v>
      </c>
      <c r="DJ19" s="22">
        <f t="shared" si="31"/>
        <v>42859.799999999996</v>
      </c>
      <c r="DK19" s="22">
        <f t="shared" si="32"/>
        <v>20724</v>
      </c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21">
        <f t="shared" si="33"/>
        <v>0</v>
      </c>
      <c r="EF19" s="21">
        <f t="shared" si="34"/>
        <v>0</v>
      </c>
      <c r="EG19" s="21">
        <f t="shared" si="35"/>
        <v>0</v>
      </c>
    </row>
    <row r="20" spans="2:137" s="7" customFormat="1" ht="27.75" customHeight="1" x14ac:dyDescent="0.25">
      <c r="B20" s="11">
        <v>11</v>
      </c>
      <c r="C20" s="13" t="s">
        <v>58</v>
      </c>
      <c r="D20" s="21">
        <v>0</v>
      </c>
      <c r="E20" s="21">
        <v>0</v>
      </c>
      <c r="F20" s="23">
        <f t="shared" si="4"/>
        <v>3886802</v>
      </c>
      <c r="G20" s="23">
        <f t="shared" si="5"/>
        <v>751003.4</v>
      </c>
      <c r="H20" s="23">
        <f t="shared" si="0"/>
        <v>323590.90000000002</v>
      </c>
      <c r="I20" s="23">
        <f t="shared" si="6"/>
        <v>43.0878075918165</v>
      </c>
      <c r="J20" s="24">
        <f t="shared" si="7"/>
        <v>8.3253764920363853</v>
      </c>
      <c r="K20" s="23">
        <f t="shared" si="8"/>
        <v>3886802</v>
      </c>
      <c r="L20" s="23">
        <f t="shared" si="9"/>
        <v>751003.4</v>
      </c>
      <c r="M20" s="23">
        <f t="shared" si="10"/>
        <v>323590.90000000002</v>
      </c>
      <c r="N20" s="25">
        <f t="shared" si="11"/>
        <v>43.0878075918165</v>
      </c>
      <c r="O20" s="26">
        <f t="shared" si="12"/>
        <v>8.3253764920363853</v>
      </c>
      <c r="P20" s="27">
        <f>+[1]rep1_101!$O$92</f>
        <v>1399756</v>
      </c>
      <c r="Q20" s="27">
        <f>+[2]rep1_101!$O$96</f>
        <v>237958.6</v>
      </c>
      <c r="R20" s="27">
        <f>+[1]rep1_101!$O$93</f>
        <v>85684.3</v>
      </c>
      <c r="S20" s="27">
        <f t="shared" si="13"/>
        <v>36.008070311390298</v>
      </c>
      <c r="T20" s="26">
        <f t="shared" si="14"/>
        <v>6.121374010899042</v>
      </c>
      <c r="U20" s="27">
        <f t="shared" si="15"/>
        <v>1555738.6</v>
      </c>
      <c r="V20" s="27">
        <f t="shared" si="16"/>
        <v>272864</v>
      </c>
      <c r="W20" s="27">
        <f t="shared" si="17"/>
        <v>142999.4</v>
      </c>
      <c r="X20" s="27">
        <f t="shared" si="18"/>
        <v>52.406840037527843</v>
      </c>
      <c r="Y20" s="26">
        <f t="shared" si="19"/>
        <v>9.1917369666086568</v>
      </c>
      <c r="Z20" s="21">
        <f>[1]rep1_101!$O$8+[1]rep1_101!$O$15</f>
        <v>14873.7</v>
      </c>
      <c r="AA20" s="21">
        <f>+[2]rep1_101!$O$26</f>
        <v>3212.7</v>
      </c>
      <c r="AB20" s="21">
        <f>+[1]rep1_101!$O$23</f>
        <v>756</v>
      </c>
      <c r="AC20" s="28">
        <f t="shared" si="20"/>
        <v>23.531608927070693</v>
      </c>
      <c r="AD20" s="29">
        <f t="shared" si="21"/>
        <v>5.0827971520200084</v>
      </c>
      <c r="AE20" s="21">
        <f>+[1]rep1_101!$O$71</f>
        <v>10935</v>
      </c>
      <c r="AF20" s="21">
        <f>+[2]rep1_101!$O$75</f>
        <v>2362</v>
      </c>
      <c r="AG20" s="21">
        <f>+[1]rep1_101!$O$72</f>
        <v>96.2</v>
      </c>
      <c r="AH20" s="28">
        <f t="shared" si="22"/>
        <v>4.0728196443691784</v>
      </c>
      <c r="AI20" s="26">
        <f t="shared" si="23"/>
        <v>0.87974394147233659</v>
      </c>
      <c r="AJ20" s="21">
        <f>[1]rep1_101!$O$29+[1]rep1_101!$O$36</f>
        <v>1540864.9000000001</v>
      </c>
      <c r="AK20" s="21">
        <f>+[2]rep1_101!$O$47</f>
        <v>269651.3</v>
      </c>
      <c r="AL20" s="21">
        <f>+[1]rep1_101!$O$44</f>
        <v>142243.4</v>
      </c>
      <c r="AM20" s="30">
        <f t="shared" si="24"/>
        <v>52.750867509261035</v>
      </c>
      <c r="AN20" s="26">
        <f t="shared" si="25"/>
        <v>9.2313998456321507</v>
      </c>
      <c r="AO20" s="21">
        <f>+[3]rep1_2!$O$127</f>
        <v>276350</v>
      </c>
      <c r="AP20" s="21">
        <f>+[4]rep1_2!$O$131</f>
        <v>116900</v>
      </c>
      <c r="AQ20" s="21">
        <f>+[3]rep1_2!$O$128</f>
        <v>58951.4</v>
      </c>
      <c r="AR20" s="28">
        <f t="shared" si="26"/>
        <v>50.428913601368698</v>
      </c>
      <c r="AS20" s="26">
        <f t="shared" si="27"/>
        <v>21.332151257463362</v>
      </c>
      <c r="AT20" s="31">
        <v>0</v>
      </c>
      <c r="AU20" s="31">
        <v>0</v>
      </c>
      <c r="AV20" s="31">
        <v>0</v>
      </c>
      <c r="AW20" s="31" t="str">
        <f t="shared" si="28"/>
        <v>-</v>
      </c>
      <c r="AX20" s="32" t="str">
        <f t="shared" si="29"/>
        <v>-</v>
      </c>
      <c r="AY20" s="31">
        <v>0</v>
      </c>
      <c r="AZ20" s="31">
        <v>0</v>
      </c>
      <c r="BA20" s="31">
        <v>0</v>
      </c>
      <c r="BB20" s="31">
        <v>0</v>
      </c>
      <c r="BC20" s="31">
        <v>0</v>
      </c>
      <c r="BD20" s="31">
        <v>0</v>
      </c>
      <c r="BE20" s="31"/>
      <c r="BF20" s="28"/>
      <c r="BG20" s="28"/>
      <c r="BH20" s="31"/>
      <c r="BI20" s="28"/>
      <c r="BJ20" s="28"/>
      <c r="BK20" s="31"/>
      <c r="BL20" s="31"/>
      <c r="BM20" s="31"/>
      <c r="BN20" s="31">
        <f>+[3]rep1_2!$O$134</f>
        <v>0</v>
      </c>
      <c r="BO20" s="31">
        <f>+[4]rep1_2!$O$138</f>
        <v>0</v>
      </c>
      <c r="BP20" s="31">
        <f>+[3]rep1_2!$O$135</f>
        <v>0</v>
      </c>
      <c r="BQ20" s="25">
        <f t="shared" si="1"/>
        <v>88377.5</v>
      </c>
      <c r="BR20" s="25">
        <f t="shared" si="1"/>
        <v>20076.599999999999</v>
      </c>
      <c r="BS20" s="25">
        <f t="shared" si="2"/>
        <v>4151</v>
      </c>
      <c r="BT20" s="33">
        <f t="shared" si="30"/>
        <v>4.6968968346015672</v>
      </c>
      <c r="BU20" s="31">
        <f>+[3]rep1_2!$O$141</f>
        <v>79897</v>
      </c>
      <c r="BV20" s="31">
        <f>+[4]rep1_2!$O$145</f>
        <v>17976.8</v>
      </c>
      <c r="BW20" s="31">
        <f>+[3]rep1_2!$O$142</f>
        <v>3272.6</v>
      </c>
      <c r="BX20" s="31">
        <v>0</v>
      </c>
      <c r="BY20" s="31">
        <v>0</v>
      </c>
      <c r="BZ20" s="31">
        <v>0</v>
      </c>
      <c r="CA20" s="31">
        <f>+[3]rep1_2!$O$155</f>
        <v>580.5</v>
      </c>
      <c r="CB20" s="31">
        <f>+[4]rep1_2!$O$159</f>
        <v>124.8</v>
      </c>
      <c r="CC20" s="31">
        <f>+[3]rep1_2!$O$156</f>
        <v>8.1999999999999993</v>
      </c>
      <c r="CD20" s="31">
        <f>+[3]rep1_2!$O$148</f>
        <v>7900</v>
      </c>
      <c r="CE20" s="31">
        <f>+[4]rep1_2!$O$152</f>
        <v>1975</v>
      </c>
      <c r="CF20" s="31">
        <f>+[3]rep1_2!$O$149</f>
        <v>870.2</v>
      </c>
      <c r="CG20" s="31">
        <v>0</v>
      </c>
      <c r="CH20" s="31">
        <v>0</v>
      </c>
      <c r="CI20" s="31">
        <v>0</v>
      </c>
      <c r="CJ20" s="31">
        <f>+[3]rep1_2!$O$183</f>
        <v>0</v>
      </c>
      <c r="CK20" s="31">
        <f>+[4]rep1_2!$O$187</f>
        <v>0</v>
      </c>
      <c r="CL20" s="31">
        <f>+[3]rep1_2!$O$184</f>
        <v>0</v>
      </c>
      <c r="CM20" s="34">
        <v>0</v>
      </c>
      <c r="CN20" s="34">
        <v>0</v>
      </c>
      <c r="CO20" s="31">
        <v>0</v>
      </c>
      <c r="CP20" s="31">
        <f>+[3]rep1_2!$O$225</f>
        <v>534744.9</v>
      </c>
      <c r="CQ20" s="31">
        <f>+[4]rep1_2!$O$229</f>
        <v>96304.2</v>
      </c>
      <c r="CR20" s="31">
        <f>+[3]rep1_2!$O$226</f>
        <v>30398.5</v>
      </c>
      <c r="CS20" s="31">
        <f>+[3]rep1_2!$O$197</f>
        <v>534029.9</v>
      </c>
      <c r="CT20" s="31">
        <f>+[4]rep1_2!$O$201</f>
        <v>96125.4</v>
      </c>
      <c r="CU20" s="31">
        <f>+[3]rep1_2!$O$198</f>
        <v>30358.5</v>
      </c>
      <c r="CV20" s="34">
        <v>0</v>
      </c>
      <c r="CW20" s="34">
        <v>0</v>
      </c>
      <c r="CX20" s="31">
        <v>0</v>
      </c>
      <c r="CY20" s="31">
        <f>+[3]rep1_2!$O$232</f>
        <v>12000</v>
      </c>
      <c r="CZ20" s="31">
        <f>+[4]rep1_2!$O$236</f>
        <v>2580</v>
      </c>
      <c r="DA20" s="31">
        <f>+[3]rep1_2!$O$233</f>
        <v>1057.4000000000001</v>
      </c>
      <c r="DB20" s="31">
        <f>+[3]rep1_2!$O$260</f>
        <v>0</v>
      </c>
      <c r="DC20" s="31">
        <f>+[4]rep1_2!$O$264</f>
        <v>0</v>
      </c>
      <c r="DD20" s="31">
        <f>+[3]rep1_2!$O$261</f>
        <v>0</v>
      </c>
      <c r="DE20" s="31">
        <f>+[3]rep1_2!$O$239</f>
        <v>8900</v>
      </c>
      <c r="DF20" s="31">
        <f>+[4]rep1_2!$O$243</f>
        <v>1958</v>
      </c>
      <c r="DG20" s="31">
        <f>+[3]rep1_2!$O$240</f>
        <v>252.7</v>
      </c>
      <c r="DH20" s="31"/>
      <c r="DI20" s="22">
        <f t="shared" si="36"/>
        <v>3886802</v>
      </c>
      <c r="DJ20" s="22">
        <f t="shared" si="31"/>
        <v>751003.4</v>
      </c>
      <c r="DK20" s="22">
        <f t="shared" si="32"/>
        <v>323590.90000000002</v>
      </c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21">
        <f t="shared" si="33"/>
        <v>0</v>
      </c>
      <c r="EF20" s="21">
        <f t="shared" si="34"/>
        <v>0</v>
      </c>
      <c r="EG20" s="21">
        <f t="shared" si="35"/>
        <v>0</v>
      </c>
    </row>
    <row r="21" spans="2:137" s="7" customFormat="1" ht="27.75" customHeight="1" x14ac:dyDescent="0.25">
      <c r="B21" s="11">
        <v>12</v>
      </c>
      <c r="C21" s="13" t="s">
        <v>62</v>
      </c>
      <c r="D21" s="21">
        <v>0</v>
      </c>
      <c r="E21" s="21">
        <v>0</v>
      </c>
      <c r="F21" s="23">
        <f t="shared" ref="F21:H22" si="37">DI21+EE21-EA21</f>
        <v>2702339.9999999995</v>
      </c>
      <c r="G21" s="23">
        <f t="shared" si="37"/>
        <v>496091.7</v>
      </c>
      <c r="H21" s="23">
        <f t="shared" si="37"/>
        <v>197350.69999999998</v>
      </c>
      <c r="I21" s="23">
        <f t="shared" si="6"/>
        <v>39.781092890689358</v>
      </c>
      <c r="J21" s="24">
        <f t="shared" si="7"/>
        <v>7.3029559566893889</v>
      </c>
      <c r="K21" s="23">
        <f t="shared" si="8"/>
        <v>2702339.9999999995</v>
      </c>
      <c r="L21" s="23">
        <f t="shared" si="9"/>
        <v>496091.7</v>
      </c>
      <c r="M21" s="23">
        <f t="shared" si="10"/>
        <v>197350.69999999998</v>
      </c>
      <c r="N21" s="25">
        <f t="shared" si="11"/>
        <v>39.781092890689358</v>
      </c>
      <c r="O21" s="26">
        <f t="shared" si="12"/>
        <v>7.3029559566893889</v>
      </c>
      <c r="P21" s="27">
        <f>+[1]rep1_101!$P$92</f>
        <v>1259183</v>
      </c>
      <c r="Q21" s="27">
        <f>+[2]rep1_101!$P$96</f>
        <v>214061.1</v>
      </c>
      <c r="R21" s="27">
        <f>+[1]rep1_101!$P$93</f>
        <v>64426.400000000001</v>
      </c>
      <c r="S21" s="27">
        <f t="shared" si="13"/>
        <v>30.097201219651769</v>
      </c>
      <c r="T21" s="26">
        <f t="shared" si="14"/>
        <v>5.1165239683191404</v>
      </c>
      <c r="U21" s="27">
        <f t="shared" si="15"/>
        <v>968733.70000000007</v>
      </c>
      <c r="V21" s="27">
        <f t="shared" si="16"/>
        <v>169861.6</v>
      </c>
      <c r="W21" s="27">
        <f t="shared" si="17"/>
        <v>90985.9</v>
      </c>
      <c r="X21" s="27">
        <f t="shared" si="18"/>
        <v>53.564725635458508</v>
      </c>
      <c r="Y21" s="26">
        <f t="shared" si="19"/>
        <v>9.3922509354221884</v>
      </c>
      <c r="Z21" s="21">
        <f>[1]rep1_101!$P$8+[1]rep1_101!$P$15</f>
        <v>8128.4</v>
      </c>
      <c r="AA21" s="21">
        <f>+[2]rep1_101!$P$26</f>
        <v>1755.7</v>
      </c>
      <c r="AB21" s="21">
        <f>+[1]rep1_101!$P$23</f>
        <v>715.2</v>
      </c>
      <c r="AC21" s="28">
        <f t="shared" si="20"/>
        <v>40.735888819274365</v>
      </c>
      <c r="AD21" s="29">
        <f t="shared" si="21"/>
        <v>8.7987795876187196</v>
      </c>
      <c r="AE21" s="21">
        <f>+[1]rep1_101!$P$71</f>
        <v>4858.8999999999996</v>
      </c>
      <c r="AF21" s="21">
        <f>+[2]rep1_101!$P$75</f>
        <v>1049.5999999999999</v>
      </c>
      <c r="AG21" s="21">
        <f>+[1]rep1_101!$P$72</f>
        <v>257.3</v>
      </c>
      <c r="AH21" s="28">
        <f t="shared" si="22"/>
        <v>24.514100609756103</v>
      </c>
      <c r="AI21" s="26">
        <f t="shared" si="23"/>
        <v>5.2954372388812292</v>
      </c>
      <c r="AJ21" s="21">
        <f>[1]rep1_101!$P$29+[1]rep1_101!$P$36</f>
        <v>960605.3</v>
      </c>
      <c r="AK21" s="21">
        <f>+[2]rep1_101!$P$47</f>
        <v>168105.9</v>
      </c>
      <c r="AL21" s="21">
        <f>+[1]rep1_101!$P$44</f>
        <v>90270.7</v>
      </c>
      <c r="AM21" s="30">
        <f t="shared" si="24"/>
        <v>53.698710158299022</v>
      </c>
      <c r="AN21" s="26">
        <f t="shared" si="25"/>
        <v>9.3972727404273115</v>
      </c>
      <c r="AO21" s="21">
        <f>+[3]rep1_2!$P$127</f>
        <v>136250</v>
      </c>
      <c r="AP21" s="21">
        <f>+[4]rep1_2!$P$131</f>
        <v>47912</v>
      </c>
      <c r="AQ21" s="21">
        <f>+[3]rep1_2!$P$128</f>
        <v>17864</v>
      </c>
      <c r="AR21" s="28">
        <f t="shared" si="26"/>
        <v>37.285022541325766</v>
      </c>
      <c r="AS21" s="26">
        <f t="shared" si="27"/>
        <v>13.111192660550458</v>
      </c>
      <c r="AT21" s="31">
        <v>0</v>
      </c>
      <c r="AU21" s="31">
        <v>0</v>
      </c>
      <c r="AV21" s="31">
        <v>0</v>
      </c>
      <c r="AW21" s="31" t="str">
        <f t="shared" si="28"/>
        <v>-</v>
      </c>
      <c r="AX21" s="32" t="str">
        <f t="shared" si="29"/>
        <v>-</v>
      </c>
      <c r="AY21" s="31">
        <v>0</v>
      </c>
      <c r="AZ21" s="31">
        <v>0</v>
      </c>
      <c r="BA21" s="31">
        <v>0</v>
      </c>
      <c r="BB21" s="31">
        <v>0</v>
      </c>
      <c r="BC21" s="31">
        <v>0</v>
      </c>
      <c r="BD21" s="31">
        <v>0</v>
      </c>
      <c r="BE21" s="31"/>
      <c r="BF21" s="31"/>
      <c r="BG21" s="31"/>
      <c r="BH21" s="31"/>
      <c r="BI21" s="28"/>
      <c r="BJ21" s="28"/>
      <c r="BK21" s="31"/>
      <c r="BL21" s="31"/>
      <c r="BM21" s="31"/>
      <c r="BN21" s="31">
        <f>+[3]rep1_2!$P$134</f>
        <v>0</v>
      </c>
      <c r="BO21" s="31">
        <f>+[4]rep1_2!$P$138</f>
        <v>0</v>
      </c>
      <c r="BP21" s="31">
        <f>+[3]rep1_2!$P$135</f>
        <v>0</v>
      </c>
      <c r="BQ21" s="25">
        <f t="shared" si="1"/>
        <v>56357.8</v>
      </c>
      <c r="BR21" s="25">
        <f t="shared" si="1"/>
        <v>12798.8</v>
      </c>
      <c r="BS21" s="25">
        <f t="shared" si="2"/>
        <v>7770.0999999999995</v>
      </c>
      <c r="BT21" s="33">
        <f t="shared" si="30"/>
        <v>13.787088921143123</v>
      </c>
      <c r="BU21" s="31">
        <f>+[3]rep1_2!$P$141</f>
        <v>49987.9</v>
      </c>
      <c r="BV21" s="31">
        <f>+[4]rep1_2!$P$145</f>
        <v>11247.3</v>
      </c>
      <c r="BW21" s="31">
        <f>+[3]rep1_2!$P$142</f>
        <v>7517.4</v>
      </c>
      <c r="BX21" s="31">
        <v>0</v>
      </c>
      <c r="BY21" s="31">
        <v>0</v>
      </c>
      <c r="BZ21" s="31">
        <v>0</v>
      </c>
      <c r="CA21" s="31">
        <f>+[3]rep1_2!$P$155</f>
        <v>1169.9000000000001</v>
      </c>
      <c r="CB21" s="31">
        <f>+[4]rep1_2!$P$159</f>
        <v>251.5</v>
      </c>
      <c r="CC21" s="31">
        <f>+[3]rep1_2!$P$156</f>
        <v>9.4</v>
      </c>
      <c r="CD21" s="31">
        <f>+[3]rep1_2!$P$148</f>
        <v>5200</v>
      </c>
      <c r="CE21" s="31">
        <f>+[4]rep1_2!$P$152</f>
        <v>1300</v>
      </c>
      <c r="CF21" s="31">
        <f>+[3]rep1_2!$P$149</f>
        <v>243.3</v>
      </c>
      <c r="CG21" s="31">
        <v>0</v>
      </c>
      <c r="CH21" s="31">
        <v>0</v>
      </c>
      <c r="CI21" s="31">
        <v>0</v>
      </c>
      <c r="CJ21" s="31">
        <f>+[3]rep1_2!$P$183</f>
        <v>0</v>
      </c>
      <c r="CK21" s="31">
        <f>+[4]rep1_2!$P$187</f>
        <v>0</v>
      </c>
      <c r="CL21" s="31">
        <f>+[3]rep1_2!$P$184</f>
        <v>0</v>
      </c>
      <c r="CM21" s="34">
        <v>0</v>
      </c>
      <c r="CN21" s="34">
        <v>0</v>
      </c>
      <c r="CO21" s="31">
        <v>0</v>
      </c>
      <c r="CP21" s="31">
        <f>+[3]rep1_2!$P$225</f>
        <v>263056.59999999998</v>
      </c>
      <c r="CQ21" s="31">
        <f>+[4]rep1_2!$P$229</f>
        <v>47375.6</v>
      </c>
      <c r="CR21" s="31">
        <f>+[3]rep1_2!$P$226</f>
        <v>15161.6</v>
      </c>
      <c r="CS21" s="31">
        <f>+[3]rep1_2!$P$197</f>
        <v>262693.59999999998</v>
      </c>
      <c r="CT21" s="31">
        <f>+[4]rep1_2!$P$201</f>
        <v>47284.800000000003</v>
      </c>
      <c r="CU21" s="31">
        <f>+[3]rep1_2!$P$198</f>
        <v>15121.6</v>
      </c>
      <c r="CV21" s="34">
        <v>0</v>
      </c>
      <c r="CW21" s="34">
        <v>0</v>
      </c>
      <c r="CX21" s="31">
        <v>0</v>
      </c>
      <c r="CY21" s="31">
        <f>+[3]rep1_2!$P$232</f>
        <v>5000</v>
      </c>
      <c r="CZ21" s="31">
        <f>+[4]rep1_2!$P$236</f>
        <v>1075</v>
      </c>
      <c r="DA21" s="31">
        <f>+[3]rep1_2!$P$233</f>
        <v>885.4</v>
      </c>
      <c r="DB21" s="31">
        <f>+[3]rep1_2!$P$260</f>
        <v>0</v>
      </c>
      <c r="DC21" s="31">
        <f>+[4]rep1_2!$P$264</f>
        <v>0</v>
      </c>
      <c r="DD21" s="31">
        <f>+[3]rep1_2!$P$261</f>
        <v>0</v>
      </c>
      <c r="DE21" s="31">
        <f>+[3]rep1_2!$P$239</f>
        <v>8900</v>
      </c>
      <c r="DF21" s="31">
        <f>+[4]rep1_2!$P$243</f>
        <v>1958</v>
      </c>
      <c r="DG21" s="31">
        <f>+[3]rep1_2!$P$240</f>
        <v>0</v>
      </c>
      <c r="DH21" s="31"/>
      <c r="DI21" s="22">
        <f t="shared" si="36"/>
        <v>2702339.9999999995</v>
      </c>
      <c r="DJ21" s="22">
        <f t="shared" si="31"/>
        <v>496091.7</v>
      </c>
      <c r="DK21" s="22">
        <f t="shared" si="32"/>
        <v>197350.69999999998</v>
      </c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21">
        <f t="shared" si="33"/>
        <v>0</v>
      </c>
      <c r="EF21" s="21">
        <f t="shared" si="34"/>
        <v>0</v>
      </c>
      <c r="EG21" s="21">
        <f t="shared" si="35"/>
        <v>0</v>
      </c>
    </row>
    <row r="22" spans="2:137" s="7" customFormat="1" ht="27.75" customHeight="1" x14ac:dyDescent="0.25">
      <c r="B22" s="11">
        <v>13</v>
      </c>
      <c r="C22" s="13" t="s">
        <v>59</v>
      </c>
      <c r="D22" s="21">
        <v>477223.6</v>
      </c>
      <c r="E22" s="21">
        <v>9642458.8000000007</v>
      </c>
      <c r="F22" s="23">
        <f t="shared" si="37"/>
        <v>116483796.5</v>
      </c>
      <c r="G22" s="23">
        <f>DJ22+EF22-EB22</f>
        <v>21843554.899999999</v>
      </c>
      <c r="H22" s="23">
        <f>DK22+EG22-EC22</f>
        <v>3341522.3000000003</v>
      </c>
      <c r="I22" s="23">
        <f>IFERROR(H22/G22*100,"-")</f>
        <v>15.297520551473976</v>
      </c>
      <c r="J22" s="24">
        <f t="shared" si="7"/>
        <v>2.868658474743309</v>
      </c>
      <c r="K22" s="23">
        <f t="shared" si="8"/>
        <v>47303102.200000003</v>
      </c>
      <c r="L22" s="23">
        <f>Q22+AA22+AF22+AK22+AP22+AU22+AZ22+BO22+BV22+BY22+CB22+CE22+CH22+CN22+CQ22+CW22+CZ22+DC22+DF22</f>
        <v>8731925.5999999996</v>
      </c>
      <c r="M22" s="23">
        <f t="shared" si="10"/>
        <v>2008464.9</v>
      </c>
      <c r="N22" s="25">
        <f>IFERROR(M22/L22*100,"-")</f>
        <v>23.001397309202908</v>
      </c>
      <c r="O22" s="26">
        <f t="shared" si="12"/>
        <v>4.2459475311113941</v>
      </c>
      <c r="P22" s="27">
        <v>0</v>
      </c>
      <c r="Q22" s="27">
        <v>0</v>
      </c>
      <c r="R22" s="27">
        <v>0</v>
      </c>
      <c r="S22" s="27" t="str">
        <f>IFERROR(R22/Q22*100,"-")</f>
        <v>-</v>
      </c>
      <c r="T22" s="26" t="str">
        <f t="shared" si="14"/>
        <v>-</v>
      </c>
      <c r="U22" s="27">
        <f t="shared" si="15"/>
        <v>0</v>
      </c>
      <c r="V22" s="27">
        <f t="shared" si="16"/>
        <v>0</v>
      </c>
      <c r="W22" s="27">
        <f t="shared" si="17"/>
        <v>0</v>
      </c>
      <c r="X22" s="27" t="str">
        <f>IFERROR(W22/V22*100,"-")</f>
        <v>-</v>
      </c>
      <c r="Y22" s="26" t="str">
        <f t="shared" si="19"/>
        <v>-</v>
      </c>
      <c r="Z22" s="21"/>
      <c r="AA22" s="21"/>
      <c r="AB22" s="21"/>
      <c r="AC22" s="28" t="str">
        <f>IFERROR(AB22/AA22*100,"-")</f>
        <v>-</v>
      </c>
      <c r="AD22" s="29" t="str">
        <f t="shared" si="21"/>
        <v>-</v>
      </c>
      <c r="AE22" s="21"/>
      <c r="AF22" s="21"/>
      <c r="AG22" s="21"/>
      <c r="AH22" s="28" t="str">
        <f>IFERROR(AG22/AF22*100,"-")</f>
        <v>-</v>
      </c>
      <c r="AI22" s="26" t="str">
        <f t="shared" si="23"/>
        <v>-</v>
      </c>
      <c r="AJ22" s="21"/>
      <c r="AK22" s="21"/>
      <c r="AL22" s="31"/>
      <c r="AM22" s="30" t="str">
        <f>IFERROR(AL22/AK22*100,"-")</f>
        <v>-</v>
      </c>
      <c r="AN22" s="26" t="str">
        <f t="shared" si="25"/>
        <v>-</v>
      </c>
      <c r="AO22" s="35">
        <f>+[5]rep21_3!$R$96</f>
        <v>11902300</v>
      </c>
      <c r="AP22" s="21">
        <f>+[5]rep21_3!$G$100</f>
        <v>1774177.5</v>
      </c>
      <c r="AQ22" s="21">
        <f>+[5]rep21_3!$R$97</f>
        <v>120277.3</v>
      </c>
      <c r="AR22" s="28">
        <f>IFERROR(AQ22/AP22*100,"-")</f>
        <v>6.7793273220971413</v>
      </c>
      <c r="AS22" s="26">
        <f t="shared" si="27"/>
        <v>1.0105382993202996</v>
      </c>
      <c r="AT22" s="21">
        <f>+[5]rep21_3!$R$120</f>
        <v>590000</v>
      </c>
      <c r="AU22" s="21">
        <f>+[5]rep21_3!$G$124</f>
        <v>135200</v>
      </c>
      <c r="AV22" s="31">
        <f>+[5]rep21_3!$R$121</f>
        <v>61562</v>
      </c>
      <c r="AW22" s="31">
        <f>IFERROR(AV22/AU22*100,"-")</f>
        <v>45.534023668639051</v>
      </c>
      <c r="AX22" s="32">
        <f t="shared" si="29"/>
        <v>10.434237288135593</v>
      </c>
      <c r="AY22" s="31">
        <v>0</v>
      </c>
      <c r="AZ22" s="31">
        <v>0</v>
      </c>
      <c r="BA22" s="31">
        <v>0</v>
      </c>
      <c r="BB22" s="31">
        <f>+[5]rep21_3!$R$136</f>
        <v>0</v>
      </c>
      <c r="BC22" s="31">
        <f>+[5]rep21_3!$G$140</f>
        <v>0</v>
      </c>
      <c r="BD22" s="31">
        <f>+[5]rep21_3!$R$137</f>
        <v>0</v>
      </c>
      <c r="BE22" s="21">
        <f>+[5]rep21_3!$R$128</f>
        <v>9550014.8000000007</v>
      </c>
      <c r="BF22" s="21">
        <f>+[5]rep21_3!$G$132</f>
        <v>2387503.6</v>
      </c>
      <c r="BG22" s="21">
        <f>+[5]rep21_3!$R$129</f>
        <v>795834.5</v>
      </c>
      <c r="BH22" s="21">
        <f>+[5]rep21_3!$R$144</f>
        <v>832792.5</v>
      </c>
      <c r="BI22" s="21">
        <f>+[5]rep21_3!$G$148</f>
        <v>114362.5</v>
      </c>
      <c r="BJ22" s="21">
        <f>+[5]rep21_3!$R$145</f>
        <v>0</v>
      </c>
      <c r="BK22" s="31"/>
      <c r="BL22" s="31"/>
      <c r="BM22" s="31"/>
      <c r="BN22" s="21">
        <f>+[5]rep21_3!$R$160</f>
        <v>235038</v>
      </c>
      <c r="BO22" s="21">
        <f>+[5]rep21_3!$G$164</f>
        <v>17627.900000000001</v>
      </c>
      <c r="BP22" s="21">
        <f>+[5]rep21_3!$R$161</f>
        <v>0</v>
      </c>
      <c r="BQ22" s="25">
        <f t="shared" si="1"/>
        <v>260000</v>
      </c>
      <c r="BR22" s="25">
        <f t="shared" si="1"/>
        <v>59850</v>
      </c>
      <c r="BS22" s="25">
        <f t="shared" si="2"/>
        <v>19117.3</v>
      </c>
      <c r="BT22" s="33">
        <f t="shared" si="30"/>
        <v>7.3528076923076915</v>
      </c>
      <c r="BU22" s="31"/>
      <c r="BV22" s="31"/>
      <c r="BW22" s="31"/>
      <c r="BX22" s="31">
        <v>0</v>
      </c>
      <c r="BY22" s="31">
        <v>0</v>
      </c>
      <c r="BZ22" s="31">
        <v>0</v>
      </c>
      <c r="CA22" s="21">
        <f>+[5]rep21_3!$R$176</f>
        <v>5000</v>
      </c>
      <c r="CB22" s="21">
        <f>+[5]rep21_3!$G$180</f>
        <v>1200</v>
      </c>
      <c r="CC22" s="21">
        <f>+[5]rep21_3!$R$177</f>
        <v>0</v>
      </c>
      <c r="CD22" s="21">
        <f>+[5]rep21_3!$R$168</f>
        <v>255000</v>
      </c>
      <c r="CE22" s="21">
        <f>+[5]rep21_3!$G$172</f>
        <v>58650</v>
      </c>
      <c r="CF22" s="21">
        <f>+[5]rep21_3!$R$169</f>
        <v>19117.3</v>
      </c>
      <c r="CG22" s="31"/>
      <c r="CH22" s="31"/>
      <c r="CI22" s="31"/>
      <c r="CJ22" s="21">
        <f>+[5]rep21_3!$R$200</f>
        <v>58054973.5</v>
      </c>
      <c r="CK22" s="21">
        <f>+[5]rep21_3!$G$204</f>
        <v>10480682.6</v>
      </c>
      <c r="CL22" s="21">
        <f>+[5]rep21_3!$R$201</f>
        <v>535106.5</v>
      </c>
      <c r="CM22" s="21">
        <f>+[5]rep21_3!$R$208</f>
        <v>21303814.699999999</v>
      </c>
      <c r="CN22" s="21">
        <f>+[5]rep21_3!$G$212</f>
        <v>4047724.8</v>
      </c>
      <c r="CO22" s="21">
        <f>+[5]rep21_3!$R$209</f>
        <v>411808.1</v>
      </c>
      <c r="CP22" s="21">
        <f>+[5]rep21_3!$R$424</f>
        <v>10997949.5</v>
      </c>
      <c r="CQ22" s="21">
        <f>+[5]rep21_3!$G$428</f>
        <v>2261980.4</v>
      </c>
      <c r="CR22" s="21">
        <f>+[5]rep21_3!$R$425</f>
        <v>1179357.5</v>
      </c>
      <c r="CS22" s="31"/>
      <c r="CT22" s="31"/>
      <c r="CU22" s="31"/>
      <c r="CV22" s="21">
        <f>+[5]rep21_3!$R$432</f>
        <v>300000</v>
      </c>
      <c r="CW22" s="21">
        <f>+[5]rep21_3!$G$436</f>
        <v>67500</v>
      </c>
      <c r="CX22" s="21">
        <f>+[5]rep21_3!$R$433</f>
        <v>24312.5</v>
      </c>
      <c r="CY22" s="21">
        <f>+[5]rep21_3!$R$488</f>
        <v>1014000</v>
      </c>
      <c r="CZ22" s="21">
        <f>+[5]rep21_3!$G$492</f>
        <v>227865</v>
      </c>
      <c r="DA22" s="21">
        <f>+[5]rep21_3!$R$489</f>
        <v>78954.5</v>
      </c>
      <c r="DB22" s="31"/>
      <c r="DC22" s="31"/>
      <c r="DD22" s="31"/>
      <c r="DE22" s="21">
        <f>+[5]rep21_3!$R$536</f>
        <v>700000</v>
      </c>
      <c r="DF22" s="21">
        <f>+[5]rep21_3!$G$540</f>
        <v>140000</v>
      </c>
      <c r="DG22" s="21">
        <f>+[5]rep21_3!$R$537</f>
        <v>113075.7</v>
      </c>
      <c r="DH22" s="31"/>
      <c r="DI22" s="22">
        <f t="shared" si="36"/>
        <v>115740883</v>
      </c>
      <c r="DJ22" s="22">
        <f t="shared" si="31"/>
        <v>21714474.299999997</v>
      </c>
      <c r="DK22" s="22">
        <f>R22+AB22+AG22+AL22+AQ22+AV22+BA22+BD22+BG22+BJ22+BM22+BP22+BW22+BZ22+CC22+CF22+CI22+CL22+CO22+CR22+CX22+DA22+DD22+DG22+DH22</f>
        <v>3339405.9000000004</v>
      </c>
      <c r="DL22" s="21">
        <f>+[5]rep21_3!$R$656</f>
        <v>426853.2</v>
      </c>
      <c r="DM22" s="21">
        <f>+[5]rep21_3!$G$660</f>
        <v>85330.6</v>
      </c>
      <c r="DN22" s="21">
        <f>+[5]rep21_3!$R$657</f>
        <v>0</v>
      </c>
      <c r="DO22" s="21">
        <f>+[5]rep21_3!$R$648</f>
        <v>301060.3</v>
      </c>
      <c r="DP22" s="21">
        <f>+[5]rep21_3!$G$652</f>
        <v>40000</v>
      </c>
      <c r="DQ22" s="21">
        <f>+[5]rep21_3!$R$649</f>
        <v>0</v>
      </c>
      <c r="DR22" s="31"/>
      <c r="DS22" s="31"/>
      <c r="DT22" s="31"/>
      <c r="DU22" s="21">
        <f>+[5]rep21_3!$R$664</f>
        <v>0</v>
      </c>
      <c r="DV22" s="21">
        <f>+[5]rep21_3!$G$668</f>
        <v>0</v>
      </c>
      <c r="DW22" s="21">
        <f>+[5]rep21_3!$R$665+[5]rep21_3!$R$681</f>
        <v>0</v>
      </c>
      <c r="DX22" s="21">
        <f>+[5]rep21_3!$R$688</f>
        <v>15000</v>
      </c>
      <c r="DY22" s="21">
        <f>+[5]rep21_3!$G$692</f>
        <v>3750</v>
      </c>
      <c r="DZ22" s="21">
        <f>+[5]rep21_3!$R$689</f>
        <v>2116.4</v>
      </c>
      <c r="EA22" s="31">
        <f>+[5]rep21_3!$R$672</f>
        <v>9085910</v>
      </c>
      <c r="EB22" s="31">
        <f>+[5]rep21_3!$G$676</f>
        <v>1704121.9</v>
      </c>
      <c r="EC22" s="28">
        <f>+[5]rep21_3!$R$673</f>
        <v>300000</v>
      </c>
      <c r="ED22" s="31"/>
      <c r="EE22" s="21">
        <f t="shared" si="33"/>
        <v>9828823.5</v>
      </c>
      <c r="EF22" s="21">
        <f>+DM22+DP22+DS22+DV22+DY22+EB22</f>
        <v>1833202.5</v>
      </c>
      <c r="EG22" s="21">
        <f>+DN22+DQ22+DT22+DW22+DZ22+EC22</f>
        <v>302116.40000000002</v>
      </c>
    </row>
    <row r="23" spans="2:137" s="14" customFormat="1" ht="27.75" customHeight="1" x14ac:dyDescent="0.25">
      <c r="B23" s="12"/>
      <c r="C23" s="36" t="s">
        <v>49</v>
      </c>
      <c r="D23" s="21">
        <f>D22</f>
        <v>477223.6</v>
      </c>
      <c r="E23" s="21">
        <f>E22</f>
        <v>9642458.8000000007</v>
      </c>
      <c r="F23" s="23">
        <f>F10+F11+F12+F13+F14+F15+F16+F17+F18+F19+F20+F21+F22</f>
        <v>159399754.09999999</v>
      </c>
      <c r="G23" s="23">
        <f>G10+G11+G12+G13+G14+G15+G16+G17+G18+G19+G20+G21+G22</f>
        <v>30132043.099999998</v>
      </c>
      <c r="H23" s="23">
        <f>H10+H11+H12+H13+H14+H15+H16+H17+H18+H19+H20+H21+H22</f>
        <v>7013289.5999999996</v>
      </c>
      <c r="I23" s="23">
        <f>IFERROR(H23/G23*100,"-")</f>
        <v>23.275187735278397</v>
      </c>
      <c r="J23" s="24">
        <f t="shared" si="7"/>
        <v>4.3998120571755637</v>
      </c>
      <c r="K23" s="23">
        <f>K10+K11+K12+K13+K14+K15+K16+K17+K18+K19+K20+K21+K22</f>
        <v>90219059.800000012</v>
      </c>
      <c r="L23" s="23">
        <f t="shared" ref="L23" si="38">L10+L11+L12+L13+L14+L15+L16+L17+L18+L19+L20+L21+L22</f>
        <v>17020413.799999997</v>
      </c>
      <c r="M23" s="23">
        <f>M10+M11+M12+M13+M14+M15+M16+M17+M18+M19+M20+M21+M22</f>
        <v>5680232.1999999993</v>
      </c>
      <c r="N23" s="25">
        <f>IFERROR(M23/L23*100,"-")</f>
        <v>33.373055830170237</v>
      </c>
      <c r="O23" s="26">
        <f t="shared" si="12"/>
        <v>6.2960445526611428</v>
      </c>
      <c r="P23" s="27">
        <f>P10+P11+P12+P13+P14+P15+P16+P17+P18+P19+P20+P21</f>
        <v>19194999.799999997</v>
      </c>
      <c r="Q23" s="27">
        <f>Q10+Q11+Q12+Q13+Q14+Q15+Q16+Q17+Q18+Q19+Q20+Q21+Q22</f>
        <v>3263150.0000000005</v>
      </c>
      <c r="R23" s="27">
        <f>R10+R11+R12+R13+R14+R15+R16+R17+R18+R19+R20+R21+R22</f>
        <v>1116361.0999999999</v>
      </c>
      <c r="S23" s="27">
        <f>IFERROR(R23/Q23*100,"-")</f>
        <v>34.211148736650159</v>
      </c>
      <c r="T23" s="26">
        <f t="shared" si="14"/>
        <v>5.8158953458285527</v>
      </c>
      <c r="U23" s="27">
        <f>U10+U11+U12+U13+U14+U15+U16+U17+U18+U19+U20+U21</f>
        <v>14302191.900000002</v>
      </c>
      <c r="V23" s="27">
        <f>V10+V11+V12+V13+V14+V15+V16+V17+V18+V19+V20+V21+V22</f>
        <v>2516063.3000000003</v>
      </c>
      <c r="W23" s="27">
        <f>W10+W11+W12+W13+W14+W15+W16+W17+W18+W19+W20+W21+W22</f>
        <v>1397834.4999999998</v>
      </c>
      <c r="X23" s="27">
        <f>IFERROR(W23/V23*100,"-")</f>
        <v>55.556412273093436</v>
      </c>
      <c r="Y23" s="26">
        <f t="shared" si="19"/>
        <v>9.7735683437445662</v>
      </c>
      <c r="Z23" s="21">
        <f>Z10+Z11+Z12+Z13+Z14+Z15+Z16+Z17+Z18+Z19+Z20+Z21+Z22</f>
        <v>321464.10000000003</v>
      </c>
      <c r="AA23" s="21">
        <f>AA10+AA11+AA12+AA13+AA14+AA15+AA16+AA17+AA18+AA19+AA20+AA21+AA22</f>
        <v>69436.2</v>
      </c>
      <c r="AB23" s="21">
        <f>AB10+AB11+AB12+AB13+AB14+AB15+AB16+AB17+AB18+AB19+AB20+AB21+AB22</f>
        <v>8367.6</v>
      </c>
      <c r="AC23" s="28">
        <f>IFERROR(AB23/AA23*100,"-")</f>
        <v>12.050774667968582</v>
      </c>
      <c r="AD23" s="29">
        <f t="shared" si="21"/>
        <v>2.6029656188669277</v>
      </c>
      <c r="AE23" s="21">
        <f>SUM(AE10:AE22)</f>
        <v>75012.799999999988</v>
      </c>
      <c r="AF23" s="21">
        <f>SUM(AF10:AF22)</f>
        <v>16202.800000000001</v>
      </c>
      <c r="AG23" s="21">
        <f>SUM(AG10:AG22)</f>
        <v>1202.3</v>
      </c>
      <c r="AH23" s="28">
        <f>IFERROR(AG23/AF23*100,"-")</f>
        <v>7.4203224134100267</v>
      </c>
      <c r="AI23" s="26">
        <f t="shared" si="23"/>
        <v>1.6027931233069559</v>
      </c>
      <c r="AJ23" s="37">
        <f>SUM(AJ10:AJ22)</f>
        <v>13980727.800000001</v>
      </c>
      <c r="AK23" s="37">
        <f>SUM(AK10:AK22)</f>
        <v>2446627.1</v>
      </c>
      <c r="AL23" s="37">
        <f>SUM(AL10:AL22)</f>
        <v>1389466.9</v>
      </c>
      <c r="AM23" s="30">
        <f>IFERROR(AL23/AK23*100,"-")</f>
        <v>56.791118679262567</v>
      </c>
      <c r="AN23" s="26">
        <f t="shared" si="25"/>
        <v>9.9384446924143663</v>
      </c>
      <c r="AO23" s="37">
        <f>SUM(AO10:AO22)</f>
        <v>14990088.699999999</v>
      </c>
      <c r="AP23" s="37">
        <f>SUM(AP10:AP22)</f>
        <v>3040330.8000000003</v>
      </c>
      <c r="AQ23" s="37">
        <f>SUM(AQ10:AQ22)</f>
        <v>889942.8</v>
      </c>
      <c r="AR23" s="28">
        <f>IFERROR(AQ23/AP23*100,"-")</f>
        <v>29.271249036453533</v>
      </c>
      <c r="AS23" s="26">
        <f t="shared" si="27"/>
        <v>5.9368748098201714</v>
      </c>
      <c r="AT23" s="37">
        <f>AT10+AT11+AT12+AT13+AT14+AT15+AT16+AT17+AT18+AT19+AT20+AT21+AT22</f>
        <v>590000</v>
      </c>
      <c r="AU23" s="37">
        <f>AU10+AU11+AU12+AU13+AU14+AU15+AU16+AU17+AU18+AU19+AU20+AU21+AU22</f>
        <v>135200</v>
      </c>
      <c r="AV23" s="37">
        <f>AV10+AV11+AV12+AV13+AV14+AV15+AV16+AV17+AV18+AV19+AV20+AV21+AV22</f>
        <v>61562</v>
      </c>
      <c r="AW23" s="31">
        <f>IFERROR(AV23/AU23*100,"-")</f>
        <v>45.534023668639051</v>
      </c>
      <c r="AX23" s="32">
        <f t="shared" si="29"/>
        <v>10.434237288135593</v>
      </c>
      <c r="AY23" s="37">
        <f>AY10+AY11+AY12+AY13+AY14+AY15+AY16+AY17+AY18+AY19+AY20+AY21+AY22</f>
        <v>0</v>
      </c>
      <c r="AZ23" s="37">
        <f>AZ10+AZ11+AZ12+AZ13+AZ14+AZ15+AZ16+AZ17+AZ18+AZ19+AZ20+AZ21+AZ22</f>
        <v>0</v>
      </c>
      <c r="BA23" s="31">
        <v>0</v>
      </c>
      <c r="BB23" s="37">
        <f t="shared" ref="BB23:BS23" si="39">BB10+BB11+BB12+BB13+BB14+BB15+BB16+BB17+BB18+BB19+BB20+BB21+BB22</f>
        <v>0</v>
      </c>
      <c r="BC23" s="37">
        <f t="shared" si="39"/>
        <v>0</v>
      </c>
      <c r="BD23" s="37">
        <f t="shared" si="39"/>
        <v>0</v>
      </c>
      <c r="BE23" s="37">
        <f t="shared" si="39"/>
        <v>9550014.8000000007</v>
      </c>
      <c r="BF23" s="37">
        <f t="shared" si="39"/>
        <v>2387503.6</v>
      </c>
      <c r="BG23" s="37">
        <f t="shared" si="39"/>
        <v>795834.5</v>
      </c>
      <c r="BH23" s="37">
        <f>BH10+BH11+BH12+BH13+BH14+BH15+BH16+BH17+BH18+BH19+BH20+BH21+BH22</f>
        <v>832792.5</v>
      </c>
      <c r="BI23" s="37">
        <f t="shared" si="39"/>
        <v>114362.5</v>
      </c>
      <c r="BJ23" s="37">
        <f t="shared" si="39"/>
        <v>0</v>
      </c>
      <c r="BK23" s="38">
        <f t="shared" si="39"/>
        <v>0</v>
      </c>
      <c r="BL23" s="38">
        <f t="shared" si="39"/>
        <v>0</v>
      </c>
      <c r="BM23" s="38">
        <f t="shared" si="39"/>
        <v>0</v>
      </c>
      <c r="BN23" s="37">
        <f t="shared" si="39"/>
        <v>235134.5</v>
      </c>
      <c r="BO23" s="37">
        <f t="shared" si="39"/>
        <v>17627.900000000001</v>
      </c>
      <c r="BP23" s="37">
        <f t="shared" si="39"/>
        <v>0</v>
      </c>
      <c r="BQ23" s="39">
        <f t="shared" si="39"/>
        <v>2270988.7999999998</v>
      </c>
      <c r="BR23" s="39">
        <f t="shared" si="39"/>
        <v>512710.39999999997</v>
      </c>
      <c r="BS23" s="39">
        <f t="shared" si="39"/>
        <v>121793.5</v>
      </c>
      <c r="BT23" s="33">
        <f t="shared" si="30"/>
        <v>5.363016321348657</v>
      </c>
      <c r="BU23" s="37">
        <f t="shared" ref="BU23:DC23" si="40">BU10+BU11+BU12+BU13+BU14+BU15+BU16+BU17+BU18+BU19+BU20+BU21+BU22</f>
        <v>1790072.6</v>
      </c>
      <c r="BV23" s="37">
        <f t="shared" si="40"/>
        <v>402766.4</v>
      </c>
      <c r="BW23" s="37">
        <f>BW10+BW11+BW12+BW13+BW14+BW15+BW16+BW17+BW18+BW19+BW20+BW21+BW22</f>
        <v>93206.299999999988</v>
      </c>
      <c r="BX23" s="37">
        <f t="shared" si="40"/>
        <v>0</v>
      </c>
      <c r="BY23" s="37">
        <f t="shared" si="40"/>
        <v>0</v>
      </c>
      <c r="BZ23" s="37">
        <f t="shared" si="40"/>
        <v>0</v>
      </c>
      <c r="CA23" s="37">
        <f t="shared" si="40"/>
        <v>151716.20000000001</v>
      </c>
      <c r="CB23" s="37">
        <f t="shared" si="40"/>
        <v>32743.999999999996</v>
      </c>
      <c r="CC23" s="37">
        <f t="shared" si="40"/>
        <v>3242</v>
      </c>
      <c r="CD23" s="37">
        <f t="shared" si="40"/>
        <v>329200</v>
      </c>
      <c r="CE23" s="37">
        <f t="shared" si="40"/>
        <v>77200</v>
      </c>
      <c r="CF23" s="37">
        <f t="shared" si="40"/>
        <v>25345.199999999997</v>
      </c>
      <c r="CG23" s="37">
        <f t="shared" si="40"/>
        <v>0</v>
      </c>
      <c r="CH23" s="37">
        <f t="shared" si="40"/>
        <v>0</v>
      </c>
      <c r="CI23" s="37">
        <f t="shared" si="40"/>
        <v>0</v>
      </c>
      <c r="CJ23" s="37">
        <f>CJ10+CJ11+CJ12+CJ13+CJ14+CJ15+CJ16+CJ17+CJ18+CJ19+CJ20+CJ21+CJ22</f>
        <v>58054973.5</v>
      </c>
      <c r="CK23" s="37">
        <f>CK10+CK11+CK12+CK13+CK14+CK15+CK16+CK17+CK18+CK19+CK20+CK21+CK22</f>
        <v>10480682.6</v>
      </c>
      <c r="CL23" s="37">
        <f t="shared" si="40"/>
        <v>535106.5</v>
      </c>
      <c r="CM23" s="37">
        <f t="shared" si="40"/>
        <v>21303814.699999999</v>
      </c>
      <c r="CN23" s="37">
        <f t="shared" si="40"/>
        <v>4047724.8</v>
      </c>
      <c r="CO23" s="37">
        <f t="shared" si="40"/>
        <v>411808.1</v>
      </c>
      <c r="CP23" s="37">
        <f t="shared" si="40"/>
        <v>14972558.6</v>
      </c>
      <c r="CQ23" s="37">
        <f t="shared" si="40"/>
        <v>2978278.4</v>
      </c>
      <c r="CR23" s="37">
        <f t="shared" si="40"/>
        <v>1434143.8</v>
      </c>
      <c r="CS23" s="37">
        <f t="shared" si="40"/>
        <v>3962205.0999999996</v>
      </c>
      <c r="CT23" s="37">
        <f t="shared" si="40"/>
        <v>713196.8</v>
      </c>
      <c r="CU23" s="37">
        <f t="shared" si="40"/>
        <v>253924</v>
      </c>
      <c r="CV23" s="37">
        <f t="shared" si="40"/>
        <v>300000</v>
      </c>
      <c r="CW23" s="37">
        <f t="shared" si="40"/>
        <v>67500</v>
      </c>
      <c r="CX23" s="37">
        <f t="shared" si="40"/>
        <v>24312.5</v>
      </c>
      <c r="CY23" s="37">
        <f t="shared" si="40"/>
        <v>1153600</v>
      </c>
      <c r="CZ23" s="37">
        <f t="shared" si="40"/>
        <v>257879</v>
      </c>
      <c r="DA23" s="37">
        <f t="shared" si="40"/>
        <v>97550.400000000009</v>
      </c>
      <c r="DB23" s="37">
        <f t="shared" si="40"/>
        <v>4550</v>
      </c>
      <c r="DC23" s="37">
        <f t="shared" si="40"/>
        <v>0</v>
      </c>
      <c r="DD23" s="37">
        <f t="shared" ref="DD23:EG23" si="41">DD10+DD11+DD12+DD13+DD14+DD15+DD16+DD17+DD18+DD19+DD20+DD21+DD22</f>
        <v>0</v>
      </c>
      <c r="DE23" s="37">
        <f t="shared" si="41"/>
        <v>826120</v>
      </c>
      <c r="DF23" s="31">
        <f t="shared" ref="DF23" si="42">DE23</f>
        <v>826120</v>
      </c>
      <c r="DG23" s="37">
        <f t="shared" si="41"/>
        <v>123721.2</v>
      </c>
      <c r="DH23" s="37">
        <f t="shared" si="41"/>
        <v>0</v>
      </c>
      <c r="DI23" s="37">
        <f t="shared" si="41"/>
        <v>158656840.59999999</v>
      </c>
      <c r="DJ23" s="37">
        <f t="shared" si="41"/>
        <v>30002962.499999996</v>
      </c>
      <c r="DK23" s="37">
        <f t="shared" si="41"/>
        <v>7011173.2000000002</v>
      </c>
      <c r="DL23" s="37">
        <f t="shared" si="41"/>
        <v>426853.2</v>
      </c>
      <c r="DM23" s="37">
        <f t="shared" si="41"/>
        <v>85330.6</v>
      </c>
      <c r="DN23" s="37">
        <f t="shared" si="41"/>
        <v>0</v>
      </c>
      <c r="DO23" s="37">
        <f t="shared" si="41"/>
        <v>301060.3</v>
      </c>
      <c r="DP23" s="37">
        <f t="shared" si="41"/>
        <v>40000</v>
      </c>
      <c r="DQ23" s="37">
        <f t="shared" si="41"/>
        <v>0</v>
      </c>
      <c r="DR23" s="37">
        <f t="shared" si="41"/>
        <v>0</v>
      </c>
      <c r="DS23" s="37">
        <f t="shared" si="41"/>
        <v>0</v>
      </c>
      <c r="DT23" s="37">
        <f t="shared" si="41"/>
        <v>0</v>
      </c>
      <c r="DU23" s="37">
        <f>DU10+DU11+DU12+DU13+DU14+DU15+DU16+DU17+DU18+DU19+DU20+DU21+DU22</f>
        <v>0</v>
      </c>
      <c r="DV23" s="37">
        <f>DV10+DV11+DV12+DV13+DV14+DV15+DV16+DV17+DV18+DV19+DV20+DV21+DV22</f>
        <v>0</v>
      </c>
      <c r="DW23" s="37">
        <f>DW10+DW11+DW12+DW13+DW14+DW15+DW16+DW17+DW18+DW19+DW20+DW21+DW22</f>
        <v>0</v>
      </c>
      <c r="DX23" s="37">
        <f t="shared" si="41"/>
        <v>15000</v>
      </c>
      <c r="DY23" s="37">
        <f t="shared" si="41"/>
        <v>3750</v>
      </c>
      <c r="DZ23" s="37">
        <f>DZ10+DZ11+DZ12+DZ13+DZ14+DZ15+DZ16+DZ17+DZ18+DZ19+DZ20+DZ21+DZ22</f>
        <v>2116.4</v>
      </c>
      <c r="EA23" s="37">
        <f t="shared" si="41"/>
        <v>9085910</v>
      </c>
      <c r="EB23" s="37">
        <f t="shared" si="41"/>
        <v>1704121.9</v>
      </c>
      <c r="EC23" s="37">
        <f t="shared" si="41"/>
        <v>300000</v>
      </c>
      <c r="ED23" s="37">
        <f t="shared" si="41"/>
        <v>0</v>
      </c>
      <c r="EE23" s="37">
        <f t="shared" si="41"/>
        <v>9828823.5</v>
      </c>
      <c r="EF23" s="37">
        <f t="shared" si="41"/>
        <v>1833202.5</v>
      </c>
      <c r="EG23" s="37">
        <f t="shared" si="41"/>
        <v>302116.40000000002</v>
      </c>
    </row>
    <row r="24" spans="2:137" x14ac:dyDescent="0.3">
      <c r="N24" s="40"/>
      <c r="O24" s="40"/>
      <c r="AO24" s="41"/>
      <c r="AP24" s="41"/>
      <c r="AQ24" s="41"/>
    </row>
    <row r="25" spans="2:137" x14ac:dyDescent="0.3">
      <c r="L25" s="42"/>
      <c r="M25" s="42"/>
      <c r="N25" s="42"/>
      <c r="Q25" s="43"/>
    </row>
    <row r="26" spans="2:137" x14ac:dyDescent="0.3">
      <c r="F26" s="44"/>
      <c r="G26" s="44"/>
      <c r="H26" s="44"/>
      <c r="L26" s="42"/>
      <c r="M26" s="42"/>
      <c r="N26" s="42"/>
      <c r="Q26" s="43"/>
    </row>
    <row r="27" spans="2:137" x14ac:dyDescent="0.3">
      <c r="F27" s="56"/>
      <c r="I27" s="42"/>
      <c r="L27" s="42"/>
      <c r="M27" s="42"/>
      <c r="N27" s="42"/>
      <c r="Q27" s="43"/>
    </row>
    <row r="28" spans="2:137" x14ac:dyDescent="0.3">
      <c r="G28" s="45"/>
      <c r="L28" s="42"/>
      <c r="M28" s="42"/>
      <c r="N28" s="42"/>
      <c r="Q28" s="43"/>
    </row>
    <row r="29" spans="2:137" x14ac:dyDescent="0.3">
      <c r="L29" s="42"/>
      <c r="M29" s="42"/>
      <c r="N29" s="42"/>
      <c r="Q29" s="43"/>
    </row>
    <row r="30" spans="2:137" x14ac:dyDescent="0.3">
      <c r="G30" s="46"/>
      <c r="L30" s="42"/>
      <c r="M30" s="42"/>
      <c r="N30" s="42"/>
      <c r="Q30" s="43"/>
    </row>
    <row r="33" spans="7:7" x14ac:dyDescent="0.3">
      <c r="G33" s="45"/>
    </row>
  </sheetData>
  <mergeCells count="129">
    <mergeCell ref="CJ7:CJ8"/>
    <mergeCell ref="BC7:BD7"/>
    <mergeCell ref="BE6:BG6"/>
    <mergeCell ref="BR7:BT7"/>
    <mergeCell ref="BU6:BW6"/>
    <mergeCell ref="U7:U8"/>
    <mergeCell ref="BX7:BX8"/>
    <mergeCell ref="BO7:BP7"/>
    <mergeCell ref="BQ6:BT6"/>
    <mergeCell ref="BU7:BU8"/>
    <mergeCell ref="BL7:BM7"/>
    <mergeCell ref="AY6:BA6"/>
    <mergeCell ref="BB7:BB8"/>
    <mergeCell ref="AO6:AS6"/>
    <mergeCell ref="AK7:AN7"/>
    <mergeCell ref="BH6:BJ6"/>
    <mergeCell ref="BK6:BM6"/>
    <mergeCell ref="BF7:BG7"/>
    <mergeCell ref="BH7:BH8"/>
    <mergeCell ref="AP7:AS7"/>
    <mergeCell ref="CK7:CL7"/>
    <mergeCell ref="CE7:CF7"/>
    <mergeCell ref="CA7:CA8"/>
    <mergeCell ref="CD7:CD8"/>
    <mergeCell ref="CH7:CI7"/>
    <mergeCell ref="CJ6:CL6"/>
    <mergeCell ref="B1:Y1"/>
    <mergeCell ref="B2:Y2"/>
    <mergeCell ref="AJ6:AN6"/>
    <mergeCell ref="F4:J6"/>
    <mergeCell ref="U4:DG4"/>
    <mergeCell ref="BB6:BD6"/>
    <mergeCell ref="BN5:BP6"/>
    <mergeCell ref="CA6:CC6"/>
    <mergeCell ref="CM6:CO6"/>
    <mergeCell ref="Q5:BA5"/>
    <mergeCell ref="BQ7:BQ8"/>
    <mergeCell ref="BN7:BN8"/>
    <mergeCell ref="BK7:BK8"/>
    <mergeCell ref="CB7:CC7"/>
    <mergeCell ref="K4:O6"/>
    <mergeCell ref="V7:Y7"/>
    <mergeCell ref="AT7:AT8"/>
    <mergeCell ref="AU7:AX7"/>
    <mergeCell ref="B4:B8"/>
    <mergeCell ref="C4:C8"/>
    <mergeCell ref="D4:D8"/>
    <mergeCell ref="F7:F8"/>
    <mergeCell ref="G7:J7"/>
    <mergeCell ref="E4:E8"/>
    <mergeCell ref="AJ7:AJ8"/>
    <mergeCell ref="U6:Y6"/>
    <mergeCell ref="L7:O7"/>
    <mergeCell ref="K7:K8"/>
    <mergeCell ref="P6:T6"/>
    <mergeCell ref="P7:P8"/>
    <mergeCell ref="Q7:T7"/>
    <mergeCell ref="DC7:DD7"/>
    <mergeCell ref="DB7:DB8"/>
    <mergeCell ref="DE7:DE8"/>
    <mergeCell ref="DR7:DR8"/>
    <mergeCell ref="CP6:CR6"/>
    <mergeCell ref="CS6:CU6"/>
    <mergeCell ref="EF7:EG7"/>
    <mergeCell ref="EE7:EE8"/>
    <mergeCell ref="ED4:ED8"/>
    <mergeCell ref="EB7:EC7"/>
    <mergeCell ref="EE4:EG6"/>
    <mergeCell ref="DL4:EC4"/>
    <mergeCell ref="DP7:DQ7"/>
    <mergeCell ref="EA7:EA8"/>
    <mergeCell ref="DR5:DT6"/>
    <mergeCell ref="DU5:EC5"/>
    <mergeCell ref="EA6:EC6"/>
    <mergeCell ref="DU7:DU8"/>
    <mergeCell ref="DS7:DT7"/>
    <mergeCell ref="DU6:DW6"/>
    <mergeCell ref="DX7:DX8"/>
    <mergeCell ref="DX6:DZ6"/>
    <mergeCell ref="DY7:DZ7"/>
    <mergeCell ref="DV7:DW7"/>
    <mergeCell ref="CP5:CX5"/>
    <mergeCell ref="CY7:CY8"/>
    <mergeCell ref="CV7:CV8"/>
    <mergeCell ref="CT7:CU7"/>
    <mergeCell ref="CV6:CX6"/>
    <mergeCell ref="CP7:CP8"/>
    <mergeCell ref="CS7:CS8"/>
    <mergeCell ref="CW7:CX7"/>
    <mergeCell ref="DL5:DQ5"/>
    <mergeCell ref="DO7:DO8"/>
    <mergeCell ref="DM7:DN7"/>
    <mergeCell ref="DL6:DN6"/>
    <mergeCell ref="DL7:DL8"/>
    <mergeCell ref="DO6:DQ6"/>
    <mergeCell ref="DB5:DD6"/>
    <mergeCell ref="DI7:DI8"/>
    <mergeCell ref="CY5:DA6"/>
    <mergeCell ref="DI4:DK6"/>
    <mergeCell ref="DJ7:DK7"/>
    <mergeCell ref="DH4:DH8"/>
    <mergeCell ref="DE5:DG6"/>
    <mergeCell ref="CQ7:CR7"/>
    <mergeCell ref="DF7:DG7"/>
    <mergeCell ref="CZ7:DA7"/>
    <mergeCell ref="Z3:AB3"/>
    <mergeCell ref="AF7:AI7"/>
    <mergeCell ref="AE7:AE8"/>
    <mergeCell ref="Z7:Z8"/>
    <mergeCell ref="AE6:AI6"/>
    <mergeCell ref="AA7:AD7"/>
    <mergeCell ref="Z6:AD6"/>
    <mergeCell ref="CG5:CO5"/>
    <mergeCell ref="CG6:CI6"/>
    <mergeCell ref="CG7:CG8"/>
    <mergeCell ref="BX6:BZ6"/>
    <mergeCell ref="CN7:CO7"/>
    <mergeCell ref="CD6:CF6"/>
    <mergeCell ref="BY7:BZ7"/>
    <mergeCell ref="BQ5:CF5"/>
    <mergeCell ref="BV7:BW7"/>
    <mergeCell ref="CM7:CM8"/>
    <mergeCell ref="AT6:AX6"/>
    <mergeCell ref="AO7:AO8"/>
    <mergeCell ref="BB5:BM5"/>
    <mergeCell ref="BE7:BE8"/>
    <mergeCell ref="AY7:AY8"/>
    <mergeCell ref="AZ7:BA7"/>
    <mergeCell ref="BI7:BJ7"/>
  </mergeCells>
  <phoneticPr fontId="1" type="noConversion"/>
  <pageMargins left="0.2" right="0.19" top="0.31" bottom="0.32" header="0.3" footer="0.3"/>
  <pageSetup paperSize="9" scale="62" orientation="landscape" r:id="rId1"/>
  <headerFooter alignWithMargins="0"/>
  <rowBreaks count="1" manualBreakCount="1">
    <brk id="23" max="126" man="1"/>
  </rowBreaks>
  <colBreaks count="8" manualBreakCount="8">
    <brk id="15" max="22" man="1"/>
    <brk id="30" max="22" man="1"/>
    <brk id="45" max="22" man="1"/>
    <brk id="59" max="22" man="1"/>
    <brk id="72" max="22" man="1"/>
    <brk id="90" max="22" man="1"/>
    <brk id="108" max="22" man="1"/>
    <brk id="1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Mutqer</vt:lpstr>
      <vt:lpstr>Mutqer!Print_Area</vt:lpstr>
      <vt:lpstr>Mutqer!Print_Titles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ekamut3</cp:lastModifiedBy>
  <cp:lastPrinted>2023-02-23T13:29:31Z</cp:lastPrinted>
  <dcterms:created xsi:type="dcterms:W3CDTF">2002-03-15T09:46:46Z</dcterms:created>
  <dcterms:modified xsi:type="dcterms:W3CDTF">2025-02-17T07:56:59Z</dcterms:modified>
</cp:coreProperties>
</file>