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44525"/>
</workbook>
</file>

<file path=xl/calcChain.xml><?xml version="1.0" encoding="utf-8"?>
<calcChain xmlns="http://schemas.openxmlformats.org/spreadsheetml/2006/main">
  <c r="I10" i="22" l="1"/>
  <c r="I21" i="22"/>
  <c r="BF11" i="22"/>
  <c r="BF12" i="22"/>
  <c r="BF13" i="22"/>
  <c r="BF14" i="22"/>
  <c r="BF15" i="22"/>
  <c r="BF16" i="22"/>
  <c r="BF17" i="22"/>
  <c r="BF18" i="22"/>
  <c r="BF19" i="22"/>
  <c r="BF20" i="22"/>
  <c r="BF10" i="22"/>
  <c r="AO10" i="22"/>
  <c r="AJ11" i="22"/>
  <c r="AJ12" i="22"/>
  <c r="AJ13" i="22"/>
  <c r="AJ14" i="22"/>
  <c r="AJ15" i="22"/>
  <c r="AJ16" i="22"/>
  <c r="AJ17" i="22"/>
  <c r="AJ18" i="22"/>
  <c r="AJ19" i="22"/>
  <c r="AJ20" i="22"/>
  <c r="AJ10" i="22"/>
  <c r="AE11" i="22"/>
  <c r="AE12" i="22"/>
  <c r="AE13" i="22"/>
  <c r="AE14" i="22"/>
  <c r="AE15" i="22"/>
  <c r="AE16" i="22"/>
  <c r="AE17" i="22"/>
  <c r="AE18" i="22"/>
  <c r="AE19" i="22"/>
  <c r="AE20" i="22"/>
  <c r="AE10" i="22"/>
  <c r="Z10" i="22"/>
  <c r="U10" i="22"/>
  <c r="AY10" i="22"/>
  <c r="L10" i="22" l="1"/>
  <c r="DY21" i="22"/>
  <c r="AY11" i="22"/>
  <c r="AY12" i="22"/>
  <c r="AY13" i="22"/>
  <c r="AY14" i="22"/>
  <c r="AY15" i="22"/>
  <c r="AY16" i="22"/>
  <c r="AY17" i="22"/>
  <c r="AY18" i="22"/>
  <c r="AY19" i="22"/>
  <c r="AY20" i="22"/>
  <c r="AO11" i="22"/>
  <c r="AO12" i="22"/>
  <c r="AO13" i="22"/>
  <c r="AO14" i="22"/>
  <c r="AO15" i="22"/>
  <c r="AO16" i="22"/>
  <c r="AO17" i="22"/>
  <c r="AO18" i="22"/>
  <c r="AO19" i="22"/>
  <c r="AO20" i="22"/>
  <c r="Z11" i="22"/>
  <c r="Z12" i="22"/>
  <c r="Z13" i="22"/>
  <c r="Z14" i="22"/>
  <c r="Z15" i="22"/>
  <c r="Z16" i="22"/>
  <c r="Z17" i="22"/>
  <c r="Z18" i="22"/>
  <c r="Z19" i="22"/>
  <c r="Z20" i="22"/>
  <c r="U11" i="22"/>
  <c r="U12" i="22"/>
  <c r="U13" i="22"/>
  <c r="U14" i="22"/>
  <c r="U15" i="22"/>
  <c r="U16" i="22"/>
  <c r="U17" i="22"/>
  <c r="U18" i="22"/>
  <c r="U19" i="22"/>
  <c r="U20" i="22"/>
  <c r="L11" i="22" l="1"/>
  <c r="L12" i="22"/>
  <c r="L13" i="22"/>
  <c r="L14" i="22"/>
  <c r="L15" i="22"/>
  <c r="L16" i="22"/>
  <c r="L17" i="22"/>
  <c r="L18" i="22"/>
  <c r="L19" i="22"/>
  <c r="L20" i="22"/>
  <c r="J11" i="22"/>
  <c r="J12" i="22"/>
  <c r="J13" i="22"/>
  <c r="J14" i="22"/>
  <c r="J15" i="22"/>
  <c r="J16" i="22"/>
  <c r="J17" i="22"/>
  <c r="J18" i="22"/>
  <c r="J19" i="22"/>
  <c r="J20" i="22"/>
  <c r="J10" i="22"/>
  <c r="Q11" i="22"/>
  <c r="Q12" i="22"/>
  <c r="Q13" i="22"/>
  <c r="Q14" i="22"/>
  <c r="Q15" i="22"/>
  <c r="Q16" i="22"/>
  <c r="Q17" i="22"/>
  <c r="Q18" i="22"/>
  <c r="Q19" i="22"/>
  <c r="Q20" i="22"/>
  <c r="P11" i="22"/>
  <c r="P12" i="22"/>
  <c r="P13" i="22"/>
  <c r="P14" i="22"/>
  <c r="P15" i="22"/>
  <c r="P16" i="22"/>
  <c r="P17" i="22"/>
  <c r="P18" i="22"/>
  <c r="P19" i="22"/>
  <c r="P20" i="22"/>
  <c r="P10" i="22"/>
  <c r="Q10" i="22"/>
  <c r="O11" i="22"/>
  <c r="O12" i="22"/>
  <c r="O13" i="22"/>
  <c r="O14" i="22"/>
  <c r="O15" i="22"/>
  <c r="O16" i="22"/>
  <c r="O17" i="22"/>
  <c r="O18" i="22"/>
  <c r="O19" i="22"/>
  <c r="O20" i="22"/>
  <c r="O10" i="22"/>
  <c r="DI11" i="22"/>
  <c r="DI12" i="22"/>
  <c r="DI13" i="22"/>
  <c r="DI14" i="22"/>
  <c r="DI15" i="22"/>
  <c r="DI16" i="22"/>
  <c r="DI17" i="22"/>
  <c r="DI18" i="22"/>
  <c r="DI19" i="22"/>
  <c r="DI20" i="22"/>
  <c r="DI10" i="22"/>
  <c r="DG11" i="22"/>
  <c r="DG12" i="22"/>
  <c r="DG13" i="22"/>
  <c r="DG14" i="22"/>
  <c r="DG15" i="22"/>
  <c r="DG16" i="22"/>
  <c r="DG17" i="22"/>
  <c r="DG18" i="22"/>
  <c r="DG19" i="22"/>
  <c r="DG20" i="22"/>
  <c r="DG10" i="22"/>
  <c r="D21" i="22"/>
  <c r="L21" i="22" l="1"/>
  <c r="AL11" i="22"/>
  <c r="AL15" i="22"/>
  <c r="AL17" i="22"/>
  <c r="AL19" i="22"/>
  <c r="AL10" i="22"/>
  <c r="T21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W14" i="22"/>
  <c r="CP21" i="22"/>
  <c r="CQ21" i="22"/>
  <c r="CS21" i="22"/>
  <c r="CT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DX21" i="22"/>
  <c r="EB21" i="22"/>
  <c r="CM21" i="22"/>
  <c r="CJ21" i="22"/>
  <c r="CD21" i="22"/>
  <c r="CA21" i="22"/>
  <c r="BX21" i="22"/>
  <c r="BU21" i="22"/>
  <c r="BG21" i="22"/>
  <c r="BA21" i="22"/>
  <c r="AP21" i="22"/>
  <c r="AK21" i="22"/>
  <c r="AF21" i="22"/>
  <c r="AA21" i="22"/>
  <c r="V21" i="22"/>
  <c r="BN11" i="22"/>
  <c r="BN12" i="22"/>
  <c r="BN13" i="22"/>
  <c r="BO13" i="22" s="1"/>
  <c r="BN14" i="22"/>
  <c r="BN15" i="22"/>
  <c r="BO15" i="22" s="1"/>
  <c r="BN16" i="22"/>
  <c r="BN17" i="22"/>
  <c r="BO17" i="22" s="1"/>
  <c r="BN18" i="22"/>
  <c r="BO18" i="22" s="1"/>
  <c r="BN19" i="22"/>
  <c r="BO19" i="22" s="1"/>
  <c r="BN20" i="22"/>
  <c r="BO20" i="22" s="1"/>
  <c r="E9" i="23"/>
  <c r="E10" i="23"/>
  <c r="E11" i="23"/>
  <c r="E12" i="23"/>
  <c r="E13" i="23"/>
  <c r="E14" i="23"/>
  <c r="E15" i="23"/>
  <c r="E16" i="23"/>
  <c r="E17" i="23"/>
  <c r="E18" i="23"/>
  <c r="AQ11" i="22"/>
  <c r="EE20" i="22"/>
  <c r="EC19" i="22"/>
  <c r="CG21" i="22"/>
  <c r="CH21" i="22"/>
  <c r="BM21" i="22"/>
  <c r="BJ21" i="22"/>
  <c r="BH21" i="22"/>
  <c r="BI21" i="22" s="1"/>
  <c r="ED12" i="22"/>
  <c r="ED14" i="22"/>
  <c r="ED16" i="22"/>
  <c r="ED18" i="22"/>
  <c r="ED20" i="22"/>
  <c r="DA22" i="22"/>
  <c r="DA23" i="22"/>
  <c r="DA24" i="22"/>
  <c r="CX22" i="22"/>
  <c r="CX23" i="22"/>
  <c r="CX24" i="22"/>
  <c r="CL22" i="22"/>
  <c r="CL23" i="22"/>
  <c r="CL24" i="22"/>
  <c r="BT22" i="22"/>
  <c r="BT23" i="22"/>
  <c r="BT24" i="22"/>
  <c r="AZ22" i="22"/>
  <c r="AZ23" i="22"/>
  <c r="AZ24" i="22"/>
  <c r="AW11" i="22"/>
  <c r="AW12" i="22"/>
  <c r="AW13" i="22"/>
  <c r="AW14" i="22"/>
  <c r="AW15" i="22"/>
  <c r="AW16" i="22"/>
  <c r="AW17" i="22"/>
  <c r="AW18" i="22"/>
  <c r="AW19" i="22"/>
  <c r="AW20" i="22"/>
  <c r="AW10" i="22"/>
  <c r="AT11" i="22"/>
  <c r="AT12" i="22"/>
  <c r="AT13" i="22"/>
  <c r="AT14" i="22"/>
  <c r="AT15" i="22"/>
  <c r="AT16" i="22"/>
  <c r="AT17" i="22"/>
  <c r="AT18" i="22"/>
  <c r="AT19" i="22"/>
  <c r="AT20" i="22"/>
  <c r="AT10" i="22"/>
  <c r="K10" i="22" s="1"/>
  <c r="AQ12" i="22"/>
  <c r="AQ13" i="22"/>
  <c r="AQ14" i="22"/>
  <c r="AQ15" i="22"/>
  <c r="AQ16" i="22"/>
  <c r="AQ17" i="22"/>
  <c r="AQ18" i="22"/>
  <c r="AQ19" i="22"/>
  <c r="AQ20" i="22"/>
  <c r="AQ10" i="22"/>
  <c r="AL13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ED22" i="22"/>
  <c r="ED23" i="22"/>
  <c r="ED24" i="22"/>
  <c r="DW22" i="22"/>
  <c r="DW23" i="22"/>
  <c r="DW24" i="22"/>
  <c r="DT22" i="22"/>
  <c r="DT23" i="22"/>
  <c r="DT24" i="22"/>
  <c r="DN22" i="22"/>
  <c r="DN23" i="22"/>
  <c r="DN24" i="22"/>
  <c r="CU22" i="22"/>
  <c r="CU23" i="22"/>
  <c r="CU24" i="22"/>
  <c r="CO22" i="22"/>
  <c r="CO23" i="22"/>
  <c r="CO24" i="22"/>
  <c r="CF22" i="22"/>
  <c r="CF23" i="22"/>
  <c r="CF24" i="22"/>
  <c r="CC22" i="22"/>
  <c r="CC23" i="22"/>
  <c r="CC24" i="22"/>
  <c r="BO22" i="22"/>
  <c r="BO23" i="22"/>
  <c r="BO24" i="22"/>
  <c r="BI22" i="22"/>
  <c r="BI23" i="22"/>
  <c r="BI24" i="22"/>
  <c r="AW22" i="22"/>
  <c r="AW23" i="22"/>
  <c r="AW24" i="22"/>
  <c r="AE22" i="22"/>
  <c r="AE23" i="22"/>
  <c r="AE24" i="22"/>
  <c r="L28" i="23"/>
  <c r="L39" i="23"/>
  <c r="L40" i="23"/>
  <c r="L41" i="23"/>
  <c r="L54" i="23"/>
  <c r="L55" i="23"/>
  <c r="L60" i="23"/>
  <c r="L61" i="23"/>
  <c r="L77" i="23"/>
  <c r="BW22" i="22"/>
  <c r="BW23" i="22"/>
  <c r="BW24" i="22"/>
  <c r="AO22" i="22"/>
  <c r="AO23" i="22"/>
  <c r="AO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P10" i="22"/>
  <c r="BP20" i="22"/>
  <c r="BP19" i="22"/>
  <c r="BP18" i="22"/>
  <c r="BP17" i="22"/>
  <c r="BP16" i="22"/>
  <c r="BP15" i="22"/>
  <c r="BP14" i="22"/>
  <c r="BP13" i="22"/>
  <c r="BP12" i="22"/>
  <c r="BP11" i="22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X20" i="22"/>
  <c r="AR19" i="22"/>
  <c r="AM19" i="22"/>
  <c r="AH19" i="22"/>
  <c r="AC19" i="22"/>
  <c r="N17" i="23" s="1"/>
  <c r="X19" i="22"/>
  <c r="EC18" i="22"/>
  <c r="AR18" i="22"/>
  <c r="AM18" i="22"/>
  <c r="AH18" i="22"/>
  <c r="AC18" i="22"/>
  <c r="N16" i="23" s="1"/>
  <c r="X18" i="22"/>
  <c r="EC17" i="22"/>
  <c r="AR17" i="22"/>
  <c r="AM17" i="22"/>
  <c r="AH17" i="22"/>
  <c r="AC17" i="22"/>
  <c r="N15" i="23" s="1"/>
  <c r="X17" i="22"/>
  <c r="EC16" i="22"/>
  <c r="AR16" i="22"/>
  <c r="AM16" i="22"/>
  <c r="AH16" i="22"/>
  <c r="AC16" i="22"/>
  <c r="N14" i="23" s="1"/>
  <c r="X16" i="22"/>
  <c r="EC15" i="22"/>
  <c r="AR15" i="22"/>
  <c r="AM15" i="22"/>
  <c r="AH15" i="22"/>
  <c r="AC15" i="22"/>
  <c r="N13" i="23" s="1"/>
  <c r="X15" i="22"/>
  <c r="EC14" i="22"/>
  <c r="AR14" i="22"/>
  <c r="AM14" i="22"/>
  <c r="AH14" i="22"/>
  <c r="AC14" i="22"/>
  <c r="N12" i="23" s="1"/>
  <c r="X14" i="22"/>
  <c r="EC13" i="22"/>
  <c r="AR13" i="22"/>
  <c r="AM13" i="22"/>
  <c r="AH13" i="22"/>
  <c r="AC13" i="22"/>
  <c r="N11" i="23" s="1"/>
  <c r="X13" i="22"/>
  <c r="EC12" i="22"/>
  <c r="AR12" i="22"/>
  <c r="AM12" i="22"/>
  <c r="AH12" i="22"/>
  <c r="AC12" i="22"/>
  <c r="N10" i="23" s="1"/>
  <c r="X12" i="22"/>
  <c r="EC11" i="22"/>
  <c r="AR11" i="22"/>
  <c r="AM11" i="22"/>
  <c r="AH11" i="22"/>
  <c r="AC11" i="22"/>
  <c r="N9" i="23" s="1"/>
  <c r="X11" i="22"/>
  <c r="EC10" i="22"/>
  <c r="BN10" i="22"/>
  <c r="AR10" i="22"/>
  <c r="AM10" i="22"/>
  <c r="AH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R82" i="28" s="1"/>
  <c r="AK82" i="28"/>
  <c r="AM82" i="28" s="1"/>
  <c r="AI82" i="28"/>
  <c r="AF82" i="28"/>
  <c r="AD82" i="28"/>
  <c r="AE82" i="28" s="1"/>
  <c r="AA82" i="28"/>
  <c r="AC82" i="28" s="1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N74" i="28" s="1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R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N72" i="28" s="1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 s="1"/>
  <c r="L71" i="28"/>
  <c r="N71" i="28" s="1"/>
  <c r="J71" i="28"/>
  <c r="K71" i="28" s="1"/>
  <c r="G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 s="1"/>
  <c r="Q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S66" i="28" s="1"/>
  <c r="O66" i="28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 s="1"/>
  <c r="X43" i="28"/>
  <c r="U43" i="28"/>
  <c r="W43" i="28" s="1"/>
  <c r="Q43" i="28"/>
  <c r="S43" i="28" s="1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 s="1"/>
  <c r="Q26" i="28"/>
  <c r="S26" i="28" s="1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P12" i="28" s="1"/>
  <c r="L12" i="28"/>
  <c r="N12" i="28" s="1"/>
  <c r="J12" i="28"/>
  <c r="K12" i="28" s="1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R74" i="27" s="1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M70" i="27" s="1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/>
  <c r="Q27" i="27"/>
  <c r="S27" i="27"/>
  <c r="O27" i="27"/>
  <c r="P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M17" i="27" s="1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G82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 s="1"/>
  <c r="BO82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/>
  <c r="R78" i="26"/>
  <c r="P78" i="26"/>
  <c r="Q78" i="26" s="1"/>
  <c r="S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 s="1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 s="1"/>
  <c r="P60" i="26"/>
  <c r="Q60" i="26"/>
  <c r="M60" i="26"/>
  <c r="O60" i="26" s="1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S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N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M46" i="26"/>
  <c r="K46" i="26"/>
  <c r="L46" i="26" s="1"/>
  <c r="ED45" i="26"/>
  <c r="EE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/>
  <c r="AD43" i="26"/>
  <c r="AA43" i="26"/>
  <c r="AC43" i="26" s="1"/>
  <c r="Y43" i="26"/>
  <c r="V43" i="26"/>
  <c r="X43" i="26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N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/>
  <c r="R26" i="26"/>
  <c r="P26" i="26"/>
  <c r="Q26" i="26" s="1"/>
  <c r="S26" i="26" s="1"/>
  <c r="M26" i="26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 s="1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K23" i="26"/>
  <c r="O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N22" i="26" s="1"/>
  <c r="ED21" i="26"/>
  <c r="EE21" i="26" s="1"/>
  <c r="DX21" i="26"/>
  <c r="DU21" i="26"/>
  <c r="DR21" i="26"/>
  <c r="DO21" i="26"/>
  <c r="DL21" i="26"/>
  <c r="DJ21" i="26"/>
  <c r="H21" i="26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S20" i="26" s="1"/>
  <c r="P20" i="26"/>
  <c r="Q20" i="26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/>
  <c r="R18" i="26"/>
  <c r="P18" i="26"/>
  <c r="M18" i="26"/>
  <c r="K18" i="26"/>
  <c r="L18" i="26"/>
  <c r="N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/>
  <c r="R16" i="26"/>
  <c r="P16" i="26"/>
  <c r="Q16" i="26" s="1"/>
  <c r="S16" i="26" s="1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O15" i="26" s="1"/>
  <c r="K15" i="26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AV21" i="22"/>
  <c r="AW21" i="22" s="1"/>
  <c r="AX21" i="22"/>
  <c r="C21" i="22"/>
  <c r="AD21" i="22"/>
  <c r="AI21" i="22"/>
  <c r="AN21" i="22"/>
  <c r="AS21" i="22"/>
  <c r="AT21" i="22" s="1"/>
  <c r="AY21" i="22"/>
  <c r="BB21" i="22"/>
  <c r="BC21" i="22" s="1"/>
  <c r="BD21" i="22" s="1"/>
  <c r="BE21" i="22"/>
  <c r="BK21" i="22"/>
  <c r="BL21" i="22" s="1"/>
  <c r="BS21" i="22"/>
  <c r="BV21" i="22"/>
  <c r="CB21" i="22"/>
  <c r="CE21" i="22"/>
  <c r="CF21" i="22" s="1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BY21" i="22"/>
  <c r="C29" i="23"/>
  <c r="C77" i="25"/>
  <c r="T25" i="26"/>
  <c r="S67" i="26"/>
  <c r="O53" i="26"/>
  <c r="F38" i="26"/>
  <c r="G38" i="26" s="1"/>
  <c r="I38" i="26" s="1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 s="1"/>
  <c r="T27" i="26"/>
  <c r="T30" i="26"/>
  <c r="N39" i="26"/>
  <c r="BP39" i="26"/>
  <c r="BR39" i="26" s="1"/>
  <c r="L41" i="26"/>
  <c r="T49" i="26"/>
  <c r="Q51" i="26"/>
  <c r="S51" i="26" s="1"/>
  <c r="Q57" i="26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S15" i="26"/>
  <c r="Q23" i="26"/>
  <c r="S23" i="26" s="1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 s="1"/>
  <c r="T29" i="26"/>
  <c r="BS31" i="26"/>
  <c r="N38" i="26"/>
  <c r="T38" i="26"/>
  <c r="O42" i="26"/>
  <c r="F42" i="26"/>
  <c r="J42" i="26" s="1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BR12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BP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/>
  <c r="L19" i="26"/>
  <c r="N19" i="26" s="1"/>
  <c r="BP19" i="26"/>
  <c r="BR19" i="26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/>
  <c r="G26" i="26"/>
  <c r="I26" i="26" s="1"/>
  <c r="BP27" i="26"/>
  <c r="BR27" i="26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/>
  <c r="I59" i="26" s="1"/>
  <c r="BP10" i="26"/>
  <c r="BR10" i="26" s="1"/>
  <c r="F11" i="26"/>
  <c r="G11" i="26" s="1"/>
  <c r="I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G41" i="26"/>
  <c r="I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/>
  <c r="F75" i="26"/>
  <c r="BR75" i="26"/>
  <c r="L76" i="26"/>
  <c r="N76" i="26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0" i="26"/>
  <c r="J59" i="26"/>
  <c r="J55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9" i="27"/>
  <c r="I27" i="27"/>
  <c r="I37" i="27"/>
  <c r="I77" i="27"/>
  <c r="I64" i="27"/>
  <c r="I60" i="27"/>
  <c r="I57" i="27"/>
  <c r="DJ8" i="27"/>
  <c r="DM8" i="27" s="1"/>
  <c r="DP8" i="27" s="1"/>
  <c r="DS8" i="27" s="1"/>
  <c r="DV8" i="27" s="1"/>
  <c r="DY8" i="27" s="1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19" i="28"/>
  <c r="I75" i="28"/>
  <c r="I35" i="28"/>
  <c r="I51" i="28"/>
  <c r="I57" i="28"/>
  <c r="I23" i="28"/>
  <c r="J81" i="23"/>
  <c r="C19" i="23"/>
  <c r="C63" i="23"/>
  <c r="C45" i="23"/>
  <c r="C33" i="23"/>
  <c r="C39" i="23"/>
  <c r="J12" i="26"/>
  <c r="I66" i="27"/>
  <c r="I78" i="27"/>
  <c r="I63" i="27"/>
  <c r="F76" i="27"/>
  <c r="H76" i="27" s="1"/>
  <c r="J21" i="26"/>
  <c r="J35" i="26"/>
  <c r="I74" i="27"/>
  <c r="J57" i="26"/>
  <c r="J60" i="26"/>
  <c r="J67" i="26"/>
  <c r="R76" i="27"/>
  <c r="BQ15" i="28"/>
  <c r="G68" i="26"/>
  <c r="I68" i="26" s="1"/>
  <c r="G75" i="26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F68" i="28"/>
  <c r="H68" i="28" s="1"/>
  <c r="I25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/>
  <c r="T76" i="26"/>
  <c r="EF66" i="28"/>
  <c r="ED66" i="28"/>
  <c r="J31" i="26"/>
  <c r="G73" i="26"/>
  <c r="I73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/>
  <c r="O52" i="26"/>
  <c r="EE77" i="26"/>
  <c r="F77" i="26"/>
  <c r="AN82" i="26"/>
  <c r="DJ82" i="26"/>
  <c r="AM82" i="26"/>
  <c r="Q82" i="27"/>
  <c r="K13" i="27"/>
  <c r="M13" i="27" s="1"/>
  <c r="N13" i="27"/>
  <c r="F13" i="27"/>
  <c r="H13" i="27" s="1"/>
  <c r="I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/>
  <c r="S12" i="27"/>
  <c r="O82" i="27"/>
  <c r="P82" i="27" s="1"/>
  <c r="R82" i="27" s="1"/>
  <c r="H16" i="27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 s="1"/>
  <c r="S10" i="27"/>
  <c r="L82" i="27"/>
  <c r="M82" i="27" s="1"/>
  <c r="BR40" i="27"/>
  <c r="F17" i="26"/>
  <c r="G17" i="26" s="1"/>
  <c r="L27" i="26"/>
  <c r="N27" i="26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O82" i="26" s="1"/>
  <c r="BS24" i="26"/>
  <c r="EE48" i="26"/>
  <c r="F48" i="26"/>
  <c r="G48" i="26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Q82" i="28" s="1"/>
  <c r="BO12" i="28"/>
  <c r="BQ12" i="28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P82" i="26" s="1"/>
  <c r="BR82" i="26" s="1"/>
  <c r="BS29" i="26"/>
  <c r="L59" i="26"/>
  <c r="N59" i="26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/>
  <c r="S82" i="27"/>
  <c r="BR82" i="28"/>
  <c r="F30" i="28"/>
  <c r="H30" i="28"/>
  <c r="J48" i="26"/>
  <c r="F21" i="28"/>
  <c r="H21" i="28"/>
  <c r="J14" i="26"/>
  <c r="I33" i="28"/>
  <c r="F18" i="28"/>
  <c r="H18" i="28"/>
  <c r="I18" i="28"/>
  <c r="G18" i="26"/>
  <c r="I18" i="26" s="1"/>
  <c r="F48" i="28"/>
  <c r="H48" i="28" s="1"/>
  <c r="I40" i="28"/>
  <c r="F20" i="28"/>
  <c r="H20" i="28"/>
  <c r="J49" i="26"/>
  <c r="DI82" i="26"/>
  <c r="F80" i="28"/>
  <c r="H80" i="28" s="1"/>
  <c r="G40" i="26"/>
  <c r="I40" i="26"/>
  <c r="J40" i="26"/>
  <c r="G64" i="26"/>
  <c r="I64" i="26" s="1"/>
  <c r="J64" i="26"/>
  <c r="BQ82" i="27"/>
  <c r="BR82" i="27"/>
  <c r="J77" i="26"/>
  <c r="G77" i="26"/>
  <c r="I77" i="26" s="1"/>
  <c r="G54" i="26"/>
  <c r="I54" i="26" s="1"/>
  <c r="G56" i="26"/>
  <c r="I56" i="26" s="1"/>
  <c r="J56" i="26"/>
  <c r="BS82" i="26"/>
  <c r="F38" i="28"/>
  <c r="H38" i="28" s="1"/>
  <c r="I38" i="28"/>
  <c r="N82" i="27"/>
  <c r="EE19" i="26"/>
  <c r="F19" i="26"/>
  <c r="S18" i="28"/>
  <c r="Q82" i="28"/>
  <c r="R18" i="28"/>
  <c r="G44" i="26"/>
  <c r="I44" i="26" s="1"/>
  <c r="E13" i="28"/>
  <c r="I52" i="27"/>
  <c r="EC82" i="28"/>
  <c r="ED82" i="28" s="1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 s="1"/>
  <c r="I50" i="27"/>
  <c r="F50" i="27"/>
  <c r="H50" i="27" s="1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 s="1"/>
  <c r="I41" i="28"/>
  <c r="F72" i="27"/>
  <c r="H72" i="27"/>
  <c r="I72" i="27"/>
  <c r="I48" i="27"/>
  <c r="F48" i="27"/>
  <c r="H48" i="27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J43" i="26"/>
  <c r="G37" i="26"/>
  <c r="I37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E82" i="27" s="1"/>
  <c r="J82" i="28"/>
  <c r="K82" i="28"/>
  <c r="M82" i="28" s="1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M46" i="28"/>
  <c r="R77" i="28"/>
  <c r="R79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8"/>
  <c r="F81" i="28"/>
  <c r="H81" i="28"/>
  <c r="F82" i="26"/>
  <c r="EE82" i="26"/>
  <c r="F54" i="28"/>
  <c r="H54" i="28" s="1"/>
  <c r="E82" i="28"/>
  <c r="DH82" i="28"/>
  <c r="F36" i="28"/>
  <c r="H36" i="28" s="1"/>
  <c r="I36" i="28"/>
  <c r="G16" i="26"/>
  <c r="I16" i="26" s="1"/>
  <c r="J16" i="26"/>
  <c r="G19" i="26"/>
  <c r="I19" i="26" s="1"/>
  <c r="J19" i="26"/>
  <c r="N82" i="28"/>
  <c r="F74" i="28"/>
  <c r="H74" i="28" s="1"/>
  <c r="I74" i="28"/>
  <c r="F56" i="28"/>
  <c r="H56" i="28" s="1"/>
  <c r="I56" i="28"/>
  <c r="J15" i="26"/>
  <c r="G15" i="26"/>
  <c r="I15" i="26" s="1"/>
  <c r="F34" i="28"/>
  <c r="H34" i="28" s="1"/>
  <c r="I34" i="28"/>
  <c r="I14" i="28"/>
  <c r="T82" i="26"/>
  <c r="D67" i="23"/>
  <c r="I13" i="28"/>
  <c r="F13" i="28"/>
  <c r="H13" i="28" s="1"/>
  <c r="F82" i="28"/>
  <c r="H82" i="28"/>
  <c r="I82" i="28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82" i="27" l="1"/>
  <c r="H82" i="27" s="1"/>
  <c r="I82" i="27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DH19" i="22"/>
  <c r="K19" i="22"/>
  <c r="DH15" i="22"/>
  <c r="K15" i="22"/>
  <c r="DH11" i="22"/>
  <c r="K11" i="22"/>
  <c r="DH18" i="22"/>
  <c r="F18" i="22" s="1"/>
  <c r="K18" i="22"/>
  <c r="DH14" i="22"/>
  <c r="F14" i="22" s="1"/>
  <c r="K14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K17" i="22"/>
  <c r="DH17" i="22"/>
  <c r="K13" i="22"/>
  <c r="DH13" i="22"/>
  <c r="BQ64" i="28"/>
  <c r="DH20" i="22"/>
  <c r="F20" i="22" s="1"/>
  <c r="K20" i="22"/>
  <c r="K16" i="22"/>
  <c r="DH16" i="22"/>
  <c r="F16" i="22" s="1"/>
  <c r="DH12" i="22"/>
  <c r="F12" i="22" s="1"/>
  <c r="K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I50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O10" i="22"/>
  <c r="BQ10" i="22" s="1"/>
  <c r="BO11" i="22"/>
  <c r="BO16" i="22"/>
  <c r="BQ16" i="22" s="1"/>
  <c r="BO14" i="22"/>
  <c r="BO12" i="22"/>
  <c r="BQ12" i="22" s="1"/>
  <c r="W20" i="22"/>
  <c r="D18" i="23"/>
  <c r="W18" i="22"/>
  <c r="R18" i="22"/>
  <c r="W12" i="22"/>
  <c r="R12" i="22"/>
  <c r="R16" i="22"/>
  <c r="W13" i="22"/>
  <c r="EF16" i="22"/>
  <c r="L16" i="23"/>
  <c r="EF14" i="22"/>
  <c r="EF15" i="22"/>
  <c r="EF18" i="22"/>
  <c r="EF20" i="22"/>
  <c r="C11" i="23"/>
  <c r="E8" i="23"/>
  <c r="E80" i="23" s="1"/>
  <c r="Q21" i="22"/>
  <c r="EF19" i="22"/>
  <c r="BR12" i="22"/>
  <c r="BR14" i="22"/>
  <c r="C16" i="23"/>
  <c r="AC21" i="22"/>
  <c r="N80" i="23" s="1"/>
  <c r="EF13" i="22"/>
  <c r="L8" i="23"/>
  <c r="BQ14" i="22"/>
  <c r="AL20" i="22"/>
  <c r="AL18" i="22"/>
  <c r="AL16" i="22"/>
  <c r="AL14" i="22"/>
  <c r="AL12" i="22"/>
  <c r="AG20" i="22"/>
  <c r="AG18" i="22"/>
  <c r="AG16" i="22"/>
  <c r="AG14" i="22"/>
  <c r="AG12" i="22"/>
  <c r="W19" i="22"/>
  <c r="W15" i="22"/>
  <c r="D12" i="23"/>
  <c r="W11" i="22"/>
  <c r="DA21" i="22"/>
  <c r="DT21" i="22"/>
  <c r="BZ21" i="22"/>
  <c r="CL21" i="22"/>
  <c r="BT21" i="22"/>
  <c r="DD21" i="22"/>
  <c r="DN21" i="22"/>
  <c r="DZ21" i="22"/>
  <c r="CX21" i="22"/>
  <c r="CU21" i="22"/>
  <c r="CR21" i="22"/>
  <c r="CO21" i="22"/>
  <c r="DI21" i="22"/>
  <c r="EE21" i="22"/>
  <c r="BP21" i="22"/>
  <c r="AZ21" i="22"/>
  <c r="BF21" i="22"/>
  <c r="BW21" i="22"/>
  <c r="CC21" i="22"/>
  <c r="CI21" i="22"/>
  <c r="DK21" i="22"/>
  <c r="DQ21" i="22"/>
  <c r="DW21" i="22"/>
  <c r="DG21" i="22"/>
  <c r="U21" i="22"/>
  <c r="W21" i="22" s="1"/>
  <c r="G20" i="22"/>
  <c r="Z21" i="22"/>
  <c r="AB21" i="22" s="1"/>
  <c r="AE21" i="22"/>
  <c r="AG21" i="22" s="1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1" i="22"/>
  <c r="BQ15" i="22"/>
  <c r="BQ13" i="22"/>
  <c r="E13" i="22"/>
  <c r="E12" i="22"/>
  <c r="D8" i="23"/>
  <c r="R10" i="22"/>
  <c r="W10" i="22"/>
  <c r="C8" i="23"/>
  <c r="BR16" i="22"/>
  <c r="C12" i="23"/>
  <c r="E15" i="22"/>
  <c r="E14" i="22"/>
  <c r="BN21" i="22"/>
  <c r="BR10" i="22"/>
  <c r="BR11" i="22"/>
  <c r="EF11" i="22"/>
  <c r="EF12" i="22"/>
  <c r="E17" i="22"/>
  <c r="EF17" i="22"/>
  <c r="G19" i="22"/>
  <c r="G18" i="22"/>
  <c r="G17" i="22"/>
  <c r="G16" i="22"/>
  <c r="G15" i="22"/>
  <c r="G14" i="22"/>
  <c r="G13" i="22"/>
  <c r="G12" i="22"/>
  <c r="G11" i="22"/>
  <c r="E10" i="22"/>
  <c r="E16" i="22"/>
  <c r="BR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M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L8" i="22"/>
  <c r="BO8" i="22" s="1"/>
  <c r="BT8" i="22" s="1"/>
  <c r="BW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F10" i="22" l="1"/>
  <c r="F11" i="22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O21" i="22"/>
  <c r="D16" i="23"/>
  <c r="P21" i="22"/>
  <c r="R21" i="22" s="1"/>
  <c r="D10" i="23"/>
  <c r="I15" i="22"/>
  <c r="I14" i="22"/>
  <c r="S21" i="22"/>
  <c r="F80" i="23" s="1"/>
  <c r="I18" i="22"/>
  <c r="ED21" i="22"/>
  <c r="M10" i="22"/>
  <c r="M12" i="22"/>
  <c r="M15" i="22"/>
  <c r="M18" i="22"/>
  <c r="M19" i="22"/>
  <c r="M16" i="22"/>
  <c r="M17" i="22"/>
  <c r="M20" i="22"/>
  <c r="M13" i="22"/>
  <c r="M14" i="22"/>
  <c r="M11" i="22"/>
  <c r="BQ21" i="22"/>
  <c r="I12" i="22"/>
  <c r="I19" i="22"/>
  <c r="G21" i="22"/>
  <c r="I16" i="22"/>
  <c r="E21" i="22"/>
  <c r="H18" i="22"/>
  <c r="H20" i="22"/>
  <c r="K21" i="22"/>
  <c r="DH21" i="22"/>
  <c r="H12" i="22"/>
  <c r="I20" i="22"/>
  <c r="I13" i="22"/>
  <c r="EF21" i="22"/>
  <c r="L80" i="23"/>
  <c r="R13" i="22"/>
  <c r="D11" i="23"/>
  <c r="BQ8" i="22"/>
  <c r="BR21" i="22"/>
  <c r="I17" i="22"/>
  <c r="H16" i="22"/>
  <c r="H14" i="22"/>
  <c r="H11" i="22"/>
  <c r="C80" i="23"/>
  <c r="I11" i="22"/>
  <c r="N21" i="22"/>
  <c r="D80" i="23" l="1"/>
  <c r="M21" i="22"/>
  <c r="H10" i="22"/>
  <c r="F21" i="22"/>
  <c r="H21" i="22" s="1"/>
  <c r="J22" i="22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</calcChain>
</file>

<file path=xl/sharedStrings.xml><?xml version="1.0" encoding="utf-8"?>
<sst xmlns="http://schemas.openxmlformats.org/spreadsheetml/2006/main" count="1231" uniqueCount="274">
  <si>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</si>
  <si>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</si>
  <si>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</si>
  <si>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</si>
  <si>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</si>
  <si>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</si>
  <si>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</si>
  <si>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</si>
  <si>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</si>
  <si>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</si>
  <si>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</si>
  <si>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</si>
  <si>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</si>
  <si>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</si>
  <si>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</si>
  <si>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</si>
  <si>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</si>
  <si>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</si>
  <si>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</si>
  <si>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</si>
  <si>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</si>
  <si>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</si>
  <si>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</si>
  <si>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</si>
  <si>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</si>
  <si>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</si>
  <si>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</si>
  <si>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</si>
  <si>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</si>
  <si>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</si>
  <si>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</si>
  <si>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</si>
  <si>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</si>
  <si>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</si>
  <si>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</si>
  <si>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</si>
  <si>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</si>
  <si>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</si>
  <si>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</si>
  <si>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</si>
  <si>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</si>
  <si>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</si>
  <si>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</si>
  <si>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</si>
  <si>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</si>
  <si>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</si>
  <si>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</si>
  <si>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</si>
  <si>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</si>
  <si>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</si>
  <si>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</si>
  <si>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</si>
  <si>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</si>
  <si>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</si>
  <si>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</si>
  <si>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</si>
  <si>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</si>
  <si>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</si>
  <si>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</si>
  <si>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</si>
  <si>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</si>
  <si>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</si>
  <si>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</si>
  <si>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</si>
  <si>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</si>
  <si>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</si>
  <si>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</si>
  <si>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</si>
  <si>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</si>
  <si>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</si>
  <si>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</si>
  <si>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</si>
  <si>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</si>
  <si>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</si>
  <si>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</si>
  <si>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</si>
  <si>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</si>
  <si>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</si>
  <si>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</si>
  <si>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</si>
  <si>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</si>
  <si>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</si>
  <si>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</si>
  <si>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</si>
  <si>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</si>
  <si>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</si>
  <si>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</si>
  <si>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</si>
  <si>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</si>
  <si>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</si>
  <si>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</si>
  <si>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</si>
  <si>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</si>
  <si>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</si>
  <si>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</si>
  <si>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</si>
  <si>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</si>
  <si>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</si>
  <si>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</si>
  <si>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</si>
  <si>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</si>
  <si>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</si>
  <si>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</si>
  <si>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</si>
  <si>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</si>
  <si>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</si>
  <si>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</si>
  <si>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</si>
  <si>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</si>
  <si>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</si>
  <si>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</si>
  <si>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</si>
  <si>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</si>
  <si>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</si>
  <si>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</si>
  <si>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</si>
  <si>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</si>
  <si>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</si>
  <si>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</si>
  <si>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</si>
  <si>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</si>
  <si>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</si>
  <si>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</si>
  <si>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</si>
  <si>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</si>
  <si>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</si>
  <si>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</si>
  <si>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</si>
  <si>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</si>
  <si>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</si>
  <si>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</si>
  <si>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</si>
  <si>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</si>
  <si>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</si>
  <si>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</si>
  <si>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</si>
  <si>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</si>
  <si>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</si>
  <si>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</si>
  <si>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</si>
  <si>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</si>
  <si>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</si>
  <si>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</si>
  <si>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</si>
  <si>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</si>
  <si>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</si>
  <si>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</si>
  <si>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</si>
  <si>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</si>
  <si>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</si>
  <si>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</si>
  <si>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</si>
  <si>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</si>
  <si>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</si>
  <si>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</si>
  <si>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</si>
  <si>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</si>
  <si>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</si>
  <si>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</si>
  <si>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</si>
  <si>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</si>
  <si>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</si>
  <si>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</si>
  <si>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</si>
  <si>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</si>
  <si>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</si>
  <si>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</si>
  <si>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</si>
  <si>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</si>
  <si>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</si>
  <si>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</si>
  <si>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</si>
  <si>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</si>
  <si>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</si>
  <si>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</si>
  <si>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</si>
  <si>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</si>
  <si>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</si>
  <si>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</si>
  <si>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</si>
  <si>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</si>
  <si>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</si>
  <si>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</si>
  <si>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</si>
  <si>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</si>
  <si>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</si>
  <si>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</si>
  <si>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</si>
  <si>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</si>
  <si>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</si>
  <si>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</si>
  <si>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</si>
  <si>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</si>
  <si>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</si>
  <si>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</si>
  <si>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</si>
  <si>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</si>
  <si>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</si>
  <si>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</si>
  <si>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</si>
  <si>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</si>
  <si>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</si>
  <si>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</si>
  <si>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</si>
  <si>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</si>
  <si>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</si>
  <si>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</si>
  <si>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</si>
  <si>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</si>
  <si>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</si>
  <si>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</si>
  <si>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</si>
  <si>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</si>
  <si>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</si>
  <si>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</si>
  <si>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</si>
  <si>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</si>
  <si>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</si>
  <si>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</si>
  <si>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</si>
  <si>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</si>
  <si>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</si>
  <si>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</si>
  <si>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</si>
  <si>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</si>
  <si>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</si>
  <si>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</si>
  <si>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</si>
  <si>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</si>
  <si>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</si>
  <si>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</si>
  <si>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</si>
  <si>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</si>
  <si>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</si>
  <si>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</si>
  <si>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</si>
  <si>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</si>
  <si>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</si>
  <si>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</si>
  <si>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</si>
  <si>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</si>
  <si>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</si>
  <si>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</si>
  <si>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</si>
  <si>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</si>
  <si>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</si>
  <si>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</si>
  <si>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ծրագիր առաջին եռամսյակ</t>
  </si>
  <si>
    <t>փաստացի           (1 ամիս)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</si>
  <si>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</si>
  <si>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</si>
  <si>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</si>
  <si>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</si>
  <si>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</si>
  <si>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</si>
  <si>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</si>
  <si>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</si>
  <si>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</si>
  <si>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</si>
  <si>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տող1210+1230  2,1  Ընթացիկ արտաքին պաշտոնական դրամաշնորհներ` ստացված այլ պետություններից 2,3 Ընթացիկ արտաքին պաշտոնական դրամաշնորհներ` ստացված միջազգային կազմակերպություններից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</si>
  <si>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</si>
  <si>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</si>
  <si>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</si>
  <si>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</si>
  <si>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</si>
  <si>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</si>
  <si>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</si>
  <si>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</si>
  <si>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</si>
  <si>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</si>
  <si>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</si>
  <si>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</si>
  <si>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</si>
  <si>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 ՀՀ  ԿՈՏԱՅՔԻ _  ՄԱՐԶԻ  ՀԱՄԱՅՆՔՆԵՐԻ   ԲՅՈՒՋԵՏԱՅԻՆ   ԵԿԱՄՈՒՏՆԵՐԻ   ՎԵՐԱԲԵՐՅԱԼ  (աճողական)  2025թ,  «01  ամսվա»  դրությամբ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</si>
</sst>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4" fontId="24" fillId="0" borderId="18" xfId="0" applyNumberFormat="1" applyFont="1" applyBorder="1" applyAlignment="1" applyProtection="1">
      <alignment horizontal="right" vertical="center"/>
      <protection locked="0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J4" sqref="J4:N6"/>
    </sheetView>
  </sheetViews>
  <sheetFormatPr defaultRowHeight="17.2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8" width="9.875" style="1" customWidth="1"/>
    <col min="59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0.25" style="1" customWidth="1"/>
    <col min="102" max="102" width="9.125" style="1" customWidth="1"/>
    <col min="103" max="103" width="10.5" style="1" customWidth="1"/>
    <col min="104" max="106" width="9.75" style="1" customWidth="1"/>
    <col min="107" max="107" width="11.5" style="1" customWidth="1"/>
    <col min="108" max="108" width="14" style="1" customWidth="1"/>
    <col min="109" max="109" width="10.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61" t="s">
        <v>273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Q2" s="5"/>
      <c r="R2" s="5"/>
      <c r="T2" s="162"/>
      <c r="U2" s="162"/>
      <c r="V2" s="16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61" t="s">
        <v>12</v>
      </c>
      <c r="M3" s="161"/>
      <c r="N3" s="161"/>
      <c r="O3" s="16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24" t="s">
        <v>6</v>
      </c>
      <c r="B4" s="127" t="s">
        <v>10</v>
      </c>
      <c r="C4" s="130" t="s">
        <v>4</v>
      </c>
      <c r="D4" s="130" t="s">
        <v>5</v>
      </c>
      <c r="E4" s="133" t="s">
        <v>240</v>
      </c>
      <c r="F4" s="134"/>
      <c r="G4" s="134"/>
      <c r="H4" s="134"/>
      <c r="I4" s="135"/>
      <c r="J4" s="163" t="s">
        <v>239</v>
      </c>
      <c r="K4" s="164"/>
      <c r="L4" s="164"/>
      <c r="M4" s="164"/>
      <c r="N4" s="165"/>
      <c r="O4" s="193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5"/>
      <c r="DF4" s="123" t="s">
        <v>14</v>
      </c>
      <c r="DG4" s="200" t="s">
        <v>15</v>
      </c>
      <c r="DH4" s="201"/>
      <c r="DI4" s="202"/>
      <c r="DJ4" s="149" t="s">
        <v>3</v>
      </c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23" t="s">
        <v>16</v>
      </c>
      <c r="EC4" s="177" t="s">
        <v>17</v>
      </c>
      <c r="ED4" s="178"/>
      <c r="EE4" s="179"/>
    </row>
    <row r="5" spans="1:136" s="9" customFormat="1" ht="15" customHeight="1">
      <c r="A5" s="125"/>
      <c r="B5" s="128"/>
      <c r="C5" s="131"/>
      <c r="D5" s="131"/>
      <c r="E5" s="136"/>
      <c r="F5" s="137"/>
      <c r="G5" s="137"/>
      <c r="H5" s="137"/>
      <c r="I5" s="138"/>
      <c r="J5" s="166"/>
      <c r="K5" s="167"/>
      <c r="L5" s="167"/>
      <c r="M5" s="167"/>
      <c r="N5" s="168"/>
      <c r="O5" s="186" t="s">
        <v>249</v>
      </c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8"/>
      <c r="AV5" s="189" t="s">
        <v>250</v>
      </c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50" t="s">
        <v>8</v>
      </c>
      <c r="BL5" s="151"/>
      <c r="BM5" s="151"/>
      <c r="BN5" s="190" t="s">
        <v>251</v>
      </c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2"/>
      <c r="CE5" s="156" t="s">
        <v>252</v>
      </c>
      <c r="CF5" s="157"/>
      <c r="CG5" s="157"/>
      <c r="CH5" s="157"/>
      <c r="CI5" s="157"/>
      <c r="CJ5" s="157"/>
      <c r="CK5" s="157"/>
      <c r="CL5" s="157"/>
      <c r="CM5" s="196"/>
      <c r="CN5" s="190" t="s">
        <v>253</v>
      </c>
      <c r="CO5" s="191"/>
      <c r="CP5" s="191"/>
      <c r="CQ5" s="191"/>
      <c r="CR5" s="191"/>
      <c r="CS5" s="191"/>
      <c r="CT5" s="191"/>
      <c r="CU5" s="191"/>
      <c r="CV5" s="191"/>
      <c r="CW5" s="189" t="s">
        <v>19</v>
      </c>
      <c r="CX5" s="189"/>
      <c r="CY5" s="189"/>
      <c r="CZ5" s="150" t="s">
        <v>254</v>
      </c>
      <c r="DA5" s="151"/>
      <c r="DB5" s="152"/>
      <c r="DC5" s="150" t="s">
        <v>255</v>
      </c>
      <c r="DD5" s="151"/>
      <c r="DE5" s="152"/>
      <c r="DF5" s="123"/>
      <c r="DG5" s="203"/>
      <c r="DH5" s="204"/>
      <c r="DI5" s="205"/>
      <c r="DJ5" s="216"/>
      <c r="DK5" s="216"/>
      <c r="DL5" s="217"/>
      <c r="DM5" s="217"/>
      <c r="DN5" s="217"/>
      <c r="DO5" s="217"/>
      <c r="DP5" s="150" t="s">
        <v>256</v>
      </c>
      <c r="DQ5" s="151"/>
      <c r="DR5" s="152"/>
      <c r="DS5" s="220"/>
      <c r="DT5" s="221"/>
      <c r="DU5" s="221"/>
      <c r="DV5" s="221"/>
      <c r="DW5" s="221"/>
      <c r="DX5" s="221"/>
      <c r="DY5" s="221"/>
      <c r="DZ5" s="221"/>
      <c r="EA5" s="221"/>
      <c r="EB5" s="123"/>
      <c r="EC5" s="180"/>
      <c r="ED5" s="181"/>
      <c r="EE5" s="182"/>
    </row>
    <row r="6" spans="1:136" s="9" customFormat="1" ht="119.25" customHeight="1">
      <c r="A6" s="125"/>
      <c r="B6" s="128"/>
      <c r="C6" s="131"/>
      <c r="D6" s="131"/>
      <c r="E6" s="139"/>
      <c r="F6" s="140"/>
      <c r="G6" s="140"/>
      <c r="H6" s="140"/>
      <c r="I6" s="141"/>
      <c r="J6" s="169"/>
      <c r="K6" s="170"/>
      <c r="L6" s="170"/>
      <c r="M6" s="170"/>
      <c r="N6" s="171"/>
      <c r="O6" s="197" t="s">
        <v>238</v>
      </c>
      <c r="P6" s="198"/>
      <c r="Q6" s="198"/>
      <c r="R6" s="198"/>
      <c r="S6" s="199"/>
      <c r="T6" s="145" t="s">
        <v>235</v>
      </c>
      <c r="U6" s="146"/>
      <c r="V6" s="146"/>
      <c r="W6" s="146"/>
      <c r="X6" s="147"/>
      <c r="Y6" s="145" t="s">
        <v>234</v>
      </c>
      <c r="Z6" s="146"/>
      <c r="AA6" s="146"/>
      <c r="AB6" s="146"/>
      <c r="AC6" s="147"/>
      <c r="AD6" s="145" t="s">
        <v>257</v>
      </c>
      <c r="AE6" s="146"/>
      <c r="AF6" s="146"/>
      <c r="AG6" s="146"/>
      <c r="AH6" s="147"/>
      <c r="AI6" s="145" t="s">
        <v>236</v>
      </c>
      <c r="AJ6" s="146"/>
      <c r="AK6" s="146"/>
      <c r="AL6" s="146"/>
      <c r="AM6" s="147"/>
      <c r="AN6" s="145" t="s">
        <v>237</v>
      </c>
      <c r="AO6" s="146"/>
      <c r="AP6" s="146"/>
      <c r="AQ6" s="146"/>
      <c r="AR6" s="147"/>
      <c r="AS6" s="209" t="s">
        <v>258</v>
      </c>
      <c r="AT6" s="209"/>
      <c r="AU6" s="209"/>
      <c r="AV6" s="172" t="s">
        <v>259</v>
      </c>
      <c r="AW6" s="173"/>
      <c r="AX6" s="173"/>
      <c r="AY6" s="172" t="s">
        <v>31</v>
      </c>
      <c r="AZ6" s="173"/>
      <c r="BA6" s="214"/>
      <c r="BB6" s="210" t="s">
        <v>32</v>
      </c>
      <c r="BC6" s="211"/>
      <c r="BD6" s="215"/>
      <c r="BE6" s="210" t="s">
        <v>33</v>
      </c>
      <c r="BF6" s="211"/>
      <c r="BG6" s="211"/>
      <c r="BH6" s="158" t="s">
        <v>34</v>
      </c>
      <c r="BI6" s="159"/>
      <c r="BJ6" s="159"/>
      <c r="BK6" s="153"/>
      <c r="BL6" s="154"/>
      <c r="BM6" s="154"/>
      <c r="BN6" s="174" t="s">
        <v>260</v>
      </c>
      <c r="BO6" s="175"/>
      <c r="BP6" s="175"/>
      <c r="BQ6" s="175"/>
      <c r="BR6" s="176"/>
      <c r="BS6" s="148" t="s">
        <v>36</v>
      </c>
      <c r="BT6" s="148"/>
      <c r="BU6" s="148"/>
      <c r="BV6" s="148" t="s">
        <v>37</v>
      </c>
      <c r="BW6" s="148"/>
      <c r="BX6" s="148"/>
      <c r="BY6" s="148" t="s">
        <v>38</v>
      </c>
      <c r="BZ6" s="148"/>
      <c r="CA6" s="148"/>
      <c r="CB6" s="148" t="s">
        <v>39</v>
      </c>
      <c r="CC6" s="148"/>
      <c r="CD6" s="148"/>
      <c r="CE6" s="148" t="s">
        <v>46</v>
      </c>
      <c r="CF6" s="148"/>
      <c r="CG6" s="148"/>
      <c r="CH6" s="156" t="s">
        <v>47</v>
      </c>
      <c r="CI6" s="157"/>
      <c r="CJ6" s="157"/>
      <c r="CK6" s="148" t="s">
        <v>261</v>
      </c>
      <c r="CL6" s="148"/>
      <c r="CM6" s="148"/>
      <c r="CN6" s="212" t="s">
        <v>41</v>
      </c>
      <c r="CO6" s="213"/>
      <c r="CP6" s="157"/>
      <c r="CQ6" s="148" t="s">
        <v>42</v>
      </c>
      <c r="CR6" s="148"/>
      <c r="CS6" s="148"/>
      <c r="CT6" s="156" t="s">
        <v>48</v>
      </c>
      <c r="CU6" s="157"/>
      <c r="CV6" s="157"/>
      <c r="CW6" s="189"/>
      <c r="CX6" s="189"/>
      <c r="CY6" s="189"/>
      <c r="CZ6" s="153"/>
      <c r="DA6" s="154"/>
      <c r="DB6" s="155"/>
      <c r="DC6" s="153"/>
      <c r="DD6" s="154"/>
      <c r="DE6" s="155"/>
      <c r="DF6" s="123"/>
      <c r="DG6" s="206"/>
      <c r="DH6" s="207"/>
      <c r="DI6" s="208"/>
      <c r="DJ6" s="150" t="s">
        <v>262</v>
      </c>
      <c r="DK6" s="151"/>
      <c r="DL6" s="152"/>
      <c r="DM6" s="150" t="s">
        <v>263</v>
      </c>
      <c r="DN6" s="151"/>
      <c r="DO6" s="152"/>
      <c r="DP6" s="153"/>
      <c r="DQ6" s="154"/>
      <c r="DR6" s="155"/>
      <c r="DS6" s="150" t="s">
        <v>264</v>
      </c>
      <c r="DT6" s="151"/>
      <c r="DU6" s="152"/>
      <c r="DV6" s="150" t="s">
        <v>265</v>
      </c>
      <c r="DW6" s="151"/>
      <c r="DX6" s="152"/>
      <c r="DY6" s="218" t="s">
        <v>53</v>
      </c>
      <c r="DZ6" s="219"/>
      <c r="EA6" s="219"/>
      <c r="EB6" s="123"/>
      <c r="EC6" s="183"/>
      <c r="ED6" s="184"/>
      <c r="EE6" s="185"/>
    </row>
    <row r="7" spans="1:136" s="10" customFormat="1" ht="36" customHeight="1">
      <c r="A7" s="125"/>
      <c r="B7" s="128"/>
      <c r="C7" s="131"/>
      <c r="D7" s="131"/>
      <c r="E7" s="121" t="s">
        <v>43</v>
      </c>
      <c r="F7" s="142" t="s">
        <v>55</v>
      </c>
      <c r="G7" s="143"/>
      <c r="H7" s="143"/>
      <c r="I7" s="144"/>
      <c r="J7" s="121" t="s">
        <v>43</v>
      </c>
      <c r="K7" s="142" t="s">
        <v>55</v>
      </c>
      <c r="L7" s="143"/>
      <c r="M7" s="143"/>
      <c r="N7" s="144"/>
      <c r="O7" s="121" t="s">
        <v>43</v>
      </c>
      <c r="P7" s="142" t="s">
        <v>55</v>
      </c>
      <c r="Q7" s="143"/>
      <c r="R7" s="143"/>
      <c r="S7" s="144"/>
      <c r="T7" s="121" t="s">
        <v>43</v>
      </c>
      <c r="U7" s="142" t="s">
        <v>55</v>
      </c>
      <c r="V7" s="143"/>
      <c r="W7" s="143"/>
      <c r="X7" s="144"/>
      <c r="Y7" s="121" t="s">
        <v>43</v>
      </c>
      <c r="Z7" s="142" t="s">
        <v>55</v>
      </c>
      <c r="AA7" s="143"/>
      <c r="AB7" s="143"/>
      <c r="AC7" s="144"/>
      <c r="AD7" s="121" t="s">
        <v>43</v>
      </c>
      <c r="AE7" s="142" t="s">
        <v>55</v>
      </c>
      <c r="AF7" s="143"/>
      <c r="AG7" s="143"/>
      <c r="AH7" s="144"/>
      <c r="AI7" s="121" t="s">
        <v>43</v>
      </c>
      <c r="AJ7" s="142" t="s">
        <v>55</v>
      </c>
      <c r="AK7" s="143"/>
      <c r="AL7" s="143"/>
      <c r="AM7" s="144"/>
      <c r="AN7" s="121" t="s">
        <v>43</v>
      </c>
      <c r="AO7" s="142" t="s">
        <v>55</v>
      </c>
      <c r="AP7" s="143"/>
      <c r="AQ7" s="143"/>
      <c r="AR7" s="144"/>
      <c r="AS7" s="121" t="s">
        <v>43</v>
      </c>
      <c r="AT7" s="118" t="s">
        <v>55</v>
      </c>
      <c r="AU7" s="119"/>
      <c r="AV7" s="121" t="s">
        <v>43</v>
      </c>
      <c r="AW7" s="118" t="s">
        <v>55</v>
      </c>
      <c r="AX7" s="119"/>
      <c r="AY7" s="121" t="s">
        <v>43</v>
      </c>
      <c r="AZ7" s="118" t="s">
        <v>55</v>
      </c>
      <c r="BA7" s="119"/>
      <c r="BB7" s="121" t="s">
        <v>43</v>
      </c>
      <c r="BC7" s="118" t="s">
        <v>55</v>
      </c>
      <c r="BD7" s="119"/>
      <c r="BE7" s="121" t="s">
        <v>43</v>
      </c>
      <c r="BF7" s="118" t="s">
        <v>55</v>
      </c>
      <c r="BG7" s="119"/>
      <c r="BH7" s="121" t="s">
        <v>43</v>
      </c>
      <c r="BI7" s="118" t="s">
        <v>55</v>
      </c>
      <c r="BJ7" s="119"/>
      <c r="BK7" s="121" t="s">
        <v>43</v>
      </c>
      <c r="BL7" s="118" t="s">
        <v>55</v>
      </c>
      <c r="BM7" s="119"/>
      <c r="BN7" s="121" t="s">
        <v>43</v>
      </c>
      <c r="BO7" s="118" t="s">
        <v>55</v>
      </c>
      <c r="BP7" s="120"/>
      <c r="BQ7" s="120"/>
      <c r="BR7" s="119"/>
      <c r="BS7" s="121" t="s">
        <v>43</v>
      </c>
      <c r="BT7" s="118" t="s">
        <v>55</v>
      </c>
      <c r="BU7" s="119"/>
      <c r="BV7" s="121" t="s">
        <v>43</v>
      </c>
      <c r="BW7" s="118" t="s">
        <v>55</v>
      </c>
      <c r="BX7" s="119"/>
      <c r="BY7" s="121" t="s">
        <v>43</v>
      </c>
      <c r="BZ7" s="118" t="s">
        <v>55</v>
      </c>
      <c r="CA7" s="119"/>
      <c r="CB7" s="121" t="s">
        <v>43</v>
      </c>
      <c r="CC7" s="118" t="s">
        <v>55</v>
      </c>
      <c r="CD7" s="119"/>
      <c r="CE7" s="121" t="s">
        <v>43</v>
      </c>
      <c r="CF7" s="118" t="s">
        <v>55</v>
      </c>
      <c r="CG7" s="119"/>
      <c r="CH7" s="121" t="s">
        <v>43</v>
      </c>
      <c r="CI7" s="118" t="s">
        <v>55</v>
      </c>
      <c r="CJ7" s="119"/>
      <c r="CK7" s="121" t="s">
        <v>43</v>
      </c>
      <c r="CL7" s="118" t="s">
        <v>55</v>
      </c>
      <c r="CM7" s="119"/>
      <c r="CN7" s="121" t="s">
        <v>43</v>
      </c>
      <c r="CO7" s="118" t="s">
        <v>55</v>
      </c>
      <c r="CP7" s="119"/>
      <c r="CQ7" s="121" t="s">
        <v>43</v>
      </c>
      <c r="CR7" s="118" t="s">
        <v>55</v>
      </c>
      <c r="CS7" s="119"/>
      <c r="CT7" s="121" t="s">
        <v>43</v>
      </c>
      <c r="CU7" s="118" t="s">
        <v>55</v>
      </c>
      <c r="CV7" s="119"/>
      <c r="CW7" s="121" t="s">
        <v>43</v>
      </c>
      <c r="CX7" s="118" t="s">
        <v>55</v>
      </c>
      <c r="CY7" s="119"/>
      <c r="CZ7" s="121" t="s">
        <v>43</v>
      </c>
      <c r="DA7" s="118" t="s">
        <v>55</v>
      </c>
      <c r="DB7" s="119"/>
      <c r="DC7" s="121" t="s">
        <v>43</v>
      </c>
      <c r="DD7" s="118" t="s">
        <v>55</v>
      </c>
      <c r="DE7" s="119"/>
      <c r="DF7" s="222" t="s">
        <v>266</v>
      </c>
      <c r="DG7" s="121" t="s">
        <v>43</v>
      </c>
      <c r="DH7" s="118" t="s">
        <v>55</v>
      </c>
      <c r="DI7" s="119"/>
      <c r="DJ7" s="121" t="s">
        <v>43</v>
      </c>
      <c r="DK7" s="118" t="s">
        <v>55</v>
      </c>
      <c r="DL7" s="119"/>
      <c r="DM7" s="121" t="s">
        <v>43</v>
      </c>
      <c r="DN7" s="118" t="s">
        <v>55</v>
      </c>
      <c r="DO7" s="119"/>
      <c r="DP7" s="121" t="s">
        <v>43</v>
      </c>
      <c r="DQ7" s="118" t="s">
        <v>55</v>
      </c>
      <c r="DR7" s="119"/>
      <c r="DS7" s="121" t="s">
        <v>43</v>
      </c>
      <c r="DT7" s="118" t="s">
        <v>55</v>
      </c>
      <c r="DU7" s="119"/>
      <c r="DV7" s="121" t="s">
        <v>43</v>
      </c>
      <c r="DW7" s="118" t="s">
        <v>55</v>
      </c>
      <c r="DX7" s="119"/>
      <c r="DY7" s="121" t="s">
        <v>43</v>
      </c>
      <c r="DZ7" s="118" t="s">
        <v>55</v>
      </c>
      <c r="EA7" s="119"/>
      <c r="EB7" s="123" t="s">
        <v>266</v>
      </c>
      <c r="EC7" s="121" t="s">
        <v>43</v>
      </c>
      <c r="ED7" s="118" t="s">
        <v>55</v>
      </c>
      <c r="EE7" s="119"/>
    </row>
    <row r="8" spans="1:136" s="27" customFormat="1" ht="101.25" customHeight="1">
      <c r="A8" s="126"/>
      <c r="B8" s="129"/>
      <c r="C8" s="132"/>
      <c r="D8" s="132"/>
      <c r="E8" s="122"/>
      <c r="F8" s="35" t="s">
        <v>247</v>
      </c>
      <c r="G8" s="26" t="s">
        <v>248</v>
      </c>
      <c r="H8" s="36" t="s">
        <v>267</v>
      </c>
      <c r="I8" s="26" t="s">
        <v>268</v>
      </c>
      <c r="J8" s="122"/>
      <c r="K8" s="35" t="s">
        <v>247</v>
      </c>
      <c r="L8" s="26" t="s">
        <v>248</v>
      </c>
      <c r="M8" s="26" t="s">
        <v>268</v>
      </c>
      <c r="N8" s="26" t="s">
        <v>268</v>
      </c>
      <c r="O8" s="122"/>
      <c r="P8" s="35" t="s">
        <v>247</v>
      </c>
      <c r="Q8" s="26" t="s">
        <v>248</v>
      </c>
      <c r="R8" s="36" t="s">
        <v>267</v>
      </c>
      <c r="S8" s="26" t="s">
        <v>268</v>
      </c>
      <c r="T8" s="122"/>
      <c r="U8" s="35" t="s">
        <v>247</v>
      </c>
      <c r="V8" s="26" t="s">
        <v>248</v>
      </c>
      <c r="W8" s="36" t="s">
        <v>267</v>
      </c>
      <c r="X8" s="26" t="s">
        <v>268</v>
      </c>
      <c r="Y8" s="122"/>
      <c r="Z8" s="35" t="s">
        <v>247</v>
      </c>
      <c r="AA8" s="26" t="s">
        <v>248</v>
      </c>
      <c r="AB8" s="36" t="s">
        <v>267</v>
      </c>
      <c r="AC8" s="26" t="s">
        <v>268</v>
      </c>
      <c r="AD8" s="122"/>
      <c r="AE8" s="35" t="s">
        <v>247</v>
      </c>
      <c r="AF8" s="26" t="s">
        <v>248</v>
      </c>
      <c r="AG8" s="36" t="s">
        <v>267</v>
      </c>
      <c r="AH8" s="26" t="s">
        <v>268</v>
      </c>
      <c r="AI8" s="122"/>
      <c r="AJ8" s="35" t="s">
        <v>247</v>
      </c>
      <c r="AK8" s="26" t="s">
        <v>248</v>
      </c>
      <c r="AL8" s="36" t="s">
        <v>267</v>
      </c>
      <c r="AM8" s="26" t="s">
        <v>268</v>
      </c>
      <c r="AN8" s="122"/>
      <c r="AO8" s="35" t="s">
        <v>247</v>
      </c>
      <c r="AP8" s="26" t="s">
        <v>248</v>
      </c>
      <c r="AQ8" s="36" t="s">
        <v>267</v>
      </c>
      <c r="AR8" s="26" t="s">
        <v>268</v>
      </c>
      <c r="AS8" s="122"/>
      <c r="AT8" s="35" t="s">
        <v>247</v>
      </c>
      <c r="AU8" s="26" t="s">
        <v>248</v>
      </c>
      <c r="AV8" s="122"/>
      <c r="AW8" s="35" t="s">
        <v>247</v>
      </c>
      <c r="AX8" s="26" t="s">
        <v>248</v>
      </c>
      <c r="AY8" s="122"/>
      <c r="AZ8" s="35" t="s">
        <v>247</v>
      </c>
      <c r="BA8" s="26" t="s">
        <v>248</v>
      </c>
      <c r="BB8" s="122"/>
      <c r="BC8" s="35" t="s">
        <v>247</v>
      </c>
      <c r="BD8" s="26" t="s">
        <v>248</v>
      </c>
      <c r="BE8" s="122"/>
      <c r="BF8" s="35" t="s">
        <v>247</v>
      </c>
      <c r="BG8" s="26" t="s">
        <v>248</v>
      </c>
      <c r="BH8" s="122"/>
      <c r="BI8" s="35" t="s">
        <v>247</v>
      </c>
      <c r="BJ8" s="26" t="s">
        <v>248</v>
      </c>
      <c r="BK8" s="122"/>
      <c r="BL8" s="35" t="str">
        <f>BI8</f>
        <v>ծրագիր առաջին եռամսյակ</v>
      </c>
      <c r="BM8" s="26" t="str">
        <f>BG8</f>
        <v>փաստացի           (1 ամիս)</v>
      </c>
      <c r="BN8" s="122"/>
      <c r="BO8" s="35" t="str">
        <f>BL8</f>
        <v>ծրագիր առաջին եռամսյակ</v>
      </c>
      <c r="BP8" s="26" t="str">
        <f>BM8</f>
        <v>փաստացի           (1 ամիս)</v>
      </c>
      <c r="BQ8" s="36" t="str">
        <f>AL8</f>
        <v>կատ, %-ը տարեկան  նկատմամբ</v>
      </c>
      <c r="BR8" s="26" t="s">
        <v>268</v>
      </c>
      <c r="BS8" s="122"/>
      <c r="BT8" s="35" t="str">
        <f>BO8</f>
        <v>ծրագիր առաջին եռամսյակ</v>
      </c>
      <c r="BU8" s="26" t="str">
        <f>BP8</f>
        <v>փաստացի           (1 ամիս)</v>
      </c>
      <c r="BV8" s="122"/>
      <c r="BW8" s="35" t="str">
        <f>BT8</f>
        <v>ծրագիր առաջին եռամսյակ</v>
      </c>
      <c r="BX8" s="26" t="str">
        <f>BU8</f>
        <v>փաստացի           (1 ամիս)</v>
      </c>
      <c r="BY8" s="122"/>
      <c r="BZ8" s="35" t="str">
        <f>BW8</f>
        <v>ծրագիր առաջին եռամսյակ</v>
      </c>
      <c r="CA8" s="26" t="str">
        <f>BX8</f>
        <v>փաստացի           (1 ամիս)</v>
      </c>
      <c r="CB8" s="122"/>
      <c r="CC8" s="35" t="str">
        <f>BZ8</f>
        <v>ծրագիր առաջին եռամսյակ</v>
      </c>
      <c r="CD8" s="26" t="str">
        <f>CA8</f>
        <v>փաստացի           (1 ամիս)</v>
      </c>
      <c r="CE8" s="122"/>
      <c r="CF8" s="35" t="str">
        <f>CC8</f>
        <v>ծրագիր առաջին եռամսյակ</v>
      </c>
      <c r="CG8" s="26" t="str">
        <f>CD8</f>
        <v>փաստացի           (1 ամիս)</v>
      </c>
      <c r="CH8" s="122"/>
      <c r="CI8" s="35" t="str">
        <f>CF8</f>
        <v>ծրագիր առաջին եռամսյակ</v>
      </c>
      <c r="CJ8" s="26" t="str">
        <f>CG8</f>
        <v>փաստացի           (1 ամիս)</v>
      </c>
      <c r="CK8" s="122"/>
      <c r="CL8" s="35" t="str">
        <f>CI8</f>
        <v>ծրագիր առաջին եռամսյակ</v>
      </c>
      <c r="CM8" s="26" t="str">
        <f>CJ8</f>
        <v>փաստացի           (1 ամիս)</v>
      </c>
      <c r="CN8" s="122"/>
      <c r="CO8" s="35" t="str">
        <f>CL8</f>
        <v>ծրագիր առաջին եռամսյակ</v>
      </c>
      <c r="CP8" s="26" t="str">
        <f>CM8</f>
        <v>փաստացի           (1 ամիս)</v>
      </c>
      <c r="CQ8" s="122"/>
      <c r="CR8" s="35" t="str">
        <f>CO8</f>
        <v>ծրագիր առաջին եռամսյակ</v>
      </c>
      <c r="CS8" s="26" t="str">
        <f>CP8</f>
        <v>փաստացի           (1 ամիս)</v>
      </c>
      <c r="CT8" s="122"/>
      <c r="CU8" s="35" t="str">
        <f>CR8</f>
        <v>ծրագիր առաջին եռամսյակ</v>
      </c>
      <c r="CV8" s="26" t="str">
        <f>CS8</f>
        <v>փաստացի           (1 ամիս)</v>
      </c>
      <c r="CW8" s="122"/>
      <c r="CX8" s="35" t="str">
        <f>CU8</f>
        <v>ծրագիր առաջին եռամսյակ</v>
      </c>
      <c r="CY8" s="26" t="str">
        <f>CV8</f>
        <v>փաստացի           (1 ամիս)</v>
      </c>
      <c r="CZ8" s="122"/>
      <c r="DA8" s="35" t="str">
        <f>CX8</f>
        <v>ծրագիր առաջին եռամսյակ</v>
      </c>
      <c r="DB8" s="26" t="str">
        <f>CY8</f>
        <v>փաստացի           (1 ամիս)</v>
      </c>
      <c r="DC8" s="122"/>
      <c r="DD8" s="35" t="str">
        <f>DA8</f>
        <v>ծրագիր առաջին եռամսյակ</v>
      </c>
      <c r="DE8" s="26" t="str">
        <f>DB8</f>
        <v>փաստացի           (1 ամիս)</v>
      </c>
      <c r="DF8" s="222"/>
      <c r="DG8" s="122"/>
      <c r="DH8" s="35" t="str">
        <f>DD8</f>
        <v>ծրագիր առաջին եռամսյակ</v>
      </c>
      <c r="DI8" s="26" t="str">
        <f>DE8</f>
        <v>փաստացի           (1 ամիս)</v>
      </c>
      <c r="DJ8" s="122"/>
      <c r="DK8" s="35" t="str">
        <f>DH8</f>
        <v>ծրագիր առաջին եռամսյակ</v>
      </c>
      <c r="DL8" s="26" t="str">
        <f>DI8</f>
        <v>փաստացի           (1 ամիս)</v>
      </c>
      <c r="DM8" s="122"/>
      <c r="DN8" s="35" t="str">
        <f>DK8</f>
        <v>ծրագիր առաջին եռամսյակ</v>
      </c>
      <c r="DO8" s="26" t="str">
        <f>DL8</f>
        <v>փաստացի           (1 ամիս)</v>
      </c>
      <c r="DP8" s="122"/>
      <c r="DQ8" s="35" t="str">
        <f>DN8</f>
        <v>ծրագիր առաջին եռամսյակ</v>
      </c>
      <c r="DR8" s="26" t="str">
        <f>DO8</f>
        <v>փաստացի           (1 ամիս)</v>
      </c>
      <c r="DS8" s="122"/>
      <c r="DT8" s="35" t="str">
        <f>DQ8</f>
        <v>ծրագիր առաջին եռամսյակ</v>
      </c>
      <c r="DU8" s="26" t="str">
        <f>DR8</f>
        <v>փաստացի           (1 ամիս)</v>
      </c>
      <c r="DV8" s="122"/>
      <c r="DW8" s="35" t="str">
        <f>DT8</f>
        <v>ծրագիր առաջին եռամսյակ</v>
      </c>
      <c r="DX8" s="26" t="str">
        <f>DU8</f>
        <v>փաստացի           (1 ամիս)</v>
      </c>
      <c r="DY8" s="122"/>
      <c r="DZ8" s="35" t="str">
        <f>DW8</f>
        <v>ծրագիր առաջին եռամսյակ</v>
      </c>
      <c r="EA8" s="26" t="str">
        <f>DX8</f>
        <v>փաստացի           (1 ամիս)</v>
      </c>
      <c r="EB8" s="123"/>
      <c r="EC8" s="122"/>
      <c r="ED8" s="35" t="s">
        <v>43</v>
      </c>
      <c r="EE8" s="26" t="str">
        <f>EA8</f>
        <v>փաստացի           (1 ամիս)</v>
      </c>
    </row>
    <row r="9" spans="1:136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>
        <v>122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>
      <c r="A10" s="21">
        <v>1</v>
      </c>
      <c r="B10" s="109" t="s">
        <v>269</v>
      </c>
      <c r="C10" s="117">
        <v>17529.575000000001</v>
      </c>
      <c r="D10" s="117">
        <v>223508.86619999999</v>
      </c>
      <c r="E10" s="25">
        <f>DG10+EC10-DY10</f>
        <v>3593829.324</v>
      </c>
      <c r="F10" s="20">
        <f>DH10+ED10-DZ10</f>
        <v>226804.41806666669</v>
      </c>
      <c r="G10" s="12">
        <f>DI10+EE10-EA10</f>
        <v>237758.18160000004</v>
      </c>
      <c r="H10" s="12">
        <f>G10/F10*100</f>
        <v>104.82960765346007</v>
      </c>
      <c r="I10" s="12">
        <f>G10/E10*100</f>
        <v>6.615733808286997</v>
      </c>
      <c r="J10" s="12">
        <f>T10+Y10+AD10+AI10+AN10+AS10+BK10+BS10+BV10+BY10+CB10+CE10+CK10+CN10+CT10+CW10+DC10</f>
        <v>1113022.8259999999</v>
      </c>
      <c r="K10" s="12">
        <f>U10+Z10+AE10+AJ10+AO10+AT10+BL10+BT10+BW10+BZ10+CC10+CF10+CL10+CO10+CU10+CX10+DD10</f>
        <v>72216.576566666656</v>
      </c>
      <c r="L10" s="12">
        <f>V10+AA10+AF10+AK10+AP10+AU10+BM10+BU10+BX10+CA10+CD10+CG10+CM10+CP10+CV10+CY10+DE10</f>
        <v>85776.324600000007</v>
      </c>
      <c r="M10" s="12">
        <f>L10/K10*100</f>
        <v>118.77650350929565</v>
      </c>
      <c r="N10" s="12">
        <f>L10/J10*100</f>
        <v>7.7066096576172125</v>
      </c>
      <c r="O10" s="12">
        <f>T10+Y10+AD10</f>
        <v>548626.62799999991</v>
      </c>
      <c r="P10" s="12">
        <f t="shared" ref="P10:Q20" si="0">U10+Z10+AE10</f>
        <v>45718.885666666662</v>
      </c>
      <c r="Q10" s="12">
        <f t="shared" si="0"/>
        <v>53909.074000000001</v>
      </c>
      <c r="R10" s="12">
        <f t="shared" ref="R10:R21" si="1">Q10/P10*100</f>
        <v>117.91423437799307</v>
      </c>
      <c r="S10" s="11">
        <f t="shared" ref="S10:S21" si="2">Q10/O10*100</f>
        <v>9.8261861981660878</v>
      </c>
      <c r="T10" s="264">
        <v>183722.02799999993</v>
      </c>
      <c r="U10" s="112">
        <f>T10/12</f>
        <v>15310.168999999994</v>
      </c>
      <c r="V10" s="264">
        <v>8370.6209999999992</v>
      </c>
      <c r="W10" s="12">
        <f>V10/U10*100</f>
        <v>54.673602884461971</v>
      </c>
      <c r="X10" s="11">
        <f>V10/T10*100</f>
        <v>4.5561335737051643</v>
      </c>
      <c r="Y10" s="264">
        <v>14000.6</v>
      </c>
      <c r="Z10" s="112">
        <f>Y10/12</f>
        <v>1166.7166666666667</v>
      </c>
      <c r="AA10" s="264">
        <v>814.851</v>
      </c>
      <c r="AB10" s="12">
        <f>AA10/Z10*100</f>
        <v>69.841378226647436</v>
      </c>
      <c r="AC10" s="11">
        <f>AA10/Y10*100</f>
        <v>5.8201148522206188</v>
      </c>
      <c r="AD10" s="264">
        <v>350904</v>
      </c>
      <c r="AE10" s="112">
        <f>AD10/12</f>
        <v>29242</v>
      </c>
      <c r="AF10" s="264">
        <v>44723.601999999999</v>
      </c>
      <c r="AG10" s="12">
        <f t="shared" ref="AG10:AG21" si="3">AF10/AE10*100</f>
        <v>152.943033992203</v>
      </c>
      <c r="AH10" s="11">
        <f t="shared" ref="AH10:AH21" si="4">AF10/AD10*100</f>
        <v>12.745252832683581</v>
      </c>
      <c r="AI10" s="264">
        <v>60261</v>
      </c>
      <c r="AJ10" s="112">
        <f>AI10/12</f>
        <v>5021.75</v>
      </c>
      <c r="AK10" s="264">
        <v>8186.5550000000003</v>
      </c>
      <c r="AL10" s="12">
        <f t="shared" ref="AL10:AL21" si="5">AK10/AJ10*100</f>
        <v>163.02195449793399</v>
      </c>
      <c r="AM10" s="11">
        <f t="shared" ref="AM10:AM21" si="6">AK10/AI10*100</f>
        <v>13.585162874827834</v>
      </c>
      <c r="AN10" s="264">
        <v>27000</v>
      </c>
      <c r="AO10" s="112">
        <f>AN10/12</f>
        <v>2250</v>
      </c>
      <c r="AP10" s="264">
        <v>1386.3</v>
      </c>
      <c r="AQ10" s="12">
        <f t="shared" ref="AQ10:AQ21" si="7">AP10/AO10*100</f>
        <v>61.61333333333333</v>
      </c>
      <c r="AR10" s="11">
        <f t="shared" ref="AR10:AR21" si="8">AP10/AN10*100</f>
        <v>5.1344444444444441</v>
      </c>
      <c r="AS10" s="38"/>
      <c r="AT10" s="33">
        <f>AS10/12*3</f>
        <v>0</v>
      </c>
      <c r="AU10" s="47"/>
      <c r="AV10" s="38"/>
      <c r="AW10" s="33">
        <f>AV10/12*3</f>
        <v>0</v>
      </c>
      <c r="AX10" s="47"/>
      <c r="AY10" s="114">
        <f>AZ10*12</f>
        <v>1814264.4000000001</v>
      </c>
      <c r="AZ10" s="112">
        <v>151188.70000000001</v>
      </c>
      <c r="BA10" s="112">
        <v>151188.70000000001</v>
      </c>
      <c r="BB10" s="38">
        <v>6754.4</v>
      </c>
      <c r="BC10" s="33">
        <v>0</v>
      </c>
      <c r="BD10" s="13">
        <v>0</v>
      </c>
      <c r="BE10" s="112">
        <v>40789.697999999997</v>
      </c>
      <c r="BF10" s="112">
        <f>BE10/12</f>
        <v>3399.1414999999997</v>
      </c>
      <c r="BG10" s="112">
        <v>793.15700000000004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O20" si="9">BS10+BV10+BY10+CB10</f>
        <v>40789.698000000004</v>
      </c>
      <c r="BO10" s="12">
        <f t="shared" si="9"/>
        <v>694.15700000000004</v>
      </c>
      <c r="BP10" s="12">
        <f>BU10+BX10+CA10+CD10</f>
        <v>793.15700000000004</v>
      </c>
      <c r="BQ10" s="12">
        <f t="shared" ref="BQ10:BQ21" si="10">BP10/BO10*100</f>
        <v>114.26190328700856</v>
      </c>
      <c r="BR10" s="11">
        <f t="shared" ref="BR10:BR21" si="11">BP10/BN10*100</f>
        <v>1.9445032419705583</v>
      </c>
      <c r="BS10" s="264">
        <v>22422.95</v>
      </c>
      <c r="BT10" s="264">
        <v>320.887</v>
      </c>
      <c r="BU10" s="264">
        <v>320.887</v>
      </c>
      <c r="BV10" s="264">
        <v>1500</v>
      </c>
      <c r="BW10" s="264">
        <v>54.6</v>
      </c>
      <c r="BX10" s="264">
        <v>54.6</v>
      </c>
      <c r="BY10" s="264">
        <v>3416</v>
      </c>
      <c r="BZ10" s="33">
        <v>0</v>
      </c>
      <c r="CA10" s="264">
        <v>30</v>
      </c>
      <c r="CB10" s="264">
        <v>13450.748</v>
      </c>
      <c r="CC10" s="113">
        <v>318.67</v>
      </c>
      <c r="CD10" s="264">
        <v>387.67</v>
      </c>
      <c r="CE10" s="264">
        <v>0</v>
      </c>
      <c r="CF10" s="47">
        <v>0</v>
      </c>
      <c r="CG10" s="264">
        <v>0</v>
      </c>
      <c r="CH10" s="264">
        <v>3998</v>
      </c>
      <c r="CI10" s="112">
        <v>0</v>
      </c>
      <c r="CJ10" s="264">
        <v>0</v>
      </c>
      <c r="CK10" s="264">
        <v>0</v>
      </c>
      <c r="CL10" s="112">
        <v>0</v>
      </c>
      <c r="CM10" s="264">
        <v>0</v>
      </c>
      <c r="CN10" s="264">
        <v>334345.5</v>
      </c>
      <c r="CO10" s="112">
        <v>17755.283899999999</v>
      </c>
      <c r="CP10" s="264">
        <v>20131.238600000001</v>
      </c>
      <c r="CQ10" s="264">
        <v>97000</v>
      </c>
      <c r="CR10" s="112">
        <v>4566.3639000000003</v>
      </c>
      <c r="CS10" s="112">
        <v>6044.7085999999999</v>
      </c>
      <c r="CT10" s="116">
        <v>0</v>
      </c>
      <c r="CU10" s="116">
        <v>0</v>
      </c>
      <c r="CV10" s="112">
        <v>0</v>
      </c>
      <c r="CW10" s="115">
        <v>2000</v>
      </c>
      <c r="CX10" s="112">
        <v>0</v>
      </c>
      <c r="CY10" s="112">
        <v>335</v>
      </c>
      <c r="CZ10" s="42">
        <v>0</v>
      </c>
      <c r="DA10" s="33">
        <v>0</v>
      </c>
      <c r="DB10" s="113">
        <v>0</v>
      </c>
      <c r="DC10" s="112">
        <v>100000</v>
      </c>
      <c r="DD10" s="112">
        <v>776.5</v>
      </c>
      <c r="DE10" s="112">
        <v>1035</v>
      </c>
      <c r="DF10" s="112">
        <v>0</v>
      </c>
      <c r="DG10" s="12">
        <f>T10+Y10+AD10+AI10+AN10+AS10+AV10+AY10+BB10+BE10+BH10+BK10+BS10+BV10+BY10+CB10+CE10+CH10+CK10+CN10+CT10+CW10+CZ10+DC10</f>
        <v>2978829.324</v>
      </c>
      <c r="DH10" s="12">
        <f>U10+Z10+AE10+AJ10+AO10+AT10+AW10+AZ10+BC10+BF10+BI10+BL10+BT10+BW10+BZ10+CC10+CF10+CI10+CL10+CO10+CU10+CX10+DA10+DD10</f>
        <v>226804.41806666669</v>
      </c>
      <c r="DI10" s="12">
        <f>V10+AA10+AF10+AK10+AP10+AU10+AX10+BA10+BD10+BG10+BJ10+BM10+BU10+BX10+CA10+CD10+CG10+CJ10+CM10+CP10+CV10+CY10+DB10+DE10</f>
        <v>237758.18160000004</v>
      </c>
      <c r="DJ10" s="42">
        <v>0</v>
      </c>
      <c r="DK10" s="33">
        <v>0</v>
      </c>
      <c r="DL10" s="47">
        <v>0</v>
      </c>
      <c r="DM10" s="112">
        <v>615000</v>
      </c>
      <c r="DN10" s="117">
        <v>0</v>
      </c>
      <c r="DO10" s="117">
        <v>0</v>
      </c>
      <c r="DP10" s="42">
        <v>0</v>
      </c>
      <c r="DQ10" s="33">
        <v>0</v>
      </c>
      <c r="DR10" s="47">
        <v>0</v>
      </c>
      <c r="DS10" s="47">
        <v>0</v>
      </c>
      <c r="DT10" s="47">
        <v>0</v>
      </c>
      <c r="DU10" s="47">
        <v>0</v>
      </c>
      <c r="DV10" s="42">
        <v>0</v>
      </c>
      <c r="DW10" s="33">
        <v>0</v>
      </c>
      <c r="DX10" s="264">
        <v>0</v>
      </c>
      <c r="DY10" s="264">
        <v>0</v>
      </c>
      <c r="DZ10" s="117">
        <v>0</v>
      </c>
      <c r="EA10" s="264">
        <v>0</v>
      </c>
      <c r="EB10" s="47">
        <v>0</v>
      </c>
      <c r="EC10" s="12">
        <f t="shared" ref="EC10:ED20" si="12">DJ10+DM10+DP10+DS10+DV10+DY10</f>
        <v>615000</v>
      </c>
      <c r="ED10" s="12">
        <f t="shared" si="12"/>
        <v>0</v>
      </c>
      <c r="EE10" s="112">
        <f t="shared" ref="EE10:EE19" si="13">DL10+DO10+DR10+DU10+DX10+EA10+EB10</f>
        <v>0</v>
      </c>
    </row>
    <row r="11" spans="1:136" s="14" customFormat="1" ht="20.25" customHeight="1">
      <c r="A11" s="21">
        <v>2</v>
      </c>
      <c r="B11" s="110" t="s">
        <v>270</v>
      </c>
      <c r="C11" s="117">
        <v>2055404.5656000001</v>
      </c>
      <c r="D11" s="117">
        <v>59848.183299999997</v>
      </c>
      <c r="E11" s="25">
        <f t="shared" ref="E11:E20" si="14">DG11+EC11-DY11</f>
        <v>6774343.7199999997</v>
      </c>
      <c r="F11" s="20">
        <f t="shared" ref="F11:F20" si="15">DH11+ED11-DZ11</f>
        <v>438667.81633333332</v>
      </c>
      <c r="G11" s="12">
        <f t="shared" ref="G11:G20" si="16">DI11+EE11-EA11</f>
        <v>403466</v>
      </c>
      <c r="H11" s="12">
        <f t="shared" ref="H11:H21" si="17">G11/F11*100</f>
        <v>91.97529086415031</v>
      </c>
      <c r="I11" s="12">
        <f t="shared" ref="I10:I21" si="18">G11/E11*100</f>
        <v>5.9557946374767061</v>
      </c>
      <c r="J11" s="12">
        <f t="shared" ref="J11:J20" si="19">T11+Y11+AD11+AI11+AN11+AS11+BK11+BS11+BV11+BY11+CB11+CE11+CK11+CN11+CT11+CW11+DC11</f>
        <v>3097823.4</v>
      </c>
      <c r="K11" s="12">
        <f t="shared" ref="K11:L20" si="20">U11+Z11+AE11+AJ11+AO11+AT11+BL11+BT11+BW11+BZ11+CC11+CF11+CL11+CO11+CU11+CX11+DD11</f>
        <v>228857.55633333334</v>
      </c>
      <c r="L11" s="12">
        <f t="shared" si="20"/>
        <v>192323.139</v>
      </c>
      <c r="M11" s="12">
        <f>L11/K11*100</f>
        <v>84.036176074465899</v>
      </c>
      <c r="N11" s="12">
        <f>L11/J11*100</f>
        <v>6.2083312754368114</v>
      </c>
      <c r="O11" s="12">
        <f t="shared" ref="O11:O20" si="21">T11+Y11+AD11</f>
        <v>1383705.4</v>
      </c>
      <c r="P11" s="12">
        <f t="shared" si="0"/>
        <v>115308.78333333333</v>
      </c>
      <c r="Q11" s="12">
        <f t="shared" si="0"/>
        <v>106699.56699999998</v>
      </c>
      <c r="R11" s="12">
        <f t="shared" si="1"/>
        <v>92.533772289968653</v>
      </c>
      <c r="S11" s="11">
        <f t="shared" si="2"/>
        <v>7.7111476908307202</v>
      </c>
      <c r="T11" s="264">
        <v>690701.39999999991</v>
      </c>
      <c r="U11" s="112">
        <f t="shared" ref="U11:U20" si="22">T11/12</f>
        <v>57558.44999999999</v>
      </c>
      <c r="V11" s="264">
        <v>37185.349999999977</v>
      </c>
      <c r="W11" s="12">
        <f t="shared" ref="W11:W20" si="23">V11/U11*100</f>
        <v>64.604502032281943</v>
      </c>
      <c r="X11" s="11">
        <f t="shared" ref="X11:X20" si="24">V11/T11*100</f>
        <v>5.383708502690161</v>
      </c>
      <c r="Y11" s="264">
        <v>18401</v>
      </c>
      <c r="Z11" s="112">
        <f t="shared" ref="Z11:Z20" si="25">Y11/12</f>
        <v>1533.4166666666667</v>
      </c>
      <c r="AA11" s="264">
        <v>443.06099999999998</v>
      </c>
      <c r="AB11" s="12">
        <f t="shared" ref="AB11:AB24" si="26">AA11/Z11*100</f>
        <v>28.893712298244655</v>
      </c>
      <c r="AC11" s="11">
        <f t="shared" ref="AC11:AC21" si="27">AA11/Y11*100</f>
        <v>2.407809358187055</v>
      </c>
      <c r="AD11" s="264">
        <v>674603</v>
      </c>
      <c r="AE11" s="112">
        <f t="shared" ref="AE11:AE20" si="28">AD11/12</f>
        <v>56216.916666666664</v>
      </c>
      <c r="AF11" s="264">
        <v>69071.156000000003</v>
      </c>
      <c r="AG11" s="12">
        <f t="shared" si="3"/>
        <v>122.86542929693465</v>
      </c>
      <c r="AH11" s="11">
        <f t="shared" si="4"/>
        <v>10.238785774744553</v>
      </c>
      <c r="AI11" s="264">
        <v>510704</v>
      </c>
      <c r="AJ11" s="112">
        <f t="shared" ref="AJ11:AJ20" si="29">AI11/12</f>
        <v>42558.666666666664</v>
      </c>
      <c r="AK11" s="264">
        <v>27899.435000000001</v>
      </c>
      <c r="AL11" s="12">
        <f t="shared" si="5"/>
        <v>65.555237476111415</v>
      </c>
      <c r="AM11" s="11">
        <f t="shared" si="6"/>
        <v>5.462936456342617</v>
      </c>
      <c r="AN11" s="264">
        <v>70000</v>
      </c>
      <c r="AO11" s="112">
        <f t="shared" ref="AO11:AO20" si="30">AN11/12</f>
        <v>5833.333333333333</v>
      </c>
      <c r="AP11" s="264">
        <v>4029.1</v>
      </c>
      <c r="AQ11" s="12">
        <f t="shared" si="7"/>
        <v>69.070285714285717</v>
      </c>
      <c r="AR11" s="11">
        <f t="shared" si="8"/>
        <v>5.7558571428571428</v>
      </c>
      <c r="AS11" s="38"/>
      <c r="AT11" s="33">
        <f t="shared" ref="AT11:AT20" si="31">AS11/12*3</f>
        <v>0</v>
      </c>
      <c r="AU11" s="47"/>
      <c r="AV11" s="38"/>
      <c r="AW11" s="33">
        <f t="shared" ref="AW11:AW20" si="32">AV11/12*3</f>
        <v>0</v>
      </c>
      <c r="AX11" s="47"/>
      <c r="AY11" s="114">
        <f t="shared" ref="AY11:AY20" si="33">AZ11*12</f>
        <v>2446809.12</v>
      </c>
      <c r="AZ11" s="112">
        <v>203900.76</v>
      </c>
      <c r="BA11" s="112">
        <v>203900.76</v>
      </c>
      <c r="BB11" s="38">
        <v>2798.2</v>
      </c>
      <c r="BC11" s="33">
        <v>0</v>
      </c>
      <c r="BD11" s="13">
        <v>0</v>
      </c>
      <c r="BE11" s="112">
        <v>70914</v>
      </c>
      <c r="BF11" s="112">
        <f t="shared" ref="BF11:BF20" si="34">BE11/12</f>
        <v>5909.5</v>
      </c>
      <c r="BG11" s="112">
        <v>7242.1009999999997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9"/>
        <v>70914</v>
      </c>
      <c r="BO11" s="12">
        <f t="shared" si="9"/>
        <v>6933.8710000000001</v>
      </c>
      <c r="BP11" s="12">
        <f t="shared" ref="BP11:BP20" si="35">BU11+BX11+CA11+CD11</f>
        <v>7242.1010000000006</v>
      </c>
      <c r="BQ11" s="12">
        <f t="shared" si="10"/>
        <v>104.44528027706315</v>
      </c>
      <c r="BR11" s="11">
        <f t="shared" si="11"/>
        <v>10.212512338889359</v>
      </c>
      <c r="BS11" s="264">
        <v>46914</v>
      </c>
      <c r="BT11" s="264">
        <v>5526.0709999999999</v>
      </c>
      <c r="BU11" s="264">
        <v>5526.0709999999999</v>
      </c>
      <c r="BV11" s="264">
        <v>2000</v>
      </c>
      <c r="BW11" s="264">
        <v>65.599999999999994</v>
      </c>
      <c r="BX11" s="264">
        <v>65.599999999999994</v>
      </c>
      <c r="BY11" s="264">
        <v>0</v>
      </c>
      <c r="BZ11" s="33">
        <v>0</v>
      </c>
      <c r="CA11" s="264">
        <v>0</v>
      </c>
      <c r="CB11" s="264">
        <v>22000</v>
      </c>
      <c r="CC11" s="113">
        <v>1342.2</v>
      </c>
      <c r="CD11" s="264">
        <v>1650.43</v>
      </c>
      <c r="CE11" s="264">
        <v>0</v>
      </c>
      <c r="CF11" s="47">
        <v>0</v>
      </c>
      <c r="CG11" s="264">
        <v>0</v>
      </c>
      <c r="CH11" s="264">
        <v>5999</v>
      </c>
      <c r="CI11" s="112">
        <v>0</v>
      </c>
      <c r="CJ11" s="264">
        <v>0</v>
      </c>
      <c r="CK11" s="264">
        <v>0</v>
      </c>
      <c r="CL11" s="112">
        <v>495</v>
      </c>
      <c r="CM11" s="264">
        <v>0</v>
      </c>
      <c r="CN11" s="264">
        <v>447500</v>
      </c>
      <c r="CO11" s="112">
        <v>30508.927</v>
      </c>
      <c r="CP11" s="264">
        <v>33210.031000000003</v>
      </c>
      <c r="CQ11" s="264">
        <v>230000</v>
      </c>
      <c r="CR11" s="112">
        <v>18612.54</v>
      </c>
      <c r="CS11" s="112">
        <v>20950.468000000001</v>
      </c>
      <c r="CT11" s="116">
        <v>200000</v>
      </c>
      <c r="CU11" s="116">
        <v>14494.481</v>
      </c>
      <c r="CV11" s="112">
        <v>4880.9620000000004</v>
      </c>
      <c r="CW11" s="115">
        <v>15000</v>
      </c>
      <c r="CX11" s="112">
        <v>2786.7</v>
      </c>
      <c r="CY11" s="112">
        <v>1350</v>
      </c>
      <c r="CZ11" s="42">
        <v>0</v>
      </c>
      <c r="DA11" s="33">
        <v>0</v>
      </c>
      <c r="DB11" s="113">
        <v>0</v>
      </c>
      <c r="DC11" s="112">
        <v>400000</v>
      </c>
      <c r="DD11" s="112">
        <v>9937.7939999999999</v>
      </c>
      <c r="DE11" s="112">
        <v>7011.9430000000002</v>
      </c>
      <c r="DF11" s="112">
        <v>0</v>
      </c>
      <c r="DG11" s="12">
        <f t="shared" ref="DG11:DG20" si="36">T11+Y11+AD11+AI11+AN11+AS11+AV11+AY11+BB11+BE11+BH11+BK11+BS11+BV11+BY11+CB11+CE11+CH11+CK11+CN11+CT11+CW11+CZ11+DC11</f>
        <v>5624343.7199999997</v>
      </c>
      <c r="DH11" s="12">
        <f t="shared" ref="DH11:DH20" si="37">U11+Z11+AE11+AJ11+AO11+AT11+AW11+AZ11+BC11+BF11+BI11+BL11+BT11+BW11+BZ11+CC11+CF11+CI11+CL11+CO11+CU11+CX11+DA11+DD11</f>
        <v>438667.81633333332</v>
      </c>
      <c r="DI11" s="12">
        <f t="shared" ref="DI11:DI20" si="38">V11+AA11+AF11+AK11+AP11+AU11+AX11+BA11+BD11+BG11+BJ11+BM11+BU11+BX11+CA11+CD11+CG11+CJ11+CM11+CP11+CV11+CY11+DB11+DE11</f>
        <v>403466</v>
      </c>
      <c r="DJ11" s="42">
        <v>0</v>
      </c>
      <c r="DK11" s="42">
        <v>0</v>
      </c>
      <c r="DL11" s="42">
        <v>0</v>
      </c>
      <c r="DM11" s="112">
        <v>1150000</v>
      </c>
      <c r="DN11" s="117">
        <v>0</v>
      </c>
      <c r="DO11" s="117">
        <v>0</v>
      </c>
      <c r="DP11" s="42">
        <v>0</v>
      </c>
      <c r="DQ11" s="33">
        <v>0</v>
      </c>
      <c r="DR11" s="47">
        <v>0</v>
      </c>
      <c r="DS11" s="47">
        <v>0</v>
      </c>
      <c r="DT11" s="47">
        <v>0</v>
      </c>
      <c r="DU11" s="47">
        <v>0</v>
      </c>
      <c r="DV11" s="42">
        <v>0</v>
      </c>
      <c r="DW11" s="33">
        <v>0</v>
      </c>
      <c r="DX11" s="264">
        <v>0</v>
      </c>
      <c r="DY11" s="264">
        <v>0</v>
      </c>
      <c r="DZ11" s="117">
        <v>0</v>
      </c>
      <c r="EA11" s="264">
        <v>0</v>
      </c>
      <c r="EB11" s="47">
        <v>0</v>
      </c>
      <c r="EC11" s="12">
        <f t="shared" si="12"/>
        <v>1150000</v>
      </c>
      <c r="ED11" s="12">
        <f t="shared" si="12"/>
        <v>0</v>
      </c>
      <c r="EE11" s="112">
        <f t="shared" si="13"/>
        <v>0</v>
      </c>
      <c r="EF11" s="14">
        <f>DY11-EC11</f>
        <v>-1150000</v>
      </c>
    </row>
    <row r="12" spans="1:136" s="14" customFormat="1" ht="20.25" customHeight="1">
      <c r="A12" s="21">
        <v>3</v>
      </c>
      <c r="B12" s="110" t="s">
        <v>271</v>
      </c>
      <c r="C12" s="117">
        <v>147384.37549999999</v>
      </c>
      <c r="D12" s="117">
        <v>75696.847599999994</v>
      </c>
      <c r="E12" s="25">
        <f t="shared" si="14"/>
        <v>991967.06</v>
      </c>
      <c r="F12" s="20">
        <f t="shared" si="15"/>
        <v>53588.897299999997</v>
      </c>
      <c r="G12" s="12">
        <f t="shared" si="16"/>
        <v>53936.419000000002</v>
      </c>
      <c r="H12" s="12">
        <f t="shared" si="17"/>
        <v>100.64849570994998</v>
      </c>
      <c r="I12" s="12">
        <f t="shared" si="18"/>
        <v>5.4373195618007717</v>
      </c>
      <c r="J12" s="12">
        <f t="shared" si="19"/>
        <v>180725.5</v>
      </c>
      <c r="K12" s="12">
        <f t="shared" si="20"/>
        <v>14012.300633333334</v>
      </c>
      <c r="L12" s="12">
        <f t="shared" si="20"/>
        <v>14238.289000000002</v>
      </c>
      <c r="M12" s="12">
        <f>L12/K12*100</f>
        <v>101.6127855987408</v>
      </c>
      <c r="N12" s="12">
        <f>L12/J12*100</f>
        <v>7.8784062016704901</v>
      </c>
      <c r="O12" s="12">
        <f t="shared" si="21"/>
        <v>103540.5</v>
      </c>
      <c r="P12" s="12">
        <f t="shared" si="0"/>
        <v>8628.375</v>
      </c>
      <c r="Q12" s="12">
        <f t="shared" si="0"/>
        <v>7848.7090000000007</v>
      </c>
      <c r="R12" s="12">
        <f t="shared" si="1"/>
        <v>90.963930056354769</v>
      </c>
      <c r="S12" s="11">
        <f t="shared" si="2"/>
        <v>7.5803275046962311</v>
      </c>
      <c r="T12" s="264">
        <v>41412.600000000006</v>
      </c>
      <c r="U12" s="112">
        <f t="shared" si="22"/>
        <v>3451.0500000000006</v>
      </c>
      <c r="V12" s="264">
        <v>1933.2520000000004</v>
      </c>
      <c r="W12" s="12">
        <f t="shared" si="23"/>
        <v>56.01924052100086</v>
      </c>
      <c r="X12" s="11">
        <f t="shared" si="24"/>
        <v>4.6682700434167383</v>
      </c>
      <c r="Y12" s="264">
        <v>0</v>
      </c>
      <c r="Z12" s="112">
        <f t="shared" si="25"/>
        <v>0</v>
      </c>
      <c r="AA12" s="264">
        <v>40.957000000000001</v>
      </c>
      <c r="AB12" s="12" t="e">
        <f t="shared" si="26"/>
        <v>#DIV/0!</v>
      </c>
      <c r="AC12" s="11" t="e">
        <f t="shared" si="27"/>
        <v>#DIV/0!</v>
      </c>
      <c r="AD12" s="264">
        <v>62127.9</v>
      </c>
      <c r="AE12" s="112">
        <f t="shared" si="28"/>
        <v>5177.3249999999998</v>
      </c>
      <c r="AF12" s="264">
        <v>5874.5</v>
      </c>
      <c r="AG12" s="12">
        <f t="shared" si="3"/>
        <v>113.46593076540492</v>
      </c>
      <c r="AH12" s="11">
        <f t="shared" si="4"/>
        <v>9.4554942304504088</v>
      </c>
      <c r="AI12" s="264">
        <v>4183</v>
      </c>
      <c r="AJ12" s="112">
        <f t="shared" si="29"/>
        <v>348.58333333333331</v>
      </c>
      <c r="AK12" s="264">
        <v>300.60399999999998</v>
      </c>
      <c r="AL12" s="12">
        <f t="shared" si="5"/>
        <v>86.23590724360507</v>
      </c>
      <c r="AM12" s="11">
        <f t="shared" si="6"/>
        <v>7.1863256036337555</v>
      </c>
      <c r="AN12" s="264">
        <v>0</v>
      </c>
      <c r="AO12" s="112">
        <f t="shared" si="30"/>
        <v>0</v>
      </c>
      <c r="AP12" s="264">
        <v>0</v>
      </c>
      <c r="AQ12" s="12" t="e">
        <f t="shared" si="7"/>
        <v>#DIV/0!</v>
      </c>
      <c r="AR12" s="11" t="e">
        <f t="shared" si="8"/>
        <v>#DIV/0!</v>
      </c>
      <c r="AS12" s="38"/>
      <c r="AT12" s="33">
        <f t="shared" si="31"/>
        <v>0</v>
      </c>
      <c r="AU12" s="47"/>
      <c r="AV12" s="38"/>
      <c r="AW12" s="33">
        <f t="shared" si="32"/>
        <v>0</v>
      </c>
      <c r="AX12" s="47"/>
      <c r="AY12" s="114">
        <f t="shared" si="33"/>
        <v>465145.55999999994</v>
      </c>
      <c r="AZ12" s="112">
        <v>38762.129999999997</v>
      </c>
      <c r="BA12" s="112">
        <v>38762.129999999997</v>
      </c>
      <c r="BB12" s="38">
        <v>1089.4000000000001</v>
      </c>
      <c r="BC12" s="33">
        <v>0</v>
      </c>
      <c r="BD12" s="13">
        <v>0</v>
      </c>
      <c r="BE12" s="112">
        <v>9773.6</v>
      </c>
      <c r="BF12" s="112">
        <f t="shared" si="34"/>
        <v>814.4666666666667</v>
      </c>
      <c r="BG12" s="112">
        <v>936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9"/>
        <v>9773.6</v>
      </c>
      <c r="BO12" s="12">
        <f t="shared" si="9"/>
        <v>871</v>
      </c>
      <c r="BP12" s="12">
        <f t="shared" si="35"/>
        <v>936</v>
      </c>
      <c r="BQ12" s="12">
        <f t="shared" si="10"/>
        <v>107.46268656716418</v>
      </c>
      <c r="BR12" s="11">
        <f t="shared" si="11"/>
        <v>9.5768191863796339</v>
      </c>
      <c r="BS12" s="264">
        <v>8273.6</v>
      </c>
      <c r="BT12" s="264">
        <v>756</v>
      </c>
      <c r="BU12" s="264">
        <v>756</v>
      </c>
      <c r="BV12" s="264">
        <v>0</v>
      </c>
      <c r="BW12" s="264">
        <v>0</v>
      </c>
      <c r="BX12" s="264">
        <v>0</v>
      </c>
      <c r="BY12" s="264">
        <v>0</v>
      </c>
      <c r="BZ12" s="33">
        <v>0</v>
      </c>
      <c r="CA12" s="264">
        <v>0</v>
      </c>
      <c r="CB12" s="264">
        <v>1500</v>
      </c>
      <c r="CC12" s="113">
        <v>115</v>
      </c>
      <c r="CD12" s="264">
        <v>180</v>
      </c>
      <c r="CE12" s="264">
        <v>0</v>
      </c>
      <c r="CF12" s="47">
        <v>0</v>
      </c>
      <c r="CG12" s="264">
        <v>0</v>
      </c>
      <c r="CH12" s="264">
        <v>0</v>
      </c>
      <c r="CI12" s="112">
        <v>0</v>
      </c>
      <c r="CJ12" s="264">
        <v>0</v>
      </c>
      <c r="CK12" s="264">
        <v>270</v>
      </c>
      <c r="CL12" s="112">
        <v>58</v>
      </c>
      <c r="CM12" s="264">
        <v>64</v>
      </c>
      <c r="CN12" s="264">
        <v>47498</v>
      </c>
      <c r="CO12" s="112">
        <v>3106.57</v>
      </c>
      <c r="CP12" s="264">
        <v>4382.5990000000002</v>
      </c>
      <c r="CQ12" s="264">
        <v>26130</v>
      </c>
      <c r="CR12" s="112">
        <v>1135.52</v>
      </c>
      <c r="CS12" s="112">
        <v>2358.317</v>
      </c>
      <c r="CT12" s="116">
        <v>3000</v>
      </c>
      <c r="CU12" s="116">
        <v>209.7723</v>
      </c>
      <c r="CV12" s="112">
        <v>320.37700000000001</v>
      </c>
      <c r="CW12" s="115">
        <v>300</v>
      </c>
      <c r="CX12" s="112">
        <v>0</v>
      </c>
      <c r="CY12" s="112">
        <v>0</v>
      </c>
      <c r="CZ12" s="42">
        <v>0</v>
      </c>
      <c r="DA12" s="33">
        <v>0</v>
      </c>
      <c r="DB12" s="113">
        <v>0</v>
      </c>
      <c r="DC12" s="112">
        <v>12160.4</v>
      </c>
      <c r="DD12" s="112">
        <v>790</v>
      </c>
      <c r="DE12" s="112">
        <v>386</v>
      </c>
      <c r="DF12" s="112">
        <v>0</v>
      </c>
      <c r="DG12" s="12">
        <f t="shared" si="36"/>
        <v>656734.05999999994</v>
      </c>
      <c r="DH12" s="12">
        <f t="shared" si="37"/>
        <v>53588.897299999997</v>
      </c>
      <c r="DI12" s="12">
        <f t="shared" si="38"/>
        <v>53936.419000000002</v>
      </c>
      <c r="DJ12" s="42">
        <v>0</v>
      </c>
      <c r="DK12" s="42">
        <v>0</v>
      </c>
      <c r="DL12" s="42">
        <v>0</v>
      </c>
      <c r="DM12" s="112">
        <v>335233</v>
      </c>
      <c r="DN12" s="117">
        <v>0</v>
      </c>
      <c r="DO12" s="117">
        <v>0</v>
      </c>
      <c r="DP12" s="42">
        <v>0</v>
      </c>
      <c r="DQ12" s="33">
        <v>0</v>
      </c>
      <c r="DR12" s="47">
        <v>0</v>
      </c>
      <c r="DS12" s="47">
        <v>0</v>
      </c>
      <c r="DT12" s="47">
        <v>0</v>
      </c>
      <c r="DU12" s="47">
        <v>0</v>
      </c>
      <c r="DV12" s="42">
        <v>0</v>
      </c>
      <c r="DW12" s="33">
        <v>0</v>
      </c>
      <c r="DX12" s="264">
        <v>0</v>
      </c>
      <c r="DY12" s="264">
        <v>76175.7</v>
      </c>
      <c r="DZ12" s="117">
        <v>0</v>
      </c>
      <c r="EA12" s="264">
        <v>0</v>
      </c>
      <c r="EB12" s="47">
        <v>0</v>
      </c>
      <c r="EC12" s="12">
        <f t="shared" si="12"/>
        <v>411408.7</v>
      </c>
      <c r="ED12" s="12">
        <f t="shared" si="12"/>
        <v>0</v>
      </c>
      <c r="EE12" s="112">
        <f t="shared" si="13"/>
        <v>0</v>
      </c>
      <c r="EF12" s="14">
        <f t="shared" ref="EF12:EF20" si="39">DY12-EC12</f>
        <v>-335233</v>
      </c>
    </row>
    <row r="13" spans="1:136" s="14" customFormat="1" ht="20.25" customHeight="1">
      <c r="A13" s="21">
        <v>4</v>
      </c>
      <c r="B13" s="110" t="s">
        <v>243</v>
      </c>
      <c r="C13" s="117">
        <v>811451.38890000002</v>
      </c>
      <c r="D13" s="117">
        <v>71361.142699999997</v>
      </c>
      <c r="E13" s="25">
        <f t="shared" si="14"/>
        <v>4922393.375</v>
      </c>
      <c r="F13" s="20">
        <f t="shared" si="15"/>
        <v>208021.69733333334</v>
      </c>
      <c r="G13" s="12">
        <f t="shared" si="16"/>
        <v>268788.06549999997</v>
      </c>
      <c r="H13" s="12">
        <f t="shared" si="17"/>
        <v>129.21155290320257</v>
      </c>
      <c r="I13" s="12">
        <f t="shared" si="18"/>
        <v>5.4605157496174304</v>
      </c>
      <c r="J13" s="12">
        <f t="shared" si="19"/>
        <v>1364317.6</v>
      </c>
      <c r="K13" s="12">
        <f t="shared" si="20"/>
        <v>104882.59566666668</v>
      </c>
      <c r="L13" s="12">
        <f t="shared" si="20"/>
        <v>162390.43049999999</v>
      </c>
      <c r="M13" s="12">
        <f>L13/K13*100</f>
        <v>154.83067468705886</v>
      </c>
      <c r="N13" s="12">
        <f>L13/J13*100</f>
        <v>11.90268530582615</v>
      </c>
      <c r="O13" s="12">
        <f t="shared" si="21"/>
        <v>777759.00000000012</v>
      </c>
      <c r="P13" s="12">
        <f t="shared" si="0"/>
        <v>64813.250000000007</v>
      </c>
      <c r="Q13" s="12">
        <f t="shared" si="0"/>
        <v>60093.720999999983</v>
      </c>
      <c r="R13" s="12">
        <f t="shared" si="1"/>
        <v>92.718265169544765</v>
      </c>
      <c r="S13" s="11">
        <f t="shared" si="2"/>
        <v>7.7265220974620643</v>
      </c>
      <c r="T13" s="264">
        <v>451803.00000000012</v>
      </c>
      <c r="U13" s="112">
        <f t="shared" si="22"/>
        <v>37650.250000000007</v>
      </c>
      <c r="V13" s="264">
        <v>26625.688999999984</v>
      </c>
      <c r="W13" s="12">
        <f t="shared" si="23"/>
        <v>70.718491909084207</v>
      </c>
      <c r="X13" s="11">
        <f t="shared" si="24"/>
        <v>5.8932076590903506</v>
      </c>
      <c r="Y13" s="264">
        <v>27030</v>
      </c>
      <c r="Z13" s="112">
        <f t="shared" si="25"/>
        <v>2252.5</v>
      </c>
      <c r="AA13" s="264">
        <v>1768.9090000000001</v>
      </c>
      <c r="AB13" s="12">
        <f t="shared" si="26"/>
        <v>78.530921198668153</v>
      </c>
      <c r="AC13" s="11">
        <f t="shared" si="27"/>
        <v>6.5442434332223467</v>
      </c>
      <c r="AD13" s="264">
        <v>298926</v>
      </c>
      <c r="AE13" s="112">
        <f t="shared" si="28"/>
        <v>24910.5</v>
      </c>
      <c r="AF13" s="264">
        <v>31699.123</v>
      </c>
      <c r="AG13" s="12">
        <f t="shared" si="3"/>
        <v>127.25205435458943</v>
      </c>
      <c r="AH13" s="11">
        <f t="shared" si="4"/>
        <v>10.604337862882453</v>
      </c>
      <c r="AI13" s="264">
        <v>118770</v>
      </c>
      <c r="AJ13" s="112">
        <f t="shared" si="29"/>
        <v>9897.5</v>
      </c>
      <c r="AK13" s="264">
        <v>76676.2</v>
      </c>
      <c r="AL13" s="12">
        <f t="shared" si="5"/>
        <v>774.70270270270271</v>
      </c>
      <c r="AM13" s="11">
        <f t="shared" si="6"/>
        <v>64.558558558558559</v>
      </c>
      <c r="AN13" s="264">
        <v>14000</v>
      </c>
      <c r="AO13" s="112">
        <f t="shared" si="30"/>
        <v>1166.6666666666667</v>
      </c>
      <c r="AP13" s="264">
        <v>837.8</v>
      </c>
      <c r="AQ13" s="12">
        <f t="shared" si="7"/>
        <v>71.811428571428564</v>
      </c>
      <c r="AR13" s="11">
        <f t="shared" si="8"/>
        <v>5.984285714285714</v>
      </c>
      <c r="AS13" s="38"/>
      <c r="AT13" s="33">
        <f t="shared" si="31"/>
        <v>0</v>
      </c>
      <c r="AU13" s="47"/>
      <c r="AV13" s="38"/>
      <c r="AW13" s="33">
        <f t="shared" si="32"/>
        <v>0</v>
      </c>
      <c r="AX13" s="47"/>
      <c r="AY13" s="114">
        <f t="shared" si="33"/>
        <v>1198416.72</v>
      </c>
      <c r="AZ13" s="112">
        <v>99868.06</v>
      </c>
      <c r="BA13" s="112">
        <v>99868.06</v>
      </c>
      <c r="BB13" s="38">
        <v>3486.1</v>
      </c>
      <c r="BC13" s="33">
        <v>0</v>
      </c>
      <c r="BD13" s="13">
        <v>0</v>
      </c>
      <c r="BE13" s="112">
        <v>39252.5</v>
      </c>
      <c r="BF13" s="112">
        <f t="shared" si="34"/>
        <v>3271.0416666666665</v>
      </c>
      <c r="BG13" s="112">
        <v>6529.5749999999998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9"/>
        <v>39252.5</v>
      </c>
      <c r="BO13" s="33">
        <f t="shared" ref="BO13:BO20" si="40">BN13/12*6</f>
        <v>19626.25</v>
      </c>
      <c r="BP13" s="12">
        <f t="shared" si="35"/>
        <v>6529.5749999999998</v>
      </c>
      <c r="BQ13" s="12">
        <f t="shared" si="10"/>
        <v>33.269600662378188</v>
      </c>
      <c r="BR13" s="11">
        <f t="shared" si="11"/>
        <v>16.634800331189094</v>
      </c>
      <c r="BS13" s="264">
        <v>22000</v>
      </c>
      <c r="BT13" s="264">
        <v>3122.04</v>
      </c>
      <c r="BU13" s="264">
        <v>3122.04</v>
      </c>
      <c r="BV13" s="264">
        <v>0</v>
      </c>
      <c r="BW13" s="264">
        <v>0</v>
      </c>
      <c r="BX13" s="264">
        <v>0</v>
      </c>
      <c r="BY13" s="264">
        <v>0</v>
      </c>
      <c r="BZ13" s="33">
        <v>0</v>
      </c>
      <c r="CA13" s="264">
        <v>0</v>
      </c>
      <c r="CB13" s="264">
        <v>17252.5</v>
      </c>
      <c r="CC13" s="113">
        <v>1188.9849999999999</v>
      </c>
      <c r="CD13" s="264">
        <v>3407.5349999999999</v>
      </c>
      <c r="CE13" s="264">
        <v>0</v>
      </c>
      <c r="CF13" s="47">
        <v>0</v>
      </c>
      <c r="CG13" s="264">
        <v>0</v>
      </c>
      <c r="CH13" s="264">
        <v>3998</v>
      </c>
      <c r="CI13" s="112">
        <v>0</v>
      </c>
      <c r="CJ13" s="264">
        <v>0</v>
      </c>
      <c r="CK13" s="264">
        <v>0</v>
      </c>
      <c r="CL13" s="112">
        <v>0</v>
      </c>
      <c r="CM13" s="264">
        <v>0</v>
      </c>
      <c r="CN13" s="264">
        <v>247036.1</v>
      </c>
      <c r="CO13" s="112">
        <v>6402.7380000000003</v>
      </c>
      <c r="CP13" s="264">
        <v>13269.282499999999</v>
      </c>
      <c r="CQ13" s="264">
        <v>67795</v>
      </c>
      <c r="CR13" s="112">
        <v>2419.8679999999999</v>
      </c>
      <c r="CS13" s="112">
        <v>4610.4724999999999</v>
      </c>
      <c r="CT13" s="116">
        <v>112500</v>
      </c>
      <c r="CU13" s="116">
        <v>16833.616000000002</v>
      </c>
      <c r="CV13" s="112">
        <v>1336.124</v>
      </c>
      <c r="CW13" s="115">
        <v>0</v>
      </c>
      <c r="CX13" s="112">
        <v>0</v>
      </c>
      <c r="CY13" s="112">
        <v>0</v>
      </c>
      <c r="CZ13" s="42">
        <v>0</v>
      </c>
      <c r="DA13" s="33">
        <v>0</v>
      </c>
      <c r="DB13" s="113">
        <v>0</v>
      </c>
      <c r="DC13" s="112">
        <v>55000</v>
      </c>
      <c r="DD13" s="112">
        <v>1457.8</v>
      </c>
      <c r="DE13" s="112">
        <v>3647.7280000000001</v>
      </c>
      <c r="DF13" s="112">
        <v>718.1</v>
      </c>
      <c r="DG13" s="12">
        <f t="shared" si="36"/>
        <v>2609470.9200000004</v>
      </c>
      <c r="DH13" s="12">
        <f t="shared" si="37"/>
        <v>208021.69733333334</v>
      </c>
      <c r="DI13" s="12">
        <f t="shared" si="38"/>
        <v>268788.06549999997</v>
      </c>
      <c r="DJ13" s="42">
        <v>0</v>
      </c>
      <c r="DK13" s="42">
        <v>0</v>
      </c>
      <c r="DL13" s="42">
        <v>0</v>
      </c>
      <c r="DM13" s="112">
        <v>2312922.4550000001</v>
      </c>
      <c r="DN13" s="117">
        <v>0</v>
      </c>
      <c r="DO13" s="117">
        <v>0</v>
      </c>
      <c r="DP13" s="42">
        <v>0</v>
      </c>
      <c r="DQ13" s="33">
        <v>0</v>
      </c>
      <c r="DR13" s="47">
        <v>0</v>
      </c>
      <c r="DS13" s="47">
        <v>0</v>
      </c>
      <c r="DT13" s="47">
        <v>0</v>
      </c>
      <c r="DU13" s="47">
        <v>0</v>
      </c>
      <c r="DV13" s="42">
        <v>0</v>
      </c>
      <c r="DW13" s="33">
        <v>0</v>
      </c>
      <c r="DX13" s="264">
        <v>0</v>
      </c>
      <c r="DY13" s="264">
        <v>0</v>
      </c>
      <c r="DZ13" s="117">
        <v>0</v>
      </c>
      <c r="EA13" s="264">
        <v>0</v>
      </c>
      <c r="EB13" s="47">
        <v>0</v>
      </c>
      <c r="EC13" s="12">
        <f t="shared" si="12"/>
        <v>2312922.4550000001</v>
      </c>
      <c r="ED13" s="12">
        <f t="shared" si="12"/>
        <v>0</v>
      </c>
      <c r="EE13" s="112">
        <f t="shared" si="13"/>
        <v>0</v>
      </c>
      <c r="EF13" s="14">
        <f t="shared" si="39"/>
        <v>-2312922.4550000001</v>
      </c>
    </row>
    <row r="14" spans="1:136" s="14" customFormat="1" ht="20.25" customHeight="1">
      <c r="A14" s="21">
        <v>5</v>
      </c>
      <c r="B14" s="110" t="s">
        <v>244</v>
      </c>
      <c r="C14" s="117">
        <v>1992415.0183999999</v>
      </c>
      <c r="D14" s="117">
        <v>129268.32</v>
      </c>
      <c r="E14" s="25">
        <f t="shared" si="14"/>
        <v>1187115.92</v>
      </c>
      <c r="F14" s="20">
        <f t="shared" si="15"/>
        <v>92868.059666666653</v>
      </c>
      <c r="G14" s="12">
        <f t="shared" si="16"/>
        <v>213513.53499999997</v>
      </c>
      <c r="H14" s="12">
        <f t="shared" si="17"/>
        <v>229.91062348709423</v>
      </c>
      <c r="I14" s="12">
        <f t="shared" si="18"/>
        <v>17.985904443097684</v>
      </c>
      <c r="J14" s="12">
        <f t="shared" si="19"/>
        <v>960087.79999999993</v>
      </c>
      <c r="K14" s="12">
        <f t="shared" si="20"/>
        <v>83983.799666666644</v>
      </c>
      <c r="L14" s="12">
        <f t="shared" si="20"/>
        <v>197803.86499999999</v>
      </c>
      <c r="M14" s="12">
        <f>L14/K14*100</f>
        <v>235.52621551428658</v>
      </c>
      <c r="N14" s="12">
        <f>L14/J14*100</f>
        <v>20.602684983602543</v>
      </c>
      <c r="O14" s="12">
        <f t="shared" si="21"/>
        <v>681600</v>
      </c>
      <c r="P14" s="12">
        <f t="shared" si="0"/>
        <v>56800</v>
      </c>
      <c r="Q14" s="12">
        <f t="shared" si="0"/>
        <v>101598.18799999998</v>
      </c>
      <c r="R14" s="12">
        <f t="shared" si="1"/>
        <v>178.87004929577461</v>
      </c>
      <c r="S14" s="11">
        <f t="shared" si="2"/>
        <v>14.905837441314551</v>
      </c>
      <c r="T14" s="264">
        <v>604100</v>
      </c>
      <c r="U14" s="112">
        <f t="shared" si="22"/>
        <v>50341.666666666664</v>
      </c>
      <c r="V14" s="264">
        <v>93941.583999999988</v>
      </c>
      <c r="W14" s="12">
        <f t="shared" si="23"/>
        <v>186.60801324284057</v>
      </c>
      <c r="X14" s="11">
        <f t="shared" si="24"/>
        <v>15.550667770236714</v>
      </c>
      <c r="Y14" s="264">
        <v>19500</v>
      </c>
      <c r="Z14" s="112">
        <f t="shared" si="25"/>
        <v>1625</v>
      </c>
      <c r="AA14" s="264">
        <v>323.26100000000002</v>
      </c>
      <c r="AB14" s="12">
        <f t="shared" si="26"/>
        <v>19.892984615384616</v>
      </c>
      <c r="AC14" s="11">
        <f t="shared" si="27"/>
        <v>1.657748717948718</v>
      </c>
      <c r="AD14" s="264">
        <v>58000</v>
      </c>
      <c r="AE14" s="112">
        <f t="shared" si="28"/>
        <v>4833.333333333333</v>
      </c>
      <c r="AF14" s="264">
        <v>7333.3429999999998</v>
      </c>
      <c r="AG14" s="12">
        <f t="shared" si="3"/>
        <v>151.72433793103448</v>
      </c>
      <c r="AH14" s="11">
        <f t="shared" si="4"/>
        <v>12.643694827586208</v>
      </c>
      <c r="AI14" s="264">
        <v>87887</v>
      </c>
      <c r="AJ14" s="112">
        <f t="shared" si="29"/>
        <v>7323.916666666667</v>
      </c>
      <c r="AK14" s="264">
        <v>55211.597000000002</v>
      </c>
      <c r="AL14" s="12">
        <f t="shared" si="5"/>
        <v>753.8534299725784</v>
      </c>
      <c r="AM14" s="11">
        <f t="shared" si="6"/>
        <v>62.821119164381535</v>
      </c>
      <c r="AN14" s="264">
        <v>0</v>
      </c>
      <c r="AO14" s="112">
        <f t="shared" si="30"/>
        <v>0</v>
      </c>
      <c r="AP14" s="264">
        <v>0</v>
      </c>
      <c r="AQ14" s="12" t="e">
        <f t="shared" si="7"/>
        <v>#DIV/0!</v>
      </c>
      <c r="AR14" s="11" t="e">
        <f t="shared" si="8"/>
        <v>#DIV/0!</v>
      </c>
      <c r="AS14" s="38"/>
      <c r="AT14" s="33">
        <f t="shared" si="31"/>
        <v>0</v>
      </c>
      <c r="AU14" s="47"/>
      <c r="AV14" s="38"/>
      <c r="AW14" s="33">
        <f t="shared" si="32"/>
        <v>0</v>
      </c>
      <c r="AX14" s="47"/>
      <c r="AY14" s="114">
        <f t="shared" si="33"/>
        <v>64458.720000000001</v>
      </c>
      <c r="AZ14" s="112">
        <v>5371.56</v>
      </c>
      <c r="BA14" s="112">
        <v>5371.56</v>
      </c>
      <c r="BB14" s="38">
        <v>653.6</v>
      </c>
      <c r="BC14" s="33">
        <v>0</v>
      </c>
      <c r="BD14" s="13">
        <v>0</v>
      </c>
      <c r="BE14" s="112">
        <v>42152.4</v>
      </c>
      <c r="BF14" s="112">
        <f t="shared" si="34"/>
        <v>3512.7000000000003</v>
      </c>
      <c r="BG14" s="112">
        <v>9888.11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9"/>
        <v>42152.4</v>
      </c>
      <c r="BO14" s="12">
        <f t="shared" si="9"/>
        <v>10288.11</v>
      </c>
      <c r="BP14" s="12">
        <f t="shared" si="35"/>
        <v>9888.11</v>
      </c>
      <c r="BQ14" s="12">
        <f t="shared" si="10"/>
        <v>96.112016687224383</v>
      </c>
      <c r="BR14" s="11">
        <f t="shared" si="11"/>
        <v>23.458000018978751</v>
      </c>
      <c r="BS14" s="264">
        <v>13270.2</v>
      </c>
      <c r="BT14" s="264">
        <v>780.2</v>
      </c>
      <c r="BU14" s="264">
        <v>780.2</v>
      </c>
      <c r="BV14" s="264">
        <v>27311.200000000001</v>
      </c>
      <c r="BW14" s="264">
        <v>9107.91</v>
      </c>
      <c r="BX14" s="264">
        <v>9107.91</v>
      </c>
      <c r="BY14" s="264">
        <v>0</v>
      </c>
      <c r="BZ14" s="33">
        <v>0</v>
      </c>
      <c r="CA14" s="264">
        <v>0</v>
      </c>
      <c r="CB14" s="264">
        <v>1571</v>
      </c>
      <c r="CC14" s="113">
        <v>400</v>
      </c>
      <c r="CD14" s="264">
        <v>0</v>
      </c>
      <c r="CE14" s="264">
        <v>0</v>
      </c>
      <c r="CF14" s="47">
        <v>0</v>
      </c>
      <c r="CG14" s="264">
        <v>0</v>
      </c>
      <c r="CH14" s="264">
        <v>0</v>
      </c>
      <c r="CI14" s="112">
        <v>0</v>
      </c>
      <c r="CJ14" s="264">
        <v>0</v>
      </c>
      <c r="CK14" s="264">
        <v>0</v>
      </c>
      <c r="CL14" s="112">
        <v>0</v>
      </c>
      <c r="CM14" s="264">
        <v>0</v>
      </c>
      <c r="CN14" s="264">
        <v>125674.4</v>
      </c>
      <c r="CO14" s="112">
        <v>6353.2420000000002</v>
      </c>
      <c r="CP14" s="264">
        <v>30174.143</v>
      </c>
      <c r="CQ14" s="264">
        <v>45604.4</v>
      </c>
      <c r="CR14" s="112">
        <v>5824.9920000000002</v>
      </c>
      <c r="CS14" s="112">
        <v>5662.8029999999999</v>
      </c>
      <c r="CT14" s="116">
        <v>15500</v>
      </c>
      <c r="CU14" s="116">
        <v>3056.1309999999999</v>
      </c>
      <c r="CV14" s="112">
        <v>0</v>
      </c>
      <c r="CW14" s="115">
        <v>2000</v>
      </c>
      <c r="CX14" s="112">
        <v>0</v>
      </c>
      <c r="CY14" s="112">
        <v>0</v>
      </c>
      <c r="CZ14" s="42">
        <v>6800</v>
      </c>
      <c r="DA14" s="33">
        <v>0</v>
      </c>
      <c r="DB14" s="113">
        <v>450</v>
      </c>
      <c r="DC14" s="112">
        <v>5274</v>
      </c>
      <c r="DD14" s="112">
        <v>162.4</v>
      </c>
      <c r="DE14" s="112">
        <v>931.827</v>
      </c>
      <c r="DF14" s="112">
        <v>0</v>
      </c>
      <c r="DG14" s="12">
        <f t="shared" si="36"/>
        <v>1074152.52</v>
      </c>
      <c r="DH14" s="12">
        <f t="shared" si="37"/>
        <v>92868.059666666653</v>
      </c>
      <c r="DI14" s="12">
        <f t="shared" si="38"/>
        <v>213513.53499999997</v>
      </c>
      <c r="DJ14" s="42">
        <v>0</v>
      </c>
      <c r="DK14" s="42">
        <v>0</v>
      </c>
      <c r="DL14" s="42">
        <v>0</v>
      </c>
      <c r="DM14" s="112">
        <v>112963.4</v>
      </c>
      <c r="DN14" s="117">
        <v>0</v>
      </c>
      <c r="DO14" s="117">
        <v>0</v>
      </c>
      <c r="DP14" s="42">
        <v>0</v>
      </c>
      <c r="DQ14" s="33">
        <v>0</v>
      </c>
      <c r="DR14" s="47">
        <v>0</v>
      </c>
      <c r="DS14" s="47">
        <v>0</v>
      </c>
      <c r="DT14" s="47">
        <v>0</v>
      </c>
      <c r="DU14" s="47">
        <v>0</v>
      </c>
      <c r="DV14" s="42">
        <v>0</v>
      </c>
      <c r="DW14" s="33">
        <v>0</v>
      </c>
      <c r="DX14" s="264">
        <v>0</v>
      </c>
      <c r="DY14" s="264">
        <v>0</v>
      </c>
      <c r="DZ14" s="117">
        <v>0</v>
      </c>
      <c r="EA14" s="264">
        <v>0</v>
      </c>
      <c r="EB14" s="47">
        <v>0</v>
      </c>
      <c r="EC14" s="12">
        <f t="shared" si="12"/>
        <v>112963.4</v>
      </c>
      <c r="ED14" s="12">
        <f t="shared" si="12"/>
        <v>0</v>
      </c>
      <c r="EE14" s="112">
        <f t="shared" si="13"/>
        <v>0</v>
      </c>
      <c r="EF14" s="14">
        <f t="shared" si="39"/>
        <v>-112963.4</v>
      </c>
    </row>
    <row r="15" spans="1:136" s="14" customFormat="1" ht="20.25" customHeight="1">
      <c r="A15" s="21">
        <v>6</v>
      </c>
      <c r="B15" s="111" t="s">
        <v>272</v>
      </c>
      <c r="C15" s="117">
        <v>11944.711600000001</v>
      </c>
      <c r="D15" s="117">
        <v>43080.4496</v>
      </c>
      <c r="E15" s="25">
        <f t="shared" si="14"/>
        <v>2313273.4000000004</v>
      </c>
      <c r="F15" s="20">
        <f t="shared" si="15"/>
        <v>140657.73799999998</v>
      </c>
      <c r="G15" s="12">
        <f t="shared" si="16"/>
        <v>136803.33100000001</v>
      </c>
      <c r="H15" s="12">
        <f t="shared" si="17"/>
        <v>97.259726301015888</v>
      </c>
      <c r="I15" s="12">
        <f t="shared" si="18"/>
        <v>5.9138418744623955</v>
      </c>
      <c r="J15" s="12">
        <f t="shared" si="19"/>
        <v>654401.80000000005</v>
      </c>
      <c r="K15" s="12">
        <f t="shared" si="20"/>
        <v>52565.313000000016</v>
      </c>
      <c r="L15" s="12">
        <f t="shared" si="20"/>
        <v>49763.705999999998</v>
      </c>
      <c r="M15" s="12">
        <f>L15/K15*100</f>
        <v>94.670236244954893</v>
      </c>
      <c r="N15" s="12">
        <f>L15/J15*100</f>
        <v>7.604457383827488</v>
      </c>
      <c r="O15" s="12">
        <f t="shared" si="21"/>
        <v>416134.70000000007</v>
      </c>
      <c r="P15" s="12">
        <f t="shared" si="0"/>
        <v>34677.891666666677</v>
      </c>
      <c r="Q15" s="12">
        <f t="shared" si="0"/>
        <v>35932.004000000001</v>
      </c>
      <c r="R15" s="12">
        <f t="shared" si="1"/>
        <v>103.61646072774029</v>
      </c>
      <c r="S15" s="11">
        <f t="shared" si="2"/>
        <v>8.6347050606450253</v>
      </c>
      <c r="T15" s="264">
        <v>196205.70000000007</v>
      </c>
      <c r="U15" s="112">
        <f t="shared" si="22"/>
        <v>16350.475000000006</v>
      </c>
      <c r="V15" s="264">
        <v>11099.900000000001</v>
      </c>
      <c r="W15" s="12">
        <f t="shared" si="23"/>
        <v>67.887324374368319</v>
      </c>
      <c r="X15" s="11">
        <f t="shared" si="24"/>
        <v>5.657277031197359</v>
      </c>
      <c r="Y15" s="264">
        <v>3129</v>
      </c>
      <c r="Z15" s="112">
        <f t="shared" si="25"/>
        <v>260.75</v>
      </c>
      <c r="AA15" s="264">
        <v>539.73199999999997</v>
      </c>
      <c r="AB15" s="12">
        <f t="shared" si="26"/>
        <v>206.99213806327901</v>
      </c>
      <c r="AC15" s="11">
        <f t="shared" si="27"/>
        <v>17.249344838606582</v>
      </c>
      <c r="AD15" s="264">
        <v>216800</v>
      </c>
      <c r="AE15" s="112">
        <f t="shared" si="28"/>
        <v>18066.666666666668</v>
      </c>
      <c r="AF15" s="264">
        <v>24292.371999999999</v>
      </c>
      <c r="AG15" s="12">
        <f t="shared" si="3"/>
        <v>134.45962361623614</v>
      </c>
      <c r="AH15" s="11">
        <f t="shared" si="4"/>
        <v>11.204968634686347</v>
      </c>
      <c r="AI15" s="264">
        <v>48694</v>
      </c>
      <c r="AJ15" s="112">
        <f t="shared" si="29"/>
        <v>4057.8333333333335</v>
      </c>
      <c r="AK15" s="264">
        <v>3381.5</v>
      </c>
      <c r="AL15" s="12">
        <f t="shared" si="5"/>
        <v>83.332648786298108</v>
      </c>
      <c r="AM15" s="11">
        <f t="shared" si="6"/>
        <v>6.9443873988581757</v>
      </c>
      <c r="AN15" s="264">
        <v>4500</v>
      </c>
      <c r="AO15" s="112">
        <f t="shared" si="30"/>
        <v>375</v>
      </c>
      <c r="AP15" s="264">
        <v>59.7</v>
      </c>
      <c r="AQ15" s="12">
        <f t="shared" si="7"/>
        <v>15.920000000000002</v>
      </c>
      <c r="AR15" s="11">
        <f t="shared" si="8"/>
        <v>1.3266666666666669</v>
      </c>
      <c r="AS15" s="38"/>
      <c r="AT15" s="33">
        <f t="shared" si="31"/>
        <v>0</v>
      </c>
      <c r="AU15" s="47"/>
      <c r="AV15" s="38"/>
      <c r="AW15" s="33">
        <f t="shared" si="32"/>
        <v>0</v>
      </c>
      <c r="AX15" s="47"/>
      <c r="AY15" s="114">
        <f t="shared" si="33"/>
        <v>1030554</v>
      </c>
      <c r="AZ15" s="112">
        <v>85879.5</v>
      </c>
      <c r="BA15" s="112">
        <v>85879.5</v>
      </c>
      <c r="BB15" s="38">
        <v>5231.7</v>
      </c>
      <c r="BC15" s="33">
        <v>0</v>
      </c>
      <c r="BD15" s="13">
        <v>0</v>
      </c>
      <c r="BE15" s="112">
        <v>26555.1</v>
      </c>
      <c r="BF15" s="112">
        <f t="shared" si="34"/>
        <v>2212.9249999999997</v>
      </c>
      <c r="BG15" s="112">
        <v>1160.125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9"/>
        <v>26555.1</v>
      </c>
      <c r="BO15" s="33">
        <f t="shared" si="40"/>
        <v>13277.55</v>
      </c>
      <c r="BP15" s="12">
        <f t="shared" si="35"/>
        <v>1160.125</v>
      </c>
      <c r="BQ15" s="12">
        <f t="shared" si="10"/>
        <v>8.7374929862813548</v>
      </c>
      <c r="BR15" s="11">
        <f t="shared" si="11"/>
        <v>4.3687464931406774</v>
      </c>
      <c r="BS15" s="264">
        <v>25267.3</v>
      </c>
      <c r="BT15" s="264">
        <v>1090.125</v>
      </c>
      <c r="BU15" s="264">
        <v>1090.125</v>
      </c>
      <c r="BV15" s="264">
        <v>0</v>
      </c>
      <c r="BW15" s="264">
        <v>0</v>
      </c>
      <c r="BX15" s="264">
        <v>0</v>
      </c>
      <c r="BY15" s="264">
        <v>0</v>
      </c>
      <c r="BZ15" s="33">
        <v>0</v>
      </c>
      <c r="CA15" s="264">
        <v>0</v>
      </c>
      <c r="CB15" s="264">
        <v>1287.8</v>
      </c>
      <c r="CC15" s="113">
        <v>46.9</v>
      </c>
      <c r="CD15" s="264">
        <v>70</v>
      </c>
      <c r="CE15" s="264">
        <v>0</v>
      </c>
      <c r="CF15" s="47">
        <v>0</v>
      </c>
      <c r="CG15" s="264">
        <v>0</v>
      </c>
      <c r="CH15" s="264">
        <v>0</v>
      </c>
      <c r="CI15" s="112">
        <v>0</v>
      </c>
      <c r="CJ15" s="264">
        <v>0</v>
      </c>
      <c r="CK15" s="264">
        <v>0</v>
      </c>
      <c r="CL15" s="112">
        <v>0</v>
      </c>
      <c r="CM15" s="264">
        <v>0</v>
      </c>
      <c r="CN15" s="264">
        <v>138018</v>
      </c>
      <c r="CO15" s="112">
        <v>12283.163</v>
      </c>
      <c r="CP15" s="264">
        <v>9187.3770000000004</v>
      </c>
      <c r="CQ15" s="264">
        <v>48237</v>
      </c>
      <c r="CR15" s="112">
        <v>3393.91</v>
      </c>
      <c r="CS15" s="112">
        <v>3830.0770000000002</v>
      </c>
      <c r="CT15" s="116">
        <v>0</v>
      </c>
      <c r="CU15" s="116">
        <v>0</v>
      </c>
      <c r="CV15" s="112">
        <v>0</v>
      </c>
      <c r="CW15" s="115">
        <v>0</v>
      </c>
      <c r="CX15" s="112">
        <v>0</v>
      </c>
      <c r="CY15" s="112">
        <v>0</v>
      </c>
      <c r="CZ15" s="42">
        <v>0</v>
      </c>
      <c r="DA15" s="33">
        <v>0</v>
      </c>
      <c r="DB15" s="113">
        <v>0</v>
      </c>
      <c r="DC15" s="112">
        <v>20500</v>
      </c>
      <c r="DD15" s="112">
        <v>34.4</v>
      </c>
      <c r="DE15" s="112">
        <v>43</v>
      </c>
      <c r="DF15" s="112">
        <v>0</v>
      </c>
      <c r="DG15" s="12">
        <f t="shared" si="36"/>
        <v>1716742.6000000003</v>
      </c>
      <c r="DH15" s="12">
        <f t="shared" si="37"/>
        <v>140657.73799999998</v>
      </c>
      <c r="DI15" s="12">
        <f t="shared" si="38"/>
        <v>136803.33100000001</v>
      </c>
      <c r="DJ15" s="42">
        <v>0</v>
      </c>
      <c r="DK15" s="42">
        <v>0</v>
      </c>
      <c r="DL15" s="42">
        <v>0</v>
      </c>
      <c r="DM15" s="112">
        <v>596530.80000000005</v>
      </c>
      <c r="DN15" s="117">
        <v>0</v>
      </c>
      <c r="DO15" s="117">
        <v>0</v>
      </c>
      <c r="DP15" s="42">
        <v>0</v>
      </c>
      <c r="DQ15" s="33">
        <v>0</v>
      </c>
      <c r="DR15" s="47">
        <v>0</v>
      </c>
      <c r="DS15" s="47">
        <v>0</v>
      </c>
      <c r="DT15" s="47">
        <v>0</v>
      </c>
      <c r="DU15" s="47">
        <v>0</v>
      </c>
      <c r="DV15" s="42">
        <v>0</v>
      </c>
      <c r="DW15" s="33">
        <v>0</v>
      </c>
      <c r="DX15" s="264">
        <v>0</v>
      </c>
      <c r="DY15" s="264">
        <v>200000</v>
      </c>
      <c r="DZ15" s="117">
        <v>129.30000000000001</v>
      </c>
      <c r="EA15" s="264">
        <v>0</v>
      </c>
      <c r="EB15" s="47">
        <v>0</v>
      </c>
      <c r="EC15" s="12">
        <f t="shared" si="12"/>
        <v>796530.8</v>
      </c>
      <c r="ED15" s="12">
        <f t="shared" si="12"/>
        <v>129.30000000000001</v>
      </c>
      <c r="EE15" s="112">
        <f t="shared" si="13"/>
        <v>0</v>
      </c>
      <c r="EF15" s="14">
        <f t="shared" si="39"/>
        <v>-596530.80000000005</v>
      </c>
    </row>
    <row r="16" spans="1:136" s="14" customFormat="1" ht="20.25" customHeight="1">
      <c r="A16" s="21">
        <v>7</v>
      </c>
      <c r="B16" s="110" t="s">
        <v>245</v>
      </c>
      <c r="C16" s="117">
        <v>111107.8337</v>
      </c>
      <c r="D16" s="117">
        <v>7277.0591999999997</v>
      </c>
      <c r="E16" s="25">
        <f t="shared" si="14"/>
        <v>2709612.7689999999</v>
      </c>
      <c r="F16" s="20">
        <f t="shared" si="15"/>
        <v>154076.38666666669</v>
      </c>
      <c r="G16" s="12">
        <f t="shared" si="16"/>
        <v>164666.05899999998</v>
      </c>
      <c r="H16" s="12">
        <f t="shared" si="17"/>
        <v>106.87300147831431</v>
      </c>
      <c r="I16" s="12">
        <f t="shared" si="18"/>
        <v>6.0771066952408495</v>
      </c>
      <c r="J16" s="12">
        <f t="shared" si="19"/>
        <v>790410.6</v>
      </c>
      <c r="K16" s="12">
        <f t="shared" si="20"/>
        <v>48538.506666666668</v>
      </c>
      <c r="L16" s="12">
        <f t="shared" si="20"/>
        <v>59334.629000000001</v>
      </c>
      <c r="M16" s="12">
        <f>L16/K16*100</f>
        <v>122.24238666317986</v>
      </c>
      <c r="N16" s="12">
        <f>L16/J16*100</f>
        <v>7.5068108904409945</v>
      </c>
      <c r="O16" s="12">
        <f t="shared" si="21"/>
        <v>432380</v>
      </c>
      <c r="P16" s="12">
        <f t="shared" si="0"/>
        <v>36031.666666666672</v>
      </c>
      <c r="Q16" s="12">
        <f t="shared" si="0"/>
        <v>30918.419000000009</v>
      </c>
      <c r="R16" s="12">
        <f t="shared" si="1"/>
        <v>85.809017068319548</v>
      </c>
      <c r="S16" s="11">
        <f t="shared" si="2"/>
        <v>7.1507514223599635</v>
      </c>
      <c r="T16" s="264">
        <v>194250</v>
      </c>
      <c r="U16" s="112">
        <f t="shared" si="22"/>
        <v>16187.5</v>
      </c>
      <c r="V16" s="264">
        <v>5007.1090000000113</v>
      </c>
      <c r="W16" s="12">
        <f t="shared" si="23"/>
        <v>30.931947490347561</v>
      </c>
      <c r="X16" s="11">
        <f t="shared" si="24"/>
        <v>2.5776622908622966</v>
      </c>
      <c r="Y16" s="264">
        <v>15300</v>
      </c>
      <c r="Z16" s="112">
        <f t="shared" si="25"/>
        <v>1275</v>
      </c>
      <c r="AA16" s="264">
        <v>399.60300000000001</v>
      </c>
      <c r="AB16" s="12">
        <f t="shared" si="26"/>
        <v>31.341411764705885</v>
      </c>
      <c r="AC16" s="11">
        <f t="shared" si="27"/>
        <v>2.6117843137254901</v>
      </c>
      <c r="AD16" s="264">
        <v>222830</v>
      </c>
      <c r="AE16" s="112">
        <f t="shared" si="28"/>
        <v>18569.166666666668</v>
      </c>
      <c r="AF16" s="264">
        <v>25511.706999999999</v>
      </c>
      <c r="AG16" s="12">
        <f t="shared" si="3"/>
        <v>137.38746308845307</v>
      </c>
      <c r="AH16" s="11">
        <f t="shared" si="4"/>
        <v>11.44895525737109</v>
      </c>
      <c r="AI16" s="264">
        <v>21270</v>
      </c>
      <c r="AJ16" s="112">
        <f t="shared" si="29"/>
        <v>1772.5</v>
      </c>
      <c r="AK16" s="264">
        <v>6282.05</v>
      </c>
      <c r="AL16" s="12">
        <f t="shared" si="5"/>
        <v>354.41748942172075</v>
      </c>
      <c r="AM16" s="11">
        <f t="shared" si="6"/>
        <v>29.534790785143393</v>
      </c>
      <c r="AN16" s="264">
        <v>10500</v>
      </c>
      <c r="AO16" s="112">
        <f t="shared" si="30"/>
        <v>875</v>
      </c>
      <c r="AP16" s="264">
        <v>647.20000000000005</v>
      </c>
      <c r="AQ16" s="12">
        <f t="shared" si="7"/>
        <v>73.965714285714284</v>
      </c>
      <c r="AR16" s="11">
        <f t="shared" si="8"/>
        <v>6.1638095238095243</v>
      </c>
      <c r="AS16" s="38"/>
      <c r="AT16" s="33">
        <f t="shared" si="31"/>
        <v>0</v>
      </c>
      <c r="AU16" s="47"/>
      <c r="AV16" s="38"/>
      <c r="AW16" s="33">
        <f t="shared" si="32"/>
        <v>0</v>
      </c>
      <c r="AX16" s="47"/>
      <c r="AY16" s="114">
        <f t="shared" si="33"/>
        <v>1236925.56</v>
      </c>
      <c r="AZ16" s="112">
        <v>103077.13</v>
      </c>
      <c r="BA16" s="112">
        <v>103077.13</v>
      </c>
      <c r="BB16" s="38">
        <v>5665</v>
      </c>
      <c r="BC16" s="33">
        <v>0</v>
      </c>
      <c r="BD16" s="13">
        <v>0</v>
      </c>
      <c r="BE16" s="112">
        <v>29529</v>
      </c>
      <c r="BF16" s="112">
        <f t="shared" si="34"/>
        <v>2460.75</v>
      </c>
      <c r="BG16" s="112">
        <v>2254.3000000000002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9"/>
        <v>29529</v>
      </c>
      <c r="BO16" s="12">
        <f t="shared" si="9"/>
        <v>2090.4</v>
      </c>
      <c r="BP16" s="12">
        <f t="shared" si="35"/>
        <v>2254.3000000000002</v>
      </c>
      <c r="BQ16" s="12">
        <f t="shared" si="10"/>
        <v>107.84060466896288</v>
      </c>
      <c r="BR16" s="11">
        <f t="shared" si="11"/>
        <v>7.6341901181888989</v>
      </c>
      <c r="BS16" s="264">
        <v>25225</v>
      </c>
      <c r="BT16" s="264">
        <v>1718.09</v>
      </c>
      <c r="BU16" s="264">
        <v>1718.09</v>
      </c>
      <c r="BV16" s="264">
        <v>560</v>
      </c>
      <c r="BW16" s="264">
        <v>0</v>
      </c>
      <c r="BX16" s="264">
        <v>0</v>
      </c>
      <c r="BY16" s="264">
        <v>0</v>
      </c>
      <c r="BZ16" s="33">
        <v>0</v>
      </c>
      <c r="CA16" s="264">
        <v>0</v>
      </c>
      <c r="CB16" s="264">
        <v>3744</v>
      </c>
      <c r="CC16" s="113">
        <v>372.31</v>
      </c>
      <c r="CD16" s="264">
        <v>536.21</v>
      </c>
      <c r="CE16" s="264">
        <v>0</v>
      </c>
      <c r="CF16" s="47">
        <v>0</v>
      </c>
      <c r="CG16" s="264">
        <v>0</v>
      </c>
      <c r="CH16" s="264">
        <v>1999</v>
      </c>
      <c r="CI16" s="112">
        <v>0</v>
      </c>
      <c r="CJ16" s="264">
        <v>0</v>
      </c>
      <c r="CK16" s="264">
        <v>0</v>
      </c>
      <c r="CL16" s="112">
        <v>0</v>
      </c>
      <c r="CM16" s="264">
        <v>0</v>
      </c>
      <c r="CN16" s="264">
        <v>202502.7</v>
      </c>
      <c r="CO16" s="112">
        <v>3566.44</v>
      </c>
      <c r="CP16" s="264">
        <v>14507.66</v>
      </c>
      <c r="CQ16" s="264">
        <v>68000</v>
      </c>
      <c r="CR16" s="112">
        <v>6.75</v>
      </c>
      <c r="CS16" s="112">
        <v>6411.61</v>
      </c>
      <c r="CT16" s="116">
        <v>20000</v>
      </c>
      <c r="CU16" s="116">
        <v>2785</v>
      </c>
      <c r="CV16" s="112">
        <v>4001</v>
      </c>
      <c r="CW16" s="115">
        <v>1000</v>
      </c>
      <c r="CX16" s="112">
        <v>0</v>
      </c>
      <c r="CY16" s="112">
        <v>0</v>
      </c>
      <c r="CZ16" s="42">
        <v>0</v>
      </c>
      <c r="DA16" s="33">
        <v>0</v>
      </c>
      <c r="DB16" s="113">
        <v>0</v>
      </c>
      <c r="DC16" s="112">
        <v>73228.899999999994</v>
      </c>
      <c r="DD16" s="112">
        <v>1417.5</v>
      </c>
      <c r="DE16" s="112">
        <v>724</v>
      </c>
      <c r="DF16" s="112">
        <v>0</v>
      </c>
      <c r="DG16" s="12">
        <f t="shared" si="36"/>
        <v>2064529.16</v>
      </c>
      <c r="DH16" s="12">
        <f t="shared" si="37"/>
        <v>154076.38666666669</v>
      </c>
      <c r="DI16" s="12">
        <f t="shared" si="38"/>
        <v>164666.05899999998</v>
      </c>
      <c r="DJ16" s="42">
        <v>0</v>
      </c>
      <c r="DK16" s="42">
        <v>0</v>
      </c>
      <c r="DL16" s="42">
        <v>0</v>
      </c>
      <c r="DM16" s="112">
        <v>645083.60900000005</v>
      </c>
      <c r="DN16" s="117">
        <v>0</v>
      </c>
      <c r="DO16" s="117">
        <v>0</v>
      </c>
      <c r="DP16" s="42">
        <v>0</v>
      </c>
      <c r="DQ16" s="33">
        <v>0</v>
      </c>
      <c r="DR16" s="47">
        <v>0</v>
      </c>
      <c r="DS16" s="47">
        <v>0</v>
      </c>
      <c r="DT16" s="47">
        <v>0</v>
      </c>
      <c r="DU16" s="47">
        <v>0</v>
      </c>
      <c r="DV16" s="42">
        <v>0</v>
      </c>
      <c r="DW16" s="33">
        <v>0</v>
      </c>
      <c r="DX16" s="264">
        <v>0</v>
      </c>
      <c r="DY16" s="264">
        <v>0</v>
      </c>
      <c r="DZ16" s="117">
        <v>0</v>
      </c>
      <c r="EA16" s="264">
        <v>0</v>
      </c>
      <c r="EB16" s="47">
        <v>0</v>
      </c>
      <c r="EC16" s="12">
        <f t="shared" si="12"/>
        <v>645083.60900000005</v>
      </c>
      <c r="ED16" s="12">
        <f t="shared" si="12"/>
        <v>0</v>
      </c>
      <c r="EE16" s="112">
        <f t="shared" si="13"/>
        <v>0</v>
      </c>
      <c r="EF16" s="14">
        <f t="shared" si="39"/>
        <v>-645083.60900000005</v>
      </c>
    </row>
    <row r="17" spans="1:136" s="14" customFormat="1" ht="20.25" customHeight="1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14"/>
        <v>573241.91999999993</v>
      </c>
      <c r="F17" s="20">
        <f t="shared" si="15"/>
        <v>46547.104666666666</v>
      </c>
      <c r="G17" s="12">
        <f t="shared" si="16"/>
        <v>46735.755999999994</v>
      </c>
      <c r="H17" s="12">
        <f t="shared" si="17"/>
        <v>100.40529123064539</v>
      </c>
      <c r="I17" s="12">
        <f t="shared" si="18"/>
        <v>8.1528852600312263</v>
      </c>
      <c r="J17" s="12">
        <f t="shared" si="19"/>
        <v>199126.5</v>
      </c>
      <c r="K17" s="12">
        <f t="shared" si="20"/>
        <v>15731.236333333334</v>
      </c>
      <c r="L17" s="12">
        <f t="shared" si="20"/>
        <v>15878.096</v>
      </c>
      <c r="M17" s="12">
        <f>L17/K17*100</f>
        <v>100.93355451253045</v>
      </c>
      <c r="N17" s="12">
        <f>L17/J17*100</f>
        <v>7.9738738942330638</v>
      </c>
      <c r="O17" s="12">
        <f t="shared" si="21"/>
        <v>94000</v>
      </c>
      <c r="P17" s="12">
        <f t="shared" si="0"/>
        <v>7833.3333333333339</v>
      </c>
      <c r="Q17" s="12">
        <f t="shared" si="0"/>
        <v>10031.041999999999</v>
      </c>
      <c r="R17" s="12">
        <f t="shared" si="1"/>
        <v>128.05585531914892</v>
      </c>
      <c r="S17" s="11">
        <f t="shared" si="2"/>
        <v>10.671321276595744</v>
      </c>
      <c r="T17" s="264">
        <v>38000</v>
      </c>
      <c r="U17" s="112">
        <f t="shared" si="22"/>
        <v>3166.6666666666665</v>
      </c>
      <c r="V17" s="264">
        <v>3512.4969999999994</v>
      </c>
      <c r="W17" s="12">
        <f t="shared" si="23"/>
        <v>110.92095789473684</v>
      </c>
      <c r="X17" s="11">
        <f t="shared" si="24"/>
        <v>9.2434131578947358</v>
      </c>
      <c r="Y17" s="264">
        <v>0</v>
      </c>
      <c r="Z17" s="112">
        <f t="shared" si="25"/>
        <v>0</v>
      </c>
      <c r="AA17" s="264">
        <v>289.35700000000003</v>
      </c>
      <c r="AB17" s="12" t="e">
        <f t="shared" si="26"/>
        <v>#DIV/0!</v>
      </c>
      <c r="AC17" s="11" t="e">
        <f t="shared" si="27"/>
        <v>#DIV/0!</v>
      </c>
      <c r="AD17" s="264">
        <v>56000</v>
      </c>
      <c r="AE17" s="112">
        <f t="shared" si="28"/>
        <v>4666.666666666667</v>
      </c>
      <c r="AF17" s="264">
        <v>6229.1880000000001</v>
      </c>
      <c r="AG17" s="12">
        <f t="shared" si="3"/>
        <v>133.48259999999999</v>
      </c>
      <c r="AH17" s="11">
        <f t="shared" si="4"/>
        <v>11.12355</v>
      </c>
      <c r="AI17" s="264">
        <v>21720</v>
      </c>
      <c r="AJ17" s="112">
        <f t="shared" si="29"/>
        <v>1810</v>
      </c>
      <c r="AK17" s="264">
        <v>889.1</v>
      </c>
      <c r="AL17" s="12">
        <f t="shared" si="5"/>
        <v>49.121546961325969</v>
      </c>
      <c r="AM17" s="11">
        <f t="shared" si="6"/>
        <v>4.0934622467771637</v>
      </c>
      <c r="AN17" s="264">
        <v>0</v>
      </c>
      <c r="AO17" s="112">
        <f t="shared" si="30"/>
        <v>0</v>
      </c>
      <c r="AP17" s="264">
        <v>0</v>
      </c>
      <c r="AQ17" s="12" t="e">
        <f t="shared" si="7"/>
        <v>#DIV/0!</v>
      </c>
      <c r="AR17" s="11" t="e">
        <f t="shared" si="8"/>
        <v>#DIV/0!</v>
      </c>
      <c r="AS17" s="38"/>
      <c r="AT17" s="33">
        <f t="shared" si="31"/>
        <v>0</v>
      </c>
      <c r="AU17" s="47"/>
      <c r="AV17" s="38"/>
      <c r="AW17" s="33">
        <f t="shared" si="32"/>
        <v>0</v>
      </c>
      <c r="AX17" s="47"/>
      <c r="AY17" s="114">
        <f t="shared" si="33"/>
        <v>360883.92</v>
      </c>
      <c r="AZ17" s="112">
        <v>30073.66</v>
      </c>
      <c r="BA17" s="112">
        <v>30073.66</v>
      </c>
      <c r="BB17" s="38">
        <v>0</v>
      </c>
      <c r="BC17" s="33">
        <v>0</v>
      </c>
      <c r="BD17" s="13">
        <v>90</v>
      </c>
      <c r="BE17" s="112">
        <v>8906.5</v>
      </c>
      <c r="BF17" s="112">
        <f t="shared" si="34"/>
        <v>742.20833333333337</v>
      </c>
      <c r="BG17" s="112">
        <v>694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9"/>
        <v>8906.5</v>
      </c>
      <c r="BO17" s="33">
        <f t="shared" si="40"/>
        <v>4453.25</v>
      </c>
      <c r="BP17" s="12">
        <f t="shared" si="35"/>
        <v>694</v>
      </c>
      <c r="BQ17" s="12">
        <f t="shared" si="10"/>
        <v>15.584123954415317</v>
      </c>
      <c r="BR17" s="11">
        <f t="shared" si="11"/>
        <v>7.7920619772076583</v>
      </c>
      <c r="BS17" s="264">
        <v>8500</v>
      </c>
      <c r="BT17" s="264">
        <v>684</v>
      </c>
      <c r="BU17" s="264">
        <v>684</v>
      </c>
      <c r="BV17" s="264">
        <v>0</v>
      </c>
      <c r="BW17" s="264">
        <v>0</v>
      </c>
      <c r="BX17" s="264">
        <v>0</v>
      </c>
      <c r="BY17" s="264">
        <v>0</v>
      </c>
      <c r="BZ17" s="33">
        <v>0</v>
      </c>
      <c r="CA17" s="264">
        <v>0</v>
      </c>
      <c r="CB17" s="264">
        <v>406.5</v>
      </c>
      <c r="CC17" s="113">
        <v>0</v>
      </c>
      <c r="CD17" s="264">
        <v>10</v>
      </c>
      <c r="CE17" s="264">
        <v>0</v>
      </c>
      <c r="CF17" s="47">
        <v>0</v>
      </c>
      <c r="CG17" s="264">
        <v>0</v>
      </c>
      <c r="CH17" s="264">
        <v>0</v>
      </c>
      <c r="CI17" s="112">
        <v>0</v>
      </c>
      <c r="CJ17" s="264">
        <v>0</v>
      </c>
      <c r="CK17" s="264">
        <v>0</v>
      </c>
      <c r="CL17" s="112">
        <v>0</v>
      </c>
      <c r="CM17" s="264">
        <v>0</v>
      </c>
      <c r="CN17" s="264">
        <v>36500</v>
      </c>
      <c r="CO17" s="112">
        <v>2278.1</v>
      </c>
      <c r="CP17" s="264">
        <v>2086.5</v>
      </c>
      <c r="CQ17" s="264">
        <v>9500</v>
      </c>
      <c r="CR17" s="112">
        <v>535.45000000000005</v>
      </c>
      <c r="CS17" s="112">
        <v>582.5</v>
      </c>
      <c r="CT17" s="116">
        <v>30500</v>
      </c>
      <c r="CU17" s="116">
        <v>2750.8029999999999</v>
      </c>
      <c r="CV17" s="112">
        <v>1715.454</v>
      </c>
      <c r="CW17" s="115">
        <v>0</v>
      </c>
      <c r="CX17" s="112">
        <v>0</v>
      </c>
      <c r="CY17" s="112">
        <v>0</v>
      </c>
      <c r="CZ17" s="42">
        <v>0</v>
      </c>
      <c r="DA17" s="33">
        <v>0</v>
      </c>
      <c r="DB17" s="113">
        <v>0</v>
      </c>
      <c r="DC17" s="112">
        <v>7500</v>
      </c>
      <c r="DD17" s="112">
        <v>375</v>
      </c>
      <c r="DE17" s="112">
        <v>462</v>
      </c>
      <c r="DF17" s="112">
        <v>0</v>
      </c>
      <c r="DG17" s="12">
        <f t="shared" si="36"/>
        <v>568916.91999999993</v>
      </c>
      <c r="DH17" s="12">
        <f t="shared" si="37"/>
        <v>46547.104666666666</v>
      </c>
      <c r="DI17" s="12">
        <f t="shared" si="38"/>
        <v>46735.755999999994</v>
      </c>
      <c r="DJ17" s="42">
        <v>0</v>
      </c>
      <c r="DK17" s="42">
        <v>0</v>
      </c>
      <c r="DL17" s="42">
        <v>0</v>
      </c>
      <c r="DM17" s="112">
        <v>4325</v>
      </c>
      <c r="DN17" s="117">
        <v>0</v>
      </c>
      <c r="DO17" s="117">
        <v>0</v>
      </c>
      <c r="DP17" s="42">
        <v>0</v>
      </c>
      <c r="DQ17" s="33">
        <v>0</v>
      </c>
      <c r="DR17" s="47">
        <v>0</v>
      </c>
      <c r="DS17" s="47">
        <v>0</v>
      </c>
      <c r="DT17" s="47">
        <v>0</v>
      </c>
      <c r="DU17" s="47">
        <v>0</v>
      </c>
      <c r="DV17" s="42">
        <v>0</v>
      </c>
      <c r="DW17" s="33">
        <v>0</v>
      </c>
      <c r="DX17" s="264">
        <v>0</v>
      </c>
      <c r="DY17" s="264">
        <v>0</v>
      </c>
      <c r="DZ17" s="117">
        <v>0</v>
      </c>
      <c r="EA17" s="264">
        <v>0</v>
      </c>
      <c r="EB17" s="47">
        <v>0</v>
      </c>
      <c r="EC17" s="12">
        <f t="shared" si="12"/>
        <v>4325</v>
      </c>
      <c r="ED17" s="12">
        <f t="shared" si="12"/>
        <v>0</v>
      </c>
      <c r="EE17" s="112">
        <f t="shared" si="13"/>
        <v>0</v>
      </c>
      <c r="EF17" s="14">
        <f t="shared" si="39"/>
        <v>-4325</v>
      </c>
    </row>
    <row r="18" spans="1:136" s="14" customFormat="1" ht="20.25" customHeight="1">
      <c r="A18" s="21">
        <v>9</v>
      </c>
      <c r="B18" s="110" t="s">
        <v>246</v>
      </c>
      <c r="C18" s="117">
        <v>294618.17290000001</v>
      </c>
      <c r="D18" s="117">
        <v>8064.7076999999999</v>
      </c>
      <c r="E18" s="25">
        <f t="shared" si="14"/>
        <v>180747.12</v>
      </c>
      <c r="F18" s="20">
        <f t="shared" si="15"/>
        <v>14430.743333333334</v>
      </c>
      <c r="G18" s="12">
        <f t="shared" si="16"/>
        <v>19688.721000000001</v>
      </c>
      <c r="H18" s="12">
        <f t="shared" si="17"/>
        <v>136.43594474112331</v>
      </c>
      <c r="I18" s="12">
        <f t="shared" si="18"/>
        <v>10.892965265504646</v>
      </c>
      <c r="J18" s="12">
        <f t="shared" si="19"/>
        <v>82400</v>
      </c>
      <c r="K18" s="12">
        <f t="shared" si="20"/>
        <v>6235.1500000000005</v>
      </c>
      <c r="L18" s="12">
        <f t="shared" si="20"/>
        <v>11589.710999999999</v>
      </c>
      <c r="M18" s="12">
        <f>L18/K18*100</f>
        <v>185.8770197990425</v>
      </c>
      <c r="N18" s="12">
        <f>L18/J18*100</f>
        <v>14.065183252427182</v>
      </c>
      <c r="O18" s="12">
        <f t="shared" si="21"/>
        <v>54000</v>
      </c>
      <c r="P18" s="12">
        <f t="shared" si="0"/>
        <v>4500</v>
      </c>
      <c r="Q18" s="12">
        <f t="shared" si="0"/>
        <v>5324.2129999999988</v>
      </c>
      <c r="R18" s="12">
        <f t="shared" si="1"/>
        <v>118.31584444444442</v>
      </c>
      <c r="S18" s="11">
        <f t="shared" si="2"/>
        <v>9.8596537037037013</v>
      </c>
      <c r="T18" s="264">
        <v>31000</v>
      </c>
      <c r="U18" s="112">
        <f t="shared" si="22"/>
        <v>2583.3333333333335</v>
      </c>
      <c r="V18" s="264">
        <v>2603.485999999999</v>
      </c>
      <c r="W18" s="12">
        <f t="shared" si="23"/>
        <v>100.78010322580641</v>
      </c>
      <c r="X18" s="11">
        <f t="shared" si="24"/>
        <v>8.3983419354838684</v>
      </c>
      <c r="Y18" s="264">
        <v>0</v>
      </c>
      <c r="Z18" s="112">
        <f t="shared" si="25"/>
        <v>0</v>
      </c>
      <c r="AA18" s="264">
        <v>301.15199999999999</v>
      </c>
      <c r="AB18" s="12" t="e">
        <f t="shared" si="26"/>
        <v>#DIV/0!</v>
      </c>
      <c r="AC18" s="11" t="e">
        <f t="shared" si="27"/>
        <v>#DIV/0!</v>
      </c>
      <c r="AD18" s="264">
        <v>23000</v>
      </c>
      <c r="AE18" s="112">
        <f t="shared" si="28"/>
        <v>1916.6666666666667</v>
      </c>
      <c r="AF18" s="264">
        <v>2419.5749999999998</v>
      </c>
      <c r="AG18" s="12">
        <f t="shared" si="3"/>
        <v>126.23869565217389</v>
      </c>
      <c r="AH18" s="11">
        <f t="shared" si="4"/>
        <v>10.519891304347825</v>
      </c>
      <c r="AI18" s="264">
        <v>6000</v>
      </c>
      <c r="AJ18" s="112">
        <f t="shared" si="29"/>
        <v>500</v>
      </c>
      <c r="AK18" s="264">
        <v>2675.248</v>
      </c>
      <c r="AL18" s="12">
        <f t="shared" si="5"/>
        <v>535.04959999999994</v>
      </c>
      <c r="AM18" s="11">
        <f t="shared" si="6"/>
        <v>44.587466666666671</v>
      </c>
      <c r="AN18" s="264">
        <v>0</v>
      </c>
      <c r="AO18" s="112">
        <f t="shared" si="30"/>
        <v>0</v>
      </c>
      <c r="AP18" s="264">
        <v>0</v>
      </c>
      <c r="AQ18" s="12" t="e">
        <f t="shared" si="7"/>
        <v>#DIV/0!</v>
      </c>
      <c r="AR18" s="11" t="e">
        <f t="shared" si="8"/>
        <v>#DIV/0!</v>
      </c>
      <c r="AS18" s="38"/>
      <c r="AT18" s="33">
        <f t="shared" si="31"/>
        <v>0</v>
      </c>
      <c r="AU18" s="47"/>
      <c r="AV18" s="38"/>
      <c r="AW18" s="33">
        <f t="shared" si="32"/>
        <v>0</v>
      </c>
      <c r="AX18" s="47"/>
      <c r="AY18" s="114">
        <f t="shared" si="33"/>
        <v>92847.12</v>
      </c>
      <c r="AZ18" s="112">
        <v>7737.26</v>
      </c>
      <c r="BA18" s="112">
        <v>7737.26</v>
      </c>
      <c r="BB18" s="38">
        <v>0</v>
      </c>
      <c r="BC18" s="33">
        <v>0</v>
      </c>
      <c r="BD18" s="13">
        <v>0</v>
      </c>
      <c r="BE18" s="112">
        <v>5500</v>
      </c>
      <c r="BF18" s="112">
        <f t="shared" si="34"/>
        <v>458.33333333333331</v>
      </c>
      <c r="BG18" s="112">
        <v>361.75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9"/>
        <v>5500</v>
      </c>
      <c r="BO18" s="33">
        <f t="shared" si="40"/>
        <v>2750</v>
      </c>
      <c r="BP18" s="12">
        <f t="shared" si="35"/>
        <v>361.75</v>
      </c>
      <c r="BQ18" s="12">
        <f t="shared" si="10"/>
        <v>13.154545454545454</v>
      </c>
      <c r="BR18" s="11">
        <f t="shared" si="11"/>
        <v>6.5772727272727272</v>
      </c>
      <c r="BS18" s="264">
        <v>5200</v>
      </c>
      <c r="BT18" s="264">
        <v>324.55</v>
      </c>
      <c r="BU18" s="264">
        <v>324.55</v>
      </c>
      <c r="BV18" s="264">
        <v>0</v>
      </c>
      <c r="BW18" s="264">
        <v>0</v>
      </c>
      <c r="BX18" s="264">
        <v>0</v>
      </c>
      <c r="BY18" s="264">
        <v>0</v>
      </c>
      <c r="BZ18" s="33">
        <v>0</v>
      </c>
      <c r="CA18" s="264">
        <v>0</v>
      </c>
      <c r="CB18" s="264">
        <v>300</v>
      </c>
      <c r="CC18" s="113">
        <v>14</v>
      </c>
      <c r="CD18" s="264">
        <v>37.200000000000003</v>
      </c>
      <c r="CE18" s="264">
        <v>0</v>
      </c>
      <c r="CF18" s="47">
        <v>0</v>
      </c>
      <c r="CG18" s="264">
        <v>0</v>
      </c>
      <c r="CH18" s="264">
        <v>0</v>
      </c>
      <c r="CI18" s="112">
        <v>0</v>
      </c>
      <c r="CJ18" s="264">
        <v>0</v>
      </c>
      <c r="CK18" s="264">
        <v>0</v>
      </c>
      <c r="CL18" s="112">
        <v>0</v>
      </c>
      <c r="CM18" s="264">
        <v>0</v>
      </c>
      <c r="CN18" s="264">
        <v>9800</v>
      </c>
      <c r="CO18" s="112">
        <v>700</v>
      </c>
      <c r="CP18" s="264">
        <v>1058.0999999999999</v>
      </c>
      <c r="CQ18" s="264">
        <v>4500</v>
      </c>
      <c r="CR18" s="112">
        <v>109</v>
      </c>
      <c r="CS18" s="112">
        <v>358.75</v>
      </c>
      <c r="CT18" s="116">
        <v>6000</v>
      </c>
      <c r="CU18" s="116">
        <v>196.6</v>
      </c>
      <c r="CV18" s="112">
        <v>2170.4</v>
      </c>
      <c r="CW18" s="115">
        <v>0</v>
      </c>
      <c r="CX18" s="112">
        <v>0</v>
      </c>
      <c r="CY18" s="112">
        <v>0</v>
      </c>
      <c r="CZ18" s="42">
        <v>0</v>
      </c>
      <c r="DA18" s="33">
        <v>0</v>
      </c>
      <c r="DB18" s="113">
        <v>0</v>
      </c>
      <c r="DC18" s="112">
        <v>1100</v>
      </c>
      <c r="DD18" s="112">
        <v>0</v>
      </c>
      <c r="DE18" s="112">
        <v>0</v>
      </c>
      <c r="DF18" s="112">
        <v>0</v>
      </c>
      <c r="DG18" s="12">
        <f t="shared" si="36"/>
        <v>180747.12</v>
      </c>
      <c r="DH18" s="12">
        <f t="shared" si="37"/>
        <v>14430.743333333334</v>
      </c>
      <c r="DI18" s="12">
        <f t="shared" si="38"/>
        <v>19688.721000000001</v>
      </c>
      <c r="DJ18" s="42">
        <v>0</v>
      </c>
      <c r="DK18" s="42">
        <v>0</v>
      </c>
      <c r="DL18" s="42">
        <v>0</v>
      </c>
      <c r="DM18" s="112">
        <v>0</v>
      </c>
      <c r="DN18" s="117">
        <v>0</v>
      </c>
      <c r="DO18" s="117">
        <v>0</v>
      </c>
      <c r="DP18" s="42">
        <v>0</v>
      </c>
      <c r="DQ18" s="33">
        <v>0</v>
      </c>
      <c r="DR18" s="47">
        <v>0</v>
      </c>
      <c r="DS18" s="47">
        <v>0</v>
      </c>
      <c r="DT18" s="47">
        <v>0</v>
      </c>
      <c r="DU18" s="47">
        <v>0</v>
      </c>
      <c r="DV18" s="42">
        <v>0</v>
      </c>
      <c r="DW18" s="33">
        <v>0</v>
      </c>
      <c r="DX18" s="264">
        <v>0</v>
      </c>
      <c r="DY18" s="264">
        <v>0</v>
      </c>
      <c r="DZ18" s="117">
        <v>0</v>
      </c>
      <c r="EA18" s="264">
        <v>0</v>
      </c>
      <c r="EB18" s="47">
        <v>0</v>
      </c>
      <c r="EC18" s="12">
        <f t="shared" si="12"/>
        <v>0</v>
      </c>
      <c r="ED18" s="12">
        <f t="shared" si="12"/>
        <v>0</v>
      </c>
      <c r="EE18" s="112">
        <f t="shared" si="13"/>
        <v>0</v>
      </c>
      <c r="EF18" s="14">
        <f t="shared" si="39"/>
        <v>0</v>
      </c>
    </row>
    <row r="19" spans="1:136" s="14" customFormat="1" ht="20.25" customHeight="1">
      <c r="A19" s="21">
        <v>10</v>
      </c>
      <c r="B19" s="110" t="s">
        <v>241</v>
      </c>
      <c r="C19" s="117">
        <v>1838.1035999999999</v>
      </c>
      <c r="D19" s="117">
        <v>25390.8253</v>
      </c>
      <c r="E19" s="25">
        <f t="shared" si="14"/>
        <v>1093884.0999999999</v>
      </c>
      <c r="F19" s="20">
        <f t="shared" si="15"/>
        <v>64469.941866666675</v>
      </c>
      <c r="G19" s="12">
        <f t="shared" si="16"/>
        <v>64570.428400000012</v>
      </c>
      <c r="H19" s="12">
        <f t="shared" si="17"/>
        <v>100.15586571109549</v>
      </c>
      <c r="I19" s="12">
        <f t="shared" si="18"/>
        <v>5.9028583009845388</v>
      </c>
      <c r="J19" s="12">
        <f t="shared" si="19"/>
        <v>442654</v>
      </c>
      <c r="K19" s="12">
        <f t="shared" si="20"/>
        <v>22606.075199999999</v>
      </c>
      <c r="L19" s="12">
        <f t="shared" si="20"/>
        <v>23443.0252</v>
      </c>
      <c r="M19" s="12">
        <f>L19/K19*100</f>
        <v>103.7023233471328</v>
      </c>
      <c r="N19" s="12">
        <f>L19/J19*100</f>
        <v>5.2960156691230624</v>
      </c>
      <c r="O19" s="12">
        <f t="shared" si="21"/>
        <v>207418.40000000002</v>
      </c>
      <c r="P19" s="12">
        <f t="shared" si="0"/>
        <v>17284.866666666669</v>
      </c>
      <c r="Q19" s="12">
        <f t="shared" si="0"/>
        <v>14313.089000000004</v>
      </c>
      <c r="R19" s="12">
        <f t="shared" si="1"/>
        <v>82.807054726099523</v>
      </c>
      <c r="S19" s="11">
        <f t="shared" si="2"/>
        <v>6.9005878938416272</v>
      </c>
      <c r="T19" s="264">
        <v>105824.40000000002</v>
      </c>
      <c r="U19" s="112">
        <f t="shared" si="22"/>
        <v>8818.7000000000025</v>
      </c>
      <c r="V19" s="264">
        <v>3038.8400000000038</v>
      </c>
      <c r="W19" s="12">
        <f t="shared" si="23"/>
        <v>34.45904725186255</v>
      </c>
      <c r="X19" s="11">
        <f t="shared" si="24"/>
        <v>2.8715872709885462</v>
      </c>
      <c r="Y19" s="264">
        <v>4000</v>
      </c>
      <c r="Z19" s="112">
        <f t="shared" si="25"/>
        <v>333.33333333333331</v>
      </c>
      <c r="AA19" s="264">
        <v>484.20600000000002</v>
      </c>
      <c r="AB19" s="12">
        <f t="shared" si="26"/>
        <v>145.26180000000002</v>
      </c>
      <c r="AC19" s="11">
        <f t="shared" si="27"/>
        <v>12.10515</v>
      </c>
      <c r="AD19" s="264">
        <v>97594</v>
      </c>
      <c r="AE19" s="112">
        <f t="shared" si="28"/>
        <v>8132.833333333333</v>
      </c>
      <c r="AF19" s="264">
        <v>10790.043</v>
      </c>
      <c r="AG19" s="12">
        <f t="shared" si="3"/>
        <v>132.67261921839457</v>
      </c>
      <c r="AH19" s="11">
        <f t="shared" si="4"/>
        <v>11.05605160153288</v>
      </c>
      <c r="AI19" s="264">
        <v>10816</v>
      </c>
      <c r="AJ19" s="112">
        <f t="shared" si="29"/>
        <v>901.33333333333337</v>
      </c>
      <c r="AK19" s="264">
        <v>3174.752</v>
      </c>
      <c r="AL19" s="12">
        <f t="shared" si="5"/>
        <v>352.22840236686392</v>
      </c>
      <c r="AM19" s="11">
        <f t="shared" si="6"/>
        <v>29.352366863905328</v>
      </c>
      <c r="AN19" s="264">
        <v>0</v>
      </c>
      <c r="AO19" s="112">
        <f t="shared" si="30"/>
        <v>0</v>
      </c>
      <c r="AP19" s="264">
        <v>0</v>
      </c>
      <c r="AQ19" s="12" t="e">
        <f t="shared" si="7"/>
        <v>#DIV/0!</v>
      </c>
      <c r="AR19" s="11" t="e">
        <f t="shared" si="8"/>
        <v>#DIV/0!</v>
      </c>
      <c r="AS19" s="38"/>
      <c r="AT19" s="33">
        <f t="shared" si="31"/>
        <v>0</v>
      </c>
      <c r="AU19" s="47"/>
      <c r="AV19" s="38"/>
      <c r="AW19" s="33">
        <f t="shared" si="32"/>
        <v>0</v>
      </c>
      <c r="AX19" s="47"/>
      <c r="AY19" s="114">
        <f t="shared" si="33"/>
        <v>483976.80000000005</v>
      </c>
      <c r="AZ19" s="112">
        <v>40331.4</v>
      </c>
      <c r="BA19" s="112">
        <v>40331.4</v>
      </c>
      <c r="BB19" s="38">
        <v>653.70000000000005</v>
      </c>
      <c r="BC19" s="33">
        <v>0</v>
      </c>
      <c r="BD19" s="13">
        <v>0</v>
      </c>
      <c r="BE19" s="112">
        <v>18389.599999999999</v>
      </c>
      <c r="BF19" s="112">
        <f t="shared" si="34"/>
        <v>1532.4666666666665</v>
      </c>
      <c r="BG19" s="112">
        <v>646.00319999999999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9"/>
        <v>18389.599999999999</v>
      </c>
      <c r="BO19" s="33">
        <f t="shared" si="40"/>
        <v>9194.7999999999993</v>
      </c>
      <c r="BP19" s="12">
        <f t="shared" si="35"/>
        <v>646.00319999999999</v>
      </c>
      <c r="BQ19" s="12">
        <f t="shared" si="10"/>
        <v>7.025744986296603</v>
      </c>
      <c r="BR19" s="11">
        <f t="shared" si="11"/>
        <v>3.5128724931483015</v>
      </c>
      <c r="BS19" s="264">
        <v>7389.6</v>
      </c>
      <c r="BT19" s="264">
        <v>352.00319999999999</v>
      </c>
      <c r="BU19" s="264">
        <v>352.00319999999999</v>
      </c>
      <c r="BV19" s="264">
        <v>0</v>
      </c>
      <c r="BW19" s="264">
        <v>0</v>
      </c>
      <c r="BX19" s="264">
        <v>0</v>
      </c>
      <c r="BY19" s="264">
        <v>0</v>
      </c>
      <c r="BZ19" s="33">
        <v>0</v>
      </c>
      <c r="CA19" s="264">
        <v>0</v>
      </c>
      <c r="CB19" s="264">
        <v>11000</v>
      </c>
      <c r="CC19" s="113">
        <v>247.1</v>
      </c>
      <c r="CD19" s="264">
        <v>294</v>
      </c>
      <c r="CE19" s="264">
        <v>0</v>
      </c>
      <c r="CF19" s="47">
        <v>0</v>
      </c>
      <c r="CG19" s="264">
        <v>0</v>
      </c>
      <c r="CH19" s="264">
        <v>0</v>
      </c>
      <c r="CI19" s="112">
        <v>0</v>
      </c>
      <c r="CJ19" s="264">
        <v>0</v>
      </c>
      <c r="CK19" s="264">
        <v>13230</v>
      </c>
      <c r="CL19" s="112">
        <v>567.9</v>
      </c>
      <c r="CM19" s="264">
        <v>455.8</v>
      </c>
      <c r="CN19" s="264">
        <v>100800</v>
      </c>
      <c r="CO19" s="112">
        <v>2434.2289999999998</v>
      </c>
      <c r="CP19" s="264">
        <v>2058.4639999999999</v>
      </c>
      <c r="CQ19" s="264">
        <v>21500</v>
      </c>
      <c r="CR19" s="112">
        <v>709.32899999999995</v>
      </c>
      <c r="CS19" s="112">
        <v>798.86400000000003</v>
      </c>
      <c r="CT19" s="116">
        <v>69500</v>
      </c>
      <c r="CU19" s="116">
        <v>333.8</v>
      </c>
      <c r="CV19" s="112">
        <v>2432.62</v>
      </c>
      <c r="CW19" s="115">
        <v>0</v>
      </c>
      <c r="CX19" s="112">
        <v>100</v>
      </c>
      <c r="CY19" s="112">
        <v>0</v>
      </c>
      <c r="CZ19" s="42">
        <v>0</v>
      </c>
      <c r="DA19" s="33">
        <v>0</v>
      </c>
      <c r="DB19" s="113">
        <v>150</v>
      </c>
      <c r="DC19" s="112">
        <v>22500</v>
      </c>
      <c r="DD19" s="112">
        <v>384.84300000000002</v>
      </c>
      <c r="DE19" s="112">
        <v>362.29700000000003</v>
      </c>
      <c r="DF19" s="112">
        <v>0</v>
      </c>
      <c r="DG19" s="12">
        <f t="shared" si="36"/>
        <v>945674.1</v>
      </c>
      <c r="DH19" s="12">
        <f t="shared" si="37"/>
        <v>64469.941866666675</v>
      </c>
      <c r="DI19" s="12">
        <f t="shared" si="38"/>
        <v>64570.428400000012</v>
      </c>
      <c r="DJ19" s="42">
        <v>0</v>
      </c>
      <c r="DK19" s="42">
        <v>0</v>
      </c>
      <c r="DL19" s="42">
        <v>0</v>
      </c>
      <c r="DM19" s="112">
        <v>148210</v>
      </c>
      <c r="DN19" s="117">
        <v>0</v>
      </c>
      <c r="DO19" s="117">
        <v>0</v>
      </c>
      <c r="DP19" s="42">
        <v>0</v>
      </c>
      <c r="DQ19" s="33">
        <v>0</v>
      </c>
      <c r="DR19" s="47">
        <v>0</v>
      </c>
      <c r="DS19" s="47">
        <v>0</v>
      </c>
      <c r="DT19" s="47">
        <v>0</v>
      </c>
      <c r="DU19" s="47">
        <v>0</v>
      </c>
      <c r="DV19" s="42">
        <v>0</v>
      </c>
      <c r="DW19" s="33">
        <v>0</v>
      </c>
      <c r="DX19" s="264">
        <v>0</v>
      </c>
      <c r="DY19" s="264">
        <v>70357.05</v>
      </c>
      <c r="DZ19" s="117">
        <v>0</v>
      </c>
      <c r="EA19" s="264">
        <v>0</v>
      </c>
      <c r="EB19" s="47">
        <v>0</v>
      </c>
      <c r="EC19" s="12">
        <f>DJ19+DM19+DP19+DS19+DV19+DY19</f>
        <v>218567.05</v>
      </c>
      <c r="ED19" s="12">
        <f t="shared" si="12"/>
        <v>0</v>
      </c>
      <c r="EE19" s="112">
        <f t="shared" si="13"/>
        <v>0</v>
      </c>
      <c r="EF19" s="14">
        <f t="shared" si="39"/>
        <v>-148210</v>
      </c>
    </row>
    <row r="20" spans="1:136" s="14" customFormat="1" ht="20.25" customHeight="1">
      <c r="A20" s="21">
        <v>11</v>
      </c>
      <c r="B20" s="111" t="s">
        <v>242</v>
      </c>
      <c r="C20" s="117">
        <v>1367486.757</v>
      </c>
      <c r="D20" s="117">
        <v>32227.9473</v>
      </c>
      <c r="E20" s="25">
        <f t="shared" si="14"/>
        <v>904977.20000000007</v>
      </c>
      <c r="F20" s="20">
        <f t="shared" si="15"/>
        <v>73607.578833333333</v>
      </c>
      <c r="G20" s="12">
        <f t="shared" si="16"/>
        <v>89768.438000000009</v>
      </c>
      <c r="H20" s="12">
        <f t="shared" si="17"/>
        <v>121.9554282627052</v>
      </c>
      <c r="I20" s="12">
        <f t="shared" si="18"/>
        <v>9.9194143233663787</v>
      </c>
      <c r="J20" s="12">
        <f t="shared" si="19"/>
        <v>585163.09</v>
      </c>
      <c r="K20" s="12">
        <f t="shared" si="20"/>
        <v>46956.402999999991</v>
      </c>
      <c r="L20" s="12">
        <f t="shared" si="20"/>
        <v>63333.137999999999</v>
      </c>
      <c r="M20" s="12">
        <f>L20/K20*100</f>
        <v>134.87646828484714</v>
      </c>
      <c r="N20" s="12">
        <f>L20/J20*100</f>
        <v>10.823160086874243</v>
      </c>
      <c r="O20" s="12">
        <f t="shared" si="21"/>
        <v>352855.69999999995</v>
      </c>
      <c r="P20" s="12">
        <f t="shared" si="0"/>
        <v>29404.641666666663</v>
      </c>
      <c r="Q20" s="12">
        <f t="shared" si="0"/>
        <v>30648.175999999999</v>
      </c>
      <c r="R20" s="12">
        <f t="shared" si="1"/>
        <v>104.22904093656416</v>
      </c>
      <c r="S20" s="11">
        <f t="shared" si="2"/>
        <v>8.6857534113803467</v>
      </c>
      <c r="T20" s="264">
        <v>236342.69999999995</v>
      </c>
      <c r="U20" s="112">
        <f t="shared" si="22"/>
        <v>19695.224999999995</v>
      </c>
      <c r="V20" s="264">
        <v>17956.519999999997</v>
      </c>
      <c r="W20" s="12">
        <f t="shared" si="23"/>
        <v>91.171946499722651</v>
      </c>
      <c r="X20" s="11">
        <f t="shared" si="24"/>
        <v>7.5976622083102212</v>
      </c>
      <c r="Y20" s="264">
        <v>2750</v>
      </c>
      <c r="Z20" s="112">
        <f t="shared" si="25"/>
        <v>229.16666666666666</v>
      </c>
      <c r="AA20" s="264">
        <v>742.28800000000001</v>
      </c>
      <c r="AB20" s="12">
        <f t="shared" si="26"/>
        <v>323.90749090909094</v>
      </c>
      <c r="AC20" s="11">
        <f t="shared" si="27"/>
        <v>26.992290909090912</v>
      </c>
      <c r="AD20" s="264">
        <v>113763</v>
      </c>
      <c r="AE20" s="112">
        <f t="shared" si="28"/>
        <v>9480.25</v>
      </c>
      <c r="AF20" s="264">
        <v>11949.368</v>
      </c>
      <c r="AG20" s="12">
        <f t="shared" si="3"/>
        <v>126.04486168613698</v>
      </c>
      <c r="AH20" s="11">
        <f t="shared" si="4"/>
        <v>10.503738473844749</v>
      </c>
      <c r="AI20" s="264">
        <v>96359.2</v>
      </c>
      <c r="AJ20" s="112">
        <f t="shared" si="29"/>
        <v>8029.9333333333334</v>
      </c>
      <c r="AK20" s="264">
        <v>16600.5</v>
      </c>
      <c r="AL20" s="12">
        <f t="shared" si="5"/>
        <v>206.73272505375718</v>
      </c>
      <c r="AM20" s="11">
        <f t="shared" si="6"/>
        <v>17.227727087813101</v>
      </c>
      <c r="AN20" s="264">
        <v>0</v>
      </c>
      <c r="AO20" s="112">
        <f t="shared" si="30"/>
        <v>0</v>
      </c>
      <c r="AP20" s="264">
        <v>0</v>
      </c>
      <c r="AQ20" s="12" t="e">
        <f t="shared" si="7"/>
        <v>#DIV/0!</v>
      </c>
      <c r="AR20" s="11" t="e">
        <f t="shared" si="8"/>
        <v>#DIV/0!</v>
      </c>
      <c r="AS20" s="38"/>
      <c r="AT20" s="33">
        <f t="shared" si="31"/>
        <v>0</v>
      </c>
      <c r="AU20" s="47"/>
      <c r="AV20" s="38"/>
      <c r="AW20" s="33">
        <f t="shared" si="32"/>
        <v>0</v>
      </c>
      <c r="AX20" s="47"/>
      <c r="AY20" s="114">
        <f t="shared" si="33"/>
        <v>314490.72000000003</v>
      </c>
      <c r="AZ20" s="112">
        <v>26207.56</v>
      </c>
      <c r="BA20" s="112">
        <v>26207.56</v>
      </c>
      <c r="BB20" s="38">
        <v>0</v>
      </c>
      <c r="BC20" s="33">
        <v>0</v>
      </c>
      <c r="BD20" s="13">
        <v>0</v>
      </c>
      <c r="BE20" s="112">
        <v>5323.39</v>
      </c>
      <c r="BF20" s="112">
        <f t="shared" si="34"/>
        <v>443.61583333333334</v>
      </c>
      <c r="BG20" s="112">
        <v>227.74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9"/>
        <v>5323.3899999999994</v>
      </c>
      <c r="BO20" s="33">
        <f t="shared" si="40"/>
        <v>2661.6949999999997</v>
      </c>
      <c r="BP20" s="12">
        <f t="shared" si="35"/>
        <v>227.74</v>
      </c>
      <c r="BQ20" s="12">
        <f t="shared" si="10"/>
        <v>8.5562019690460414</v>
      </c>
      <c r="BR20" s="11">
        <f t="shared" si="11"/>
        <v>4.2781009845230207</v>
      </c>
      <c r="BS20" s="264">
        <v>3826.39</v>
      </c>
      <c r="BT20" s="264">
        <v>177.74</v>
      </c>
      <c r="BU20" s="264">
        <v>177.74</v>
      </c>
      <c r="BV20" s="264">
        <v>0</v>
      </c>
      <c r="BW20" s="264">
        <v>0</v>
      </c>
      <c r="BX20" s="264">
        <v>0</v>
      </c>
      <c r="BY20" s="264">
        <v>0</v>
      </c>
      <c r="BZ20" s="33">
        <v>0</v>
      </c>
      <c r="CA20" s="264">
        <v>0</v>
      </c>
      <c r="CB20" s="264">
        <v>1497</v>
      </c>
      <c r="CC20" s="113">
        <v>51.1</v>
      </c>
      <c r="CD20" s="264">
        <v>50</v>
      </c>
      <c r="CE20" s="264">
        <v>0</v>
      </c>
      <c r="CF20" s="47">
        <v>0</v>
      </c>
      <c r="CG20" s="264">
        <v>0</v>
      </c>
      <c r="CH20" s="264">
        <v>0</v>
      </c>
      <c r="CI20" s="112">
        <v>0</v>
      </c>
      <c r="CJ20" s="264">
        <v>0</v>
      </c>
      <c r="CK20" s="264">
        <v>0</v>
      </c>
      <c r="CL20" s="112">
        <v>0</v>
      </c>
      <c r="CM20" s="264">
        <v>0</v>
      </c>
      <c r="CN20" s="264">
        <v>92324.800000000003</v>
      </c>
      <c r="CO20" s="112">
        <v>5641.0619999999999</v>
      </c>
      <c r="CP20" s="264">
        <v>7735.0039999999999</v>
      </c>
      <c r="CQ20" s="264">
        <v>46497.8</v>
      </c>
      <c r="CR20" s="112">
        <v>3198.596</v>
      </c>
      <c r="CS20" s="112">
        <v>3792.1640000000002</v>
      </c>
      <c r="CT20" s="116">
        <v>27300</v>
      </c>
      <c r="CU20" s="116">
        <v>2966.4259999999999</v>
      </c>
      <c r="CV20" s="112">
        <v>7645.2179999999998</v>
      </c>
      <c r="CW20" s="115">
        <v>5300</v>
      </c>
      <c r="CX20" s="112">
        <v>200</v>
      </c>
      <c r="CY20" s="112">
        <v>200</v>
      </c>
      <c r="CZ20" s="42">
        <v>0</v>
      </c>
      <c r="DA20" s="33">
        <v>0</v>
      </c>
      <c r="DB20" s="113">
        <v>0</v>
      </c>
      <c r="DC20" s="112">
        <v>5700</v>
      </c>
      <c r="DD20" s="112">
        <v>485.5</v>
      </c>
      <c r="DE20" s="112">
        <v>276.5</v>
      </c>
      <c r="DF20" s="112">
        <v>0</v>
      </c>
      <c r="DG20" s="12">
        <f t="shared" si="36"/>
        <v>904977.20000000007</v>
      </c>
      <c r="DH20" s="12">
        <f t="shared" si="37"/>
        <v>73607.578833333333</v>
      </c>
      <c r="DI20" s="12">
        <f t="shared" si="38"/>
        <v>89768.438000000009</v>
      </c>
      <c r="DJ20" s="42">
        <v>0</v>
      </c>
      <c r="DK20" s="42">
        <v>0</v>
      </c>
      <c r="DL20" s="42">
        <v>0</v>
      </c>
      <c r="DM20" s="112">
        <v>0</v>
      </c>
      <c r="DN20" s="117">
        <v>0</v>
      </c>
      <c r="DO20" s="117">
        <v>0</v>
      </c>
      <c r="DP20" s="42">
        <v>0</v>
      </c>
      <c r="DQ20" s="33">
        <v>0</v>
      </c>
      <c r="DR20" s="47">
        <v>0</v>
      </c>
      <c r="DS20" s="47">
        <v>0</v>
      </c>
      <c r="DT20" s="47">
        <v>0</v>
      </c>
      <c r="DU20" s="47">
        <v>0</v>
      </c>
      <c r="DV20" s="42">
        <v>0</v>
      </c>
      <c r="DW20" s="33">
        <v>0</v>
      </c>
      <c r="DX20" s="264">
        <v>0</v>
      </c>
      <c r="DY20" s="264">
        <v>0</v>
      </c>
      <c r="DZ20" s="117">
        <v>0</v>
      </c>
      <c r="EA20" s="264">
        <v>0</v>
      </c>
      <c r="EB20" s="47">
        <v>0</v>
      </c>
      <c r="EC20" s="12">
        <f t="shared" si="12"/>
        <v>0</v>
      </c>
      <c r="ED20" s="12">
        <f t="shared" si="12"/>
        <v>0</v>
      </c>
      <c r="EE20" s="112">
        <f>DL20+DO20+DR20+DU20+DX20+EA20+EB20</f>
        <v>0</v>
      </c>
      <c r="EF20" s="14">
        <f t="shared" si="39"/>
        <v>0</v>
      </c>
    </row>
    <row r="21" spans="1:136" s="17" customFormat="1" ht="18.75" customHeight="1">
      <c r="A21" s="21"/>
      <c r="B21" s="90" t="s">
        <v>44</v>
      </c>
      <c r="C21" s="16">
        <f>SUM(C10:C20)</f>
        <v>6851653.8400999997</v>
      </c>
      <c r="D21" s="16">
        <f>SUM(D10:D20)</f>
        <v>678859.11080000014</v>
      </c>
      <c r="E21" s="16">
        <f t="shared" ref="E21:G21" si="41">SUM(E10:E20)</f>
        <v>25245385.908000007</v>
      </c>
      <c r="F21" s="16">
        <f t="shared" si="41"/>
        <v>1513740.3820666666</v>
      </c>
      <c r="G21" s="16">
        <f t="shared" si="41"/>
        <v>1699694.9345</v>
      </c>
      <c r="H21" s="12">
        <f t="shared" si="17"/>
        <v>112.28444154865281</v>
      </c>
      <c r="I21" s="12">
        <f>G21/E21*100</f>
        <v>6.7326953950875579</v>
      </c>
      <c r="J21" s="16">
        <f>SUM(J10:J20)</f>
        <v>9470133.1159999985</v>
      </c>
      <c r="K21" s="16">
        <f t="shared" ref="K21:L21" si="42">SUM(K10:K20)</f>
        <v>696585.51306666667</v>
      </c>
      <c r="L21" s="16">
        <f t="shared" si="42"/>
        <v>875874.35330000008</v>
      </c>
      <c r="M21" s="12">
        <f>L21/K21*100</f>
        <v>125.73823843163596</v>
      </c>
      <c r="N21" s="12">
        <f>L21/J21*100</f>
        <v>9.2488071980761397</v>
      </c>
      <c r="O21" s="24">
        <f>SUM(O10:O20)</f>
        <v>5052020.3280000007</v>
      </c>
      <c r="P21" s="24">
        <f t="shared" ref="P21:Q21" si="43">SUM(P10:P20)</f>
        <v>421001.69399999996</v>
      </c>
      <c r="Q21" s="24">
        <f t="shared" si="43"/>
        <v>457316.20199999993</v>
      </c>
      <c r="R21" s="12">
        <f t="shared" si="1"/>
        <v>108.6257391638904</v>
      </c>
      <c r="S21" s="11">
        <f t="shared" si="2"/>
        <v>9.0521449303241983</v>
      </c>
      <c r="T21" s="24">
        <f t="shared" ref="T21" si="44">SUM(T10:T20)</f>
        <v>2773361.8279999997</v>
      </c>
      <c r="U21" s="24">
        <f t="shared" ref="U21:V21" si="45">SUM(U10:U20)</f>
        <v>231113.48566666667</v>
      </c>
      <c r="V21" s="24">
        <f t="shared" si="45"/>
        <v>211274.84799999994</v>
      </c>
      <c r="W21" s="12">
        <f>V21/U21*100</f>
        <v>91.416062282371584</v>
      </c>
      <c r="X21" s="11">
        <f>V21/T21*100</f>
        <v>7.6180051901976338</v>
      </c>
      <c r="Y21" s="24">
        <f>SUM(Y10:Y20)</f>
        <v>104110.6</v>
      </c>
      <c r="Z21" s="24">
        <f t="shared" ref="Z21:AA21" si="46">SUM(Z10:Z20)</f>
        <v>8675.8833333333332</v>
      </c>
      <c r="AA21" s="24">
        <f t="shared" si="46"/>
        <v>6147.3770000000004</v>
      </c>
      <c r="AB21" s="12">
        <f t="shared" si="26"/>
        <v>70.855920530666424</v>
      </c>
      <c r="AC21" s="11">
        <f t="shared" si="27"/>
        <v>5.9046600442222017</v>
      </c>
      <c r="AD21" s="24">
        <f>SUM(AD10:AD20)</f>
        <v>2174547.9</v>
      </c>
      <c r="AE21" s="24">
        <f t="shared" ref="AE21:AF21" si="47">SUM(AE10:AE20)</f>
        <v>181212.32499999995</v>
      </c>
      <c r="AF21" s="24">
        <f t="shared" si="47"/>
        <v>239893.97699999998</v>
      </c>
      <c r="AG21" s="12">
        <f t="shared" si="3"/>
        <v>132.38281502099818</v>
      </c>
      <c r="AH21" s="11">
        <f t="shared" si="4"/>
        <v>11.031901251749847</v>
      </c>
      <c r="AI21" s="24">
        <f>SUM(AI10:AI20)</f>
        <v>986664.2</v>
      </c>
      <c r="AJ21" s="24">
        <f t="shared" ref="AJ21:AK21" si="48">SUM(AJ10:AJ20)</f>
        <v>82222.016666666663</v>
      </c>
      <c r="AK21" s="24">
        <f t="shared" si="48"/>
        <v>201277.541</v>
      </c>
      <c r="AL21" s="12">
        <f t="shared" si="5"/>
        <v>244.79762131837762</v>
      </c>
      <c r="AM21" s="11">
        <f t="shared" si="6"/>
        <v>20.399801776531472</v>
      </c>
      <c r="AN21" s="24">
        <f>SUM(AN10:AN20)</f>
        <v>126000</v>
      </c>
      <c r="AO21" s="24">
        <f t="shared" ref="AO21:AP21" si="49">SUM(AO10:AO20)</f>
        <v>10500</v>
      </c>
      <c r="AP21" s="24">
        <f t="shared" si="49"/>
        <v>6960.0999999999995</v>
      </c>
      <c r="AQ21" s="12">
        <f t="shared" si="7"/>
        <v>66.286666666666662</v>
      </c>
      <c r="AR21" s="11">
        <f t="shared" si="8"/>
        <v>5.5238888888888882</v>
      </c>
      <c r="AS21" s="24">
        <f>SUM(AS10:AS20)</f>
        <v>0</v>
      </c>
      <c r="AT21" s="33">
        <f>AS21/12*3</f>
        <v>0</v>
      </c>
      <c r="AU21" s="19">
        <v>0</v>
      </c>
      <c r="AV21" s="24">
        <f>SUM(AV10:AV20)</f>
        <v>0</v>
      </c>
      <c r="AW21" s="33">
        <f>AV21/12*3</f>
        <v>0</v>
      </c>
      <c r="AX21" s="19">
        <f>SUM(AX10:AX20)</f>
        <v>0</v>
      </c>
      <c r="AY21" s="24">
        <f>SUM(AY10:AY20)</f>
        <v>9508772.6400000006</v>
      </c>
      <c r="AZ21" s="24">
        <f t="shared" ref="AZ21:BA21" si="50">SUM(AZ10:AZ20)</f>
        <v>792397.72000000009</v>
      </c>
      <c r="BA21" s="24">
        <f t="shared" si="50"/>
        <v>792397.72000000009</v>
      </c>
      <c r="BB21" s="24">
        <f>SUM(BB10:BB20)</f>
        <v>26332.1</v>
      </c>
      <c r="BC21" s="33">
        <f>BB21/12*3</f>
        <v>6583.0249999999996</v>
      </c>
      <c r="BD21" s="33">
        <f>BC21/12*12</f>
        <v>6583.0249999999996</v>
      </c>
      <c r="BE21" s="24">
        <f>SUM(BE10:BE20)</f>
        <v>297085.788</v>
      </c>
      <c r="BF21" s="24">
        <f t="shared" ref="BF21:BG21" si="51">SUM(BF10:BF20)</f>
        <v>24757.148999999998</v>
      </c>
      <c r="BG21" s="24">
        <f t="shared" si="51"/>
        <v>30732.861199999999</v>
      </c>
      <c r="BH21" s="24">
        <f>SUM(BH10:BH20)</f>
        <v>0</v>
      </c>
      <c r="BI21" s="33">
        <f>BH21/12*3</f>
        <v>0</v>
      </c>
      <c r="BJ21" s="24">
        <f>SUM(BJ10:BJ20)</f>
        <v>0</v>
      </c>
      <c r="BK21" s="24">
        <f>SUM(BK10:BK20)</f>
        <v>0</v>
      </c>
      <c r="BL21" s="33">
        <f>BK21/12*3</f>
        <v>0</v>
      </c>
      <c r="BM21" s="24">
        <f>SUM(BM10:BM20)</f>
        <v>0</v>
      </c>
      <c r="BN21" s="24">
        <f>SUM(BN10:BN20)</f>
        <v>297085.788</v>
      </c>
      <c r="BO21" s="24">
        <f t="shared" ref="BO21:BP21" si="52">SUM(BO10:BO20)</f>
        <v>72841.082999999984</v>
      </c>
      <c r="BP21" s="24">
        <f t="shared" si="52"/>
        <v>30732.861200000003</v>
      </c>
      <c r="BQ21" s="12">
        <f t="shared" si="10"/>
        <v>42.191658792332902</v>
      </c>
      <c r="BR21" s="11">
        <f t="shared" si="11"/>
        <v>10.344776640745939</v>
      </c>
      <c r="BS21" s="24">
        <f>SUM(BS10:BS20)</f>
        <v>188289.04</v>
      </c>
      <c r="BT21" s="24">
        <f t="shared" ref="BT21:BU21" si="53">SUM(BT10:BT20)</f>
        <v>14851.706199999999</v>
      </c>
      <c r="BU21" s="24">
        <f t="shared" si="53"/>
        <v>14851.706199999999</v>
      </c>
      <c r="BV21" s="24">
        <f>SUM(BV10:BV20)</f>
        <v>31371.200000000001</v>
      </c>
      <c r="BW21" s="24">
        <f t="shared" ref="BW21:BX21" si="54">SUM(BW10:BW20)</f>
        <v>9228.11</v>
      </c>
      <c r="BX21" s="24">
        <f t="shared" si="54"/>
        <v>9228.11</v>
      </c>
      <c r="BY21" s="24">
        <f>SUM(BY10:BY20)</f>
        <v>3416</v>
      </c>
      <c r="BZ21" s="24">
        <f t="shared" ref="BZ21:CA21" si="55">SUM(BZ10:BZ20)</f>
        <v>0</v>
      </c>
      <c r="CA21" s="24">
        <f t="shared" si="55"/>
        <v>30</v>
      </c>
      <c r="CB21" s="24">
        <f>SUM(CB10:CB20)</f>
        <v>74009.54800000001</v>
      </c>
      <c r="CC21" s="24">
        <f t="shared" ref="CC21:CD21" si="56">SUM(CC10:CC20)</f>
        <v>4096.2650000000003</v>
      </c>
      <c r="CD21" s="24">
        <f t="shared" si="56"/>
        <v>6623.0450000000001</v>
      </c>
      <c r="CE21" s="24">
        <f>SUM(CE10:CE20)</f>
        <v>0</v>
      </c>
      <c r="CF21" s="33">
        <f>CE21/12*3</f>
        <v>0</v>
      </c>
      <c r="CG21" s="24">
        <f>SUM(CG10:CG20)</f>
        <v>0</v>
      </c>
      <c r="CH21" s="24">
        <f>SUM(CH10:CH20)</f>
        <v>15994</v>
      </c>
      <c r="CI21" s="24">
        <f t="shared" ref="CI21:CJ21" si="57">SUM(CI10:CI20)</f>
        <v>0</v>
      </c>
      <c r="CJ21" s="24">
        <f t="shared" si="57"/>
        <v>0</v>
      </c>
      <c r="CK21" s="24">
        <f>SUM(CK10:CK20)</f>
        <v>13500</v>
      </c>
      <c r="CL21" s="24">
        <f t="shared" ref="CL21:CM21" si="58">SUM(CL10:CL20)</f>
        <v>1120.9000000000001</v>
      </c>
      <c r="CM21" s="24">
        <f t="shared" si="58"/>
        <v>519.79999999999995</v>
      </c>
      <c r="CN21" s="24">
        <f>SUM(CN10:CN20)</f>
        <v>1781999.5</v>
      </c>
      <c r="CO21" s="24">
        <f t="shared" ref="CO21:EE21" si="59">SUM(CO10:CO20)</f>
        <v>91029.754900000014</v>
      </c>
      <c r="CP21" s="24">
        <f t="shared" si="59"/>
        <v>137800.39910000001</v>
      </c>
      <c r="CQ21" s="24">
        <f t="shared" si="59"/>
        <v>664764.20000000007</v>
      </c>
      <c r="CR21" s="24">
        <f t="shared" si="59"/>
        <v>40512.318899999991</v>
      </c>
      <c r="CS21" s="24">
        <f t="shared" si="59"/>
        <v>55400.734099999994</v>
      </c>
      <c r="CT21" s="24">
        <f t="shared" si="59"/>
        <v>484300</v>
      </c>
      <c r="CU21" s="24">
        <f t="shared" si="59"/>
        <v>43626.629300000001</v>
      </c>
      <c r="CV21" s="24">
        <f t="shared" si="59"/>
        <v>24502.154999999999</v>
      </c>
      <c r="CW21" s="24">
        <f t="shared" si="59"/>
        <v>25600</v>
      </c>
      <c r="CX21" s="24">
        <f t="shared" si="59"/>
        <v>3086.7</v>
      </c>
      <c r="CY21" s="24">
        <f t="shared" si="59"/>
        <v>1885</v>
      </c>
      <c r="CZ21" s="24">
        <f t="shared" si="59"/>
        <v>6800</v>
      </c>
      <c r="DA21" s="24">
        <f t="shared" si="59"/>
        <v>0</v>
      </c>
      <c r="DB21" s="24">
        <f t="shared" si="59"/>
        <v>600</v>
      </c>
      <c r="DC21" s="24">
        <f t="shared" si="59"/>
        <v>702963.3</v>
      </c>
      <c r="DD21" s="24">
        <f t="shared" si="59"/>
        <v>15821.736999999999</v>
      </c>
      <c r="DE21" s="24">
        <f t="shared" si="59"/>
        <v>14880.294999999998</v>
      </c>
      <c r="DF21" s="24">
        <f t="shared" si="59"/>
        <v>718.1</v>
      </c>
      <c r="DG21" s="24">
        <f t="shared" si="59"/>
        <v>19325117.644000001</v>
      </c>
      <c r="DH21" s="24">
        <f t="shared" si="59"/>
        <v>1513740.3820666666</v>
      </c>
      <c r="DI21" s="24">
        <f t="shared" si="59"/>
        <v>1699694.9345</v>
      </c>
      <c r="DJ21" s="24">
        <f t="shared" si="59"/>
        <v>0</v>
      </c>
      <c r="DK21" s="24">
        <f t="shared" si="59"/>
        <v>0</v>
      </c>
      <c r="DL21" s="24">
        <f t="shared" si="59"/>
        <v>0</v>
      </c>
      <c r="DM21" s="24">
        <f t="shared" si="59"/>
        <v>5920268.2640000004</v>
      </c>
      <c r="DN21" s="24">
        <f t="shared" si="59"/>
        <v>0</v>
      </c>
      <c r="DO21" s="24">
        <f t="shared" si="59"/>
        <v>0</v>
      </c>
      <c r="DP21" s="24">
        <f t="shared" si="59"/>
        <v>0</v>
      </c>
      <c r="DQ21" s="24">
        <f t="shared" si="59"/>
        <v>0</v>
      </c>
      <c r="DR21" s="24">
        <f t="shared" si="59"/>
        <v>0</v>
      </c>
      <c r="DS21" s="24">
        <f t="shared" si="59"/>
        <v>0</v>
      </c>
      <c r="DT21" s="24">
        <f t="shared" si="59"/>
        <v>0</v>
      </c>
      <c r="DU21" s="24">
        <f t="shared" si="59"/>
        <v>0</v>
      </c>
      <c r="DV21" s="24">
        <f t="shared" si="59"/>
        <v>0</v>
      </c>
      <c r="DW21" s="24">
        <f t="shared" si="59"/>
        <v>0</v>
      </c>
      <c r="DX21" s="24">
        <f t="shared" si="59"/>
        <v>0</v>
      </c>
      <c r="DY21" s="24">
        <f t="shared" si="59"/>
        <v>346532.75</v>
      </c>
      <c r="DZ21" s="24">
        <f t="shared" si="59"/>
        <v>129.30000000000001</v>
      </c>
      <c r="EA21" s="264">
        <v>0</v>
      </c>
      <c r="EB21" s="24">
        <f t="shared" si="59"/>
        <v>0</v>
      </c>
      <c r="EC21" s="24">
        <f t="shared" si="59"/>
        <v>6266801.0140000004</v>
      </c>
      <c r="ED21" s="24">
        <f t="shared" si="59"/>
        <v>129.30000000000001</v>
      </c>
      <c r="EE21" s="24">
        <f t="shared" si="59"/>
        <v>0</v>
      </c>
      <c r="EF21" s="24">
        <f>SUM(EF10:EF20)</f>
        <v>-5305268.2640000004</v>
      </c>
    </row>
    <row r="22" spans="1:136" hidden="1">
      <c r="E22" s="52"/>
      <c r="F22" s="33">
        <f>E22/12*3</f>
        <v>0</v>
      </c>
      <c r="G22" s="52"/>
      <c r="J22" s="108">
        <f>J21/E21*100</f>
        <v>37.512332552615121</v>
      </c>
      <c r="Z22" s="33">
        <f>Y22/12*3</f>
        <v>0</v>
      </c>
      <c r="AB22" s="12" t="e">
        <f t="shared" si="26"/>
        <v>#DIV/0!</v>
      </c>
      <c r="AE22" s="33">
        <f>AD22/12*6</f>
        <v>0</v>
      </c>
      <c r="AO22" s="33">
        <f>AN22/12*3</f>
        <v>0</v>
      </c>
      <c r="AW22" s="33">
        <f>AV22/12*6</f>
        <v>0</v>
      </c>
      <c r="AY22" s="52"/>
      <c r="AZ22" s="33">
        <f>AY22/12*3</f>
        <v>0</v>
      </c>
      <c r="BI22" s="33">
        <f>BH22/12*6</f>
        <v>0</v>
      </c>
      <c r="BO22" s="33">
        <f>BN22/12*6</f>
        <v>0</v>
      </c>
      <c r="BT22" s="33">
        <f>BS22/12*3</f>
        <v>0</v>
      </c>
      <c r="BW22" s="33">
        <f>BV22/12*3</f>
        <v>0</v>
      </c>
      <c r="CC22" s="33">
        <f>CB22/12*6</f>
        <v>0</v>
      </c>
      <c r="CF22" s="33">
        <f>CE22/12*6</f>
        <v>0</v>
      </c>
      <c r="CL22" s="33">
        <f>CK22/12*3</f>
        <v>0</v>
      </c>
      <c r="CO22" s="33">
        <f>CN22/12*6</f>
        <v>0</v>
      </c>
      <c r="CU22" s="33">
        <f>CT22/12*6</f>
        <v>0</v>
      </c>
      <c r="CX22" s="33">
        <f>CW22/12*3</f>
        <v>0</v>
      </c>
      <c r="DA22" s="33">
        <f>CZ22/12*3</f>
        <v>0</v>
      </c>
      <c r="DN22" s="33">
        <f>DM22/12*6</f>
        <v>0</v>
      </c>
      <c r="DT22" s="33">
        <f>DS22/12*6</f>
        <v>0</v>
      </c>
      <c r="DW22" s="33">
        <f>DV22/12*6</f>
        <v>0</v>
      </c>
      <c r="ED22" s="33">
        <f>EC22/12*6</f>
        <v>0</v>
      </c>
    </row>
    <row r="23" spans="1:136" hidden="1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26"/>
        <v>#DIV/0!</v>
      </c>
      <c r="AE23" s="33">
        <f>AD23/12*6</f>
        <v>0</v>
      </c>
      <c r="AO23" s="33">
        <f>AN23/12*3</f>
        <v>0</v>
      </c>
      <c r="AW23" s="33">
        <f>AV23/12*6</f>
        <v>0</v>
      </c>
      <c r="AZ23" s="33">
        <f>AY23/12*3</f>
        <v>0</v>
      </c>
      <c r="BI23" s="33">
        <f>BH23/12*6</f>
        <v>0</v>
      </c>
      <c r="BO23" s="33">
        <f>BN23/12*6</f>
        <v>0</v>
      </c>
      <c r="BT23" s="33">
        <f>BS23/12*3</f>
        <v>0</v>
      </c>
      <c r="BW23" s="33">
        <f>BV23/12*3</f>
        <v>0</v>
      </c>
      <c r="CC23" s="33">
        <f>CB23/12*6</f>
        <v>0</v>
      </c>
      <c r="CF23" s="33">
        <f>CE23/12*6</f>
        <v>0</v>
      </c>
      <c r="CL23" s="33">
        <f>CK23/12*3</f>
        <v>0</v>
      </c>
      <c r="CO23" s="33">
        <f>CN23/12*6</f>
        <v>0</v>
      </c>
      <c r="CU23" s="33">
        <f>CT23/12*6</f>
        <v>0</v>
      </c>
      <c r="CX23" s="33">
        <f>CW23/12*3</f>
        <v>0</v>
      </c>
      <c r="DA23" s="33">
        <f>CZ23/12*3</f>
        <v>0</v>
      </c>
      <c r="DN23" s="33">
        <f>DM23/12*6</f>
        <v>0</v>
      </c>
      <c r="DT23" s="33">
        <f>DS23/12*6</f>
        <v>0</v>
      </c>
      <c r="DW23" s="33">
        <f>DV23/12*6</f>
        <v>0</v>
      </c>
      <c r="ED23" s="33">
        <f>EC23/12*6</f>
        <v>0</v>
      </c>
    </row>
    <row r="24" spans="1:136" hidden="1">
      <c r="F24" s="33">
        <f>E24/12*3</f>
        <v>0</v>
      </c>
      <c r="Z24" s="33">
        <f>Y24/12*3</f>
        <v>0</v>
      </c>
      <c r="AB24" s="12" t="e">
        <f t="shared" si="26"/>
        <v>#DIV/0!</v>
      </c>
      <c r="AE24" s="33">
        <f>AD24/12*6</f>
        <v>0</v>
      </c>
      <c r="AO24" s="33">
        <f>AN24/12*3</f>
        <v>0</v>
      </c>
      <c r="AW24" s="33">
        <f>AV24/12*6</f>
        <v>0</v>
      </c>
      <c r="AZ24" s="33">
        <f>AY24/12*3</f>
        <v>0</v>
      </c>
      <c r="BI24" s="33">
        <f>BH24/12*6</f>
        <v>0</v>
      </c>
      <c r="BO24" s="33">
        <f>BN24/12*6</f>
        <v>0</v>
      </c>
      <c r="BT24" s="33">
        <f>BS24/12*3</f>
        <v>0</v>
      </c>
      <c r="BW24" s="33">
        <f>BV24/12*3</f>
        <v>0</v>
      </c>
      <c r="CC24" s="33">
        <f>CB24/12*6</f>
        <v>0</v>
      </c>
      <c r="CF24" s="33">
        <f>CE24/12*6</f>
        <v>0</v>
      </c>
      <c r="CL24" s="33">
        <f>CK24/12*3</f>
        <v>0</v>
      </c>
      <c r="CO24" s="33">
        <f>CN24/12*6</f>
        <v>0</v>
      </c>
      <c r="CU24" s="33">
        <f>CT24/12*6</f>
        <v>0</v>
      </c>
      <c r="CX24" s="33">
        <f>CW24/12*3</f>
        <v>0</v>
      </c>
      <c r="DA24" s="33">
        <f>CZ24/12*3</f>
        <v>0</v>
      </c>
      <c r="DN24" s="33">
        <f>DM24/12*6</f>
        <v>0</v>
      </c>
      <c r="DT24" s="33">
        <f>DS24/12*6</f>
        <v>0</v>
      </c>
      <c r="DW24" s="33">
        <f>DV24/12*6</f>
        <v>0</v>
      </c>
      <c r="ED24" s="33">
        <f>EC24/12*6</f>
        <v>0</v>
      </c>
    </row>
    <row r="25" spans="1:136">
      <c r="L25" s="52"/>
      <c r="AD25" s="52"/>
      <c r="AE25" s="52"/>
      <c r="AF25" s="52"/>
    </row>
    <row r="26" spans="1:136">
      <c r="O26" s="52"/>
    </row>
    <row r="27" spans="1:136">
      <c r="O27" s="52"/>
    </row>
    <row r="28" spans="1:136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AV10:AV20" name="Range4_18_1_2_2_1"/>
    <protectedRange sqref="BS10:BS20" name="Range5_1_9_1"/>
    <protectedRange sqref="BV10:BV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0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T10:BU20" name="Range5_2"/>
    <protectedRange sqref="BW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" name="Range6_2_1"/>
    <protectedRange sqref="EA10:EA20" name="Range6_2_2"/>
  </protectedRanges>
  <mergeCells count="132"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23" t="s">
        <v>128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4" spans="1:18" ht="71.25" customHeight="1">
      <c r="A4" s="53"/>
      <c r="B4" s="127" t="s">
        <v>129</v>
      </c>
      <c r="C4" s="225" t="s">
        <v>130</v>
      </c>
      <c r="D4" s="226"/>
      <c r="E4" s="226"/>
      <c r="F4" s="227"/>
      <c r="G4" s="228" t="s">
        <v>139</v>
      </c>
      <c r="H4" s="228" t="s">
        <v>131</v>
      </c>
      <c r="I4" s="228" t="s">
        <v>140</v>
      </c>
      <c r="J4" s="228" t="s">
        <v>132</v>
      </c>
      <c r="K4" s="229" t="s">
        <v>133</v>
      </c>
      <c r="L4" s="230"/>
      <c r="M4" s="230"/>
      <c r="N4" s="231"/>
      <c r="O4" s="228" t="s">
        <v>141</v>
      </c>
      <c r="P4" s="228" t="s">
        <v>131</v>
      </c>
      <c r="Q4" s="228" t="s">
        <v>142</v>
      </c>
      <c r="R4" s="228" t="s">
        <v>134</v>
      </c>
    </row>
    <row r="5" spans="1:18" ht="17.25" customHeight="1">
      <c r="A5" s="54"/>
      <c r="B5" s="128"/>
      <c r="C5" s="232" t="s">
        <v>135</v>
      </c>
      <c r="D5" s="234" t="s">
        <v>55</v>
      </c>
      <c r="E5" s="235"/>
      <c r="F5" s="236"/>
      <c r="G5" s="228"/>
      <c r="H5" s="228"/>
      <c r="I5" s="228"/>
      <c r="J5" s="228"/>
      <c r="K5" s="237" t="s">
        <v>135</v>
      </c>
      <c r="L5" s="239" t="s">
        <v>55</v>
      </c>
      <c r="M5" s="240"/>
      <c r="N5" s="241"/>
      <c r="O5" s="228"/>
      <c r="P5" s="228"/>
      <c r="Q5" s="228"/>
      <c r="R5" s="228"/>
    </row>
    <row r="6" spans="1:18" ht="26.25" customHeight="1">
      <c r="A6" s="54"/>
      <c r="B6" s="128"/>
      <c r="C6" s="233"/>
      <c r="D6" s="97" t="s">
        <v>136</v>
      </c>
      <c r="E6" s="98" t="s">
        <v>9</v>
      </c>
      <c r="F6" s="98" t="s">
        <v>137</v>
      </c>
      <c r="G6" s="228"/>
      <c r="H6" s="228"/>
      <c r="I6" s="228"/>
      <c r="J6" s="228"/>
      <c r="K6" s="238"/>
      <c r="L6" s="55" t="s">
        <v>136</v>
      </c>
      <c r="M6" s="56" t="s">
        <v>9</v>
      </c>
      <c r="N6" s="56" t="s">
        <v>137</v>
      </c>
      <c r="O6" s="228"/>
      <c r="P6" s="228"/>
      <c r="Q6" s="228"/>
      <c r="R6" s="228"/>
    </row>
    <row r="7" spans="1:18" ht="15" customHeight="1">
      <c r="A7" s="54"/>
      <c r="B7" s="12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Ekamut!O10</f>
        <v>548626.62799999991</v>
      </c>
      <c r="D8" s="100">
        <f>Ekamut!P10</f>
        <v>45718.885666666662</v>
      </c>
      <c r="E8" s="100">
        <f>Ekamut!Q10</f>
        <v>53909.074000000001</v>
      </c>
      <c r="F8" s="100">
        <f>Ekamut!S10</f>
        <v>9.8261861981660878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14000.6</v>
      </c>
      <c r="L8" s="59">
        <f>Ekamut!Z10</f>
        <v>1166.7166666666667</v>
      </c>
      <c r="M8" s="59">
        <f>Ekamut!AA10</f>
        <v>814.851</v>
      </c>
      <c r="N8" s="59">
        <f>Ekamut!AC10</f>
        <v>5.8201148522206188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Ekamut!O11</f>
        <v>1383705.4</v>
      </c>
      <c r="D9" s="100">
        <f>Ekamut!P11</f>
        <v>115308.78333333333</v>
      </c>
      <c r="E9" s="100">
        <f>Ekamut!Q11</f>
        <v>106699.56699999998</v>
      </c>
      <c r="F9" s="100">
        <f>Ekamut!S11</f>
        <v>7.7111476908307202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1533.4166666666667</v>
      </c>
      <c r="M9" s="59">
        <f>Ekamut!AA11</f>
        <v>443.06099999999998</v>
      </c>
      <c r="N9" s="59">
        <f>Ekamut!AC11</f>
        <v>2.407809358187055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Ekamut!O12</f>
        <v>103540.5</v>
      </c>
      <c r="D10" s="100">
        <f>Ekamut!P12</f>
        <v>8628.375</v>
      </c>
      <c r="E10" s="100">
        <f>Ekamut!Q12</f>
        <v>7848.7090000000007</v>
      </c>
      <c r="F10" s="100">
        <f>Ekamut!S12</f>
        <v>7.5803275046962311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40.957000000000001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Ekamut!O13</f>
        <v>777759.00000000012</v>
      </c>
      <c r="D11" s="100">
        <f>Ekamut!P13</f>
        <v>64813.250000000007</v>
      </c>
      <c r="E11" s="100">
        <f>Ekamut!Q13</f>
        <v>60093.720999999983</v>
      </c>
      <c r="F11" s="100">
        <f>Ekamut!S13</f>
        <v>7.7265220974620643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2252.5</v>
      </c>
      <c r="M11" s="59">
        <f>Ekamut!AA13</f>
        <v>1768.9090000000001</v>
      </c>
      <c r="N11" s="59">
        <f>Ekamut!AC13</f>
        <v>6.5442434332223467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Ekamut!O14</f>
        <v>681600</v>
      </c>
      <c r="D12" s="100">
        <f>Ekamut!P14</f>
        <v>56800</v>
      </c>
      <c r="E12" s="100">
        <f>Ekamut!Q14</f>
        <v>101598.18799999998</v>
      </c>
      <c r="F12" s="100">
        <f>Ekamut!S14</f>
        <v>14.905837441314551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1625</v>
      </c>
      <c r="M12" s="59">
        <f>Ekamut!AA14</f>
        <v>323.26100000000002</v>
      </c>
      <c r="N12" s="59">
        <f>Ekamut!AC14</f>
        <v>1.657748717948718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Ekamut!O15</f>
        <v>416134.70000000007</v>
      </c>
      <c r="D13" s="100">
        <f>Ekamut!P15</f>
        <v>34677.891666666677</v>
      </c>
      <c r="E13" s="100">
        <f>Ekamut!Q15</f>
        <v>35932.004000000001</v>
      </c>
      <c r="F13" s="100">
        <f>Ekamut!S15</f>
        <v>8.6347050606450253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260.75</v>
      </c>
      <c r="M13" s="59">
        <f>Ekamut!AA15</f>
        <v>539.73199999999997</v>
      </c>
      <c r="N13" s="59">
        <f>Ekamut!AC15</f>
        <v>17.249344838606582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Ekamut!O16</f>
        <v>432380</v>
      </c>
      <c r="D14" s="100">
        <f>Ekamut!P16</f>
        <v>36031.666666666672</v>
      </c>
      <c r="E14" s="100">
        <f>Ekamut!Q16</f>
        <v>30918.419000000009</v>
      </c>
      <c r="F14" s="100">
        <f>Ekamut!S16</f>
        <v>7.1507514223599635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1275</v>
      </c>
      <c r="M14" s="59">
        <f>Ekamut!AA16</f>
        <v>399.60300000000001</v>
      </c>
      <c r="N14" s="59">
        <f>Ekamut!AC16</f>
        <v>2.6117843137254901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Ekamut!O17</f>
        <v>94000</v>
      </c>
      <c r="D15" s="100">
        <f>Ekamut!P17</f>
        <v>7833.3333333333339</v>
      </c>
      <c r="E15" s="100">
        <f>Ekamut!Q17</f>
        <v>10031.041999999999</v>
      </c>
      <c r="F15" s="100">
        <f>Ekamut!S17</f>
        <v>10.671321276595744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289.35700000000003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Ekamut!O18</f>
        <v>54000</v>
      </c>
      <c r="D16" s="100">
        <f>Ekamut!P18</f>
        <v>4500</v>
      </c>
      <c r="E16" s="100">
        <f>Ekamut!Q18</f>
        <v>5324.2129999999988</v>
      </c>
      <c r="F16" s="100">
        <f>Ekamut!S18</f>
        <v>9.8596537037037013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301.15199999999999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Ekamut!O19</f>
        <v>207418.40000000002</v>
      </c>
      <c r="D17" s="100">
        <f>Ekamut!P19</f>
        <v>17284.866666666669</v>
      </c>
      <c r="E17" s="100">
        <f>Ekamut!Q19</f>
        <v>14313.089000000004</v>
      </c>
      <c r="F17" s="100">
        <f>Ekamut!S19</f>
        <v>6.9005878938416272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333.33333333333331</v>
      </c>
      <c r="M17" s="59">
        <f>Ekamut!AA19</f>
        <v>484.20600000000002</v>
      </c>
      <c r="N17" s="59">
        <f>Ekamut!AC19</f>
        <v>12.10515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Ekamut!O20</f>
        <v>352855.69999999995</v>
      </c>
      <c r="D18" s="100">
        <f>Ekamut!P20</f>
        <v>29404.641666666663</v>
      </c>
      <c r="E18" s="100">
        <f>Ekamut!Q20</f>
        <v>30648.175999999999</v>
      </c>
      <c r="F18" s="100">
        <f>Ekamut!S20</f>
        <v>8.6857534113803467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229.16666666666666</v>
      </c>
      <c r="M18" s="59">
        <f>Ekamut!AA20</f>
        <v>742.28800000000001</v>
      </c>
      <c r="N18" s="59">
        <f>Ekamut!AC20</f>
        <v>26.992290909090912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9.0521449303241983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5.9046600442222017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>
      <c r="B82" s="93"/>
      <c r="H82" s="68"/>
      <c r="I82" s="68"/>
      <c r="P82" s="68"/>
      <c r="Q82" s="68"/>
    </row>
    <row r="83" spans="1:18" ht="15.75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44" t="s">
        <v>149</v>
      </c>
      <c r="B1" s="244"/>
      <c r="C1" s="244"/>
      <c r="D1" s="244"/>
    </row>
    <row r="2" spans="1:4" s="9" customFormat="1" ht="13.15" customHeight="1">
      <c r="A2" s="248" t="s">
        <v>6</v>
      </c>
      <c r="B2" s="245" t="s">
        <v>10</v>
      </c>
      <c r="C2" s="245" t="s">
        <v>147</v>
      </c>
      <c r="D2" s="245" t="s">
        <v>148</v>
      </c>
    </row>
    <row r="3" spans="1:4" s="9" customFormat="1" ht="13.15" customHeight="1">
      <c r="A3" s="249"/>
      <c r="B3" s="246"/>
      <c r="C3" s="246"/>
      <c r="D3" s="246"/>
    </row>
    <row r="4" spans="1:4" s="9" customFormat="1" ht="13.15" customHeight="1">
      <c r="A4" s="249"/>
      <c r="B4" s="246"/>
      <c r="C4" s="246"/>
      <c r="D4" s="246"/>
    </row>
    <row r="5" spans="1:4" s="10" customFormat="1" ht="13.15" customHeight="1">
      <c r="A5" s="249"/>
      <c r="B5" s="246"/>
      <c r="C5" s="246"/>
      <c r="D5" s="246"/>
    </row>
    <row r="6" spans="1:4" s="27" customFormat="1" ht="28.15" customHeight="1">
      <c r="A6" s="250"/>
      <c r="B6" s="247"/>
      <c r="C6" s="247"/>
      <c r="D6" s="247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42" t="s">
        <v>44</v>
      </c>
      <c r="B80" s="243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53" t="s">
        <v>230</v>
      </c>
      <c r="B1" s="253"/>
      <c r="C1" s="253"/>
      <c r="D1" s="253"/>
      <c r="E1" s="253"/>
      <c r="F1" s="253"/>
      <c r="G1" s="253"/>
    </row>
    <row r="2" spans="1:7" ht="34.5" customHeight="1">
      <c r="A2" s="254"/>
      <c r="B2" s="254"/>
      <c r="C2" s="254"/>
      <c r="D2" s="254"/>
      <c r="E2" s="254"/>
      <c r="F2" s="254"/>
      <c r="G2" s="254"/>
    </row>
    <row r="3" spans="1:7" ht="105.6" customHeight="1">
      <c r="A3" s="251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52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61" t="s">
        <v>143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R2" s="5"/>
      <c r="S2" s="5"/>
      <c r="U2" s="162"/>
      <c r="V2" s="162"/>
      <c r="W2" s="162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61" t="s">
        <v>12</v>
      </c>
      <c r="N3" s="161"/>
      <c r="O3" s="161"/>
      <c r="P3" s="161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24" t="s">
        <v>6</v>
      </c>
      <c r="B4" s="124" t="s">
        <v>10</v>
      </c>
      <c r="C4" s="130" t="s">
        <v>4</v>
      </c>
      <c r="D4" s="87"/>
      <c r="E4" s="130" t="s">
        <v>5</v>
      </c>
      <c r="F4" s="133" t="s">
        <v>13</v>
      </c>
      <c r="G4" s="134"/>
      <c r="H4" s="134"/>
      <c r="I4" s="134"/>
      <c r="J4" s="135"/>
      <c r="K4" s="163" t="s">
        <v>45</v>
      </c>
      <c r="L4" s="164"/>
      <c r="M4" s="164"/>
      <c r="N4" s="164"/>
      <c r="O4" s="165"/>
      <c r="P4" s="193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4"/>
      <c r="DF4" s="195"/>
      <c r="DG4" s="123" t="s">
        <v>14</v>
      </c>
      <c r="DH4" s="200" t="s">
        <v>15</v>
      </c>
      <c r="DI4" s="201"/>
      <c r="DJ4" s="202"/>
      <c r="DK4" s="149" t="s">
        <v>3</v>
      </c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49"/>
      <c r="EC4" s="255" t="s">
        <v>16</v>
      </c>
      <c r="ED4" s="177" t="s">
        <v>17</v>
      </c>
      <c r="EE4" s="178"/>
      <c r="EF4" s="179"/>
    </row>
    <row r="5" spans="1:136" s="9" customFormat="1" ht="15" customHeight="1">
      <c r="A5" s="125"/>
      <c r="B5" s="125"/>
      <c r="C5" s="131"/>
      <c r="D5" s="88"/>
      <c r="E5" s="131"/>
      <c r="F5" s="136"/>
      <c r="G5" s="137"/>
      <c r="H5" s="137"/>
      <c r="I5" s="137"/>
      <c r="J5" s="138"/>
      <c r="K5" s="166"/>
      <c r="L5" s="167"/>
      <c r="M5" s="167"/>
      <c r="N5" s="167"/>
      <c r="O5" s="168"/>
      <c r="P5" s="186" t="s">
        <v>7</v>
      </c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8"/>
      <c r="AW5" s="189" t="s">
        <v>2</v>
      </c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50" t="s">
        <v>8</v>
      </c>
      <c r="BM5" s="151"/>
      <c r="BN5" s="151"/>
      <c r="BO5" s="190" t="s">
        <v>18</v>
      </c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1"/>
      <c r="CE5" s="192"/>
      <c r="CF5" s="156" t="s">
        <v>0</v>
      </c>
      <c r="CG5" s="157"/>
      <c r="CH5" s="157"/>
      <c r="CI5" s="157"/>
      <c r="CJ5" s="157"/>
      <c r="CK5" s="157"/>
      <c r="CL5" s="157"/>
      <c r="CM5" s="157"/>
      <c r="CN5" s="196"/>
      <c r="CO5" s="190" t="s">
        <v>1</v>
      </c>
      <c r="CP5" s="191"/>
      <c r="CQ5" s="191"/>
      <c r="CR5" s="191"/>
      <c r="CS5" s="191"/>
      <c r="CT5" s="191"/>
      <c r="CU5" s="191"/>
      <c r="CV5" s="191"/>
      <c r="CW5" s="191"/>
      <c r="CX5" s="189" t="s">
        <v>19</v>
      </c>
      <c r="CY5" s="189"/>
      <c r="CZ5" s="189"/>
      <c r="DA5" s="150" t="s">
        <v>20</v>
      </c>
      <c r="DB5" s="151"/>
      <c r="DC5" s="152"/>
      <c r="DD5" s="150" t="s">
        <v>21</v>
      </c>
      <c r="DE5" s="151"/>
      <c r="DF5" s="152"/>
      <c r="DG5" s="123"/>
      <c r="DH5" s="203"/>
      <c r="DI5" s="204"/>
      <c r="DJ5" s="205"/>
      <c r="DK5" s="216"/>
      <c r="DL5" s="216"/>
      <c r="DM5" s="217"/>
      <c r="DN5" s="217"/>
      <c r="DO5" s="217"/>
      <c r="DP5" s="217"/>
      <c r="DQ5" s="150" t="s">
        <v>22</v>
      </c>
      <c r="DR5" s="151"/>
      <c r="DS5" s="152"/>
      <c r="DT5" s="220"/>
      <c r="DU5" s="221"/>
      <c r="DV5" s="221"/>
      <c r="DW5" s="221"/>
      <c r="DX5" s="221"/>
      <c r="DY5" s="221"/>
      <c r="DZ5" s="221"/>
      <c r="EA5" s="221"/>
      <c r="EB5" s="221"/>
      <c r="EC5" s="256"/>
      <c r="ED5" s="180"/>
      <c r="EE5" s="181"/>
      <c r="EF5" s="182"/>
    </row>
    <row r="6" spans="1:136" s="9" customFormat="1" ht="119.25" customHeight="1">
      <c r="A6" s="125"/>
      <c r="B6" s="125"/>
      <c r="C6" s="131"/>
      <c r="D6" s="88"/>
      <c r="E6" s="131"/>
      <c r="F6" s="139"/>
      <c r="G6" s="140"/>
      <c r="H6" s="140"/>
      <c r="I6" s="140"/>
      <c r="J6" s="141"/>
      <c r="K6" s="169"/>
      <c r="L6" s="170"/>
      <c r="M6" s="170"/>
      <c r="N6" s="170"/>
      <c r="O6" s="171"/>
      <c r="P6" s="197" t="s">
        <v>23</v>
      </c>
      <c r="Q6" s="198"/>
      <c r="R6" s="198"/>
      <c r="S6" s="198"/>
      <c r="T6" s="199"/>
      <c r="U6" s="145" t="s">
        <v>24</v>
      </c>
      <c r="V6" s="146"/>
      <c r="W6" s="146"/>
      <c r="X6" s="146"/>
      <c r="Y6" s="147"/>
      <c r="Z6" s="145" t="s">
        <v>25</v>
      </c>
      <c r="AA6" s="146"/>
      <c r="AB6" s="146"/>
      <c r="AC6" s="146"/>
      <c r="AD6" s="147"/>
      <c r="AE6" s="145" t="s">
        <v>26</v>
      </c>
      <c r="AF6" s="146"/>
      <c r="AG6" s="146"/>
      <c r="AH6" s="146"/>
      <c r="AI6" s="147"/>
      <c r="AJ6" s="145" t="s">
        <v>27</v>
      </c>
      <c r="AK6" s="146"/>
      <c r="AL6" s="146"/>
      <c r="AM6" s="146"/>
      <c r="AN6" s="147"/>
      <c r="AO6" s="145" t="s">
        <v>28</v>
      </c>
      <c r="AP6" s="146"/>
      <c r="AQ6" s="146"/>
      <c r="AR6" s="146"/>
      <c r="AS6" s="147"/>
      <c r="AT6" s="209" t="s">
        <v>29</v>
      </c>
      <c r="AU6" s="209"/>
      <c r="AV6" s="209"/>
      <c r="AW6" s="172" t="s">
        <v>30</v>
      </c>
      <c r="AX6" s="173"/>
      <c r="AY6" s="173"/>
      <c r="AZ6" s="172" t="s">
        <v>31</v>
      </c>
      <c r="BA6" s="173"/>
      <c r="BB6" s="214"/>
      <c r="BC6" s="210" t="s">
        <v>32</v>
      </c>
      <c r="BD6" s="211"/>
      <c r="BE6" s="215"/>
      <c r="BF6" s="210" t="s">
        <v>33</v>
      </c>
      <c r="BG6" s="211"/>
      <c r="BH6" s="211"/>
      <c r="BI6" s="158" t="s">
        <v>34</v>
      </c>
      <c r="BJ6" s="159"/>
      <c r="BK6" s="159"/>
      <c r="BL6" s="153"/>
      <c r="BM6" s="154"/>
      <c r="BN6" s="154"/>
      <c r="BO6" s="174" t="s">
        <v>35</v>
      </c>
      <c r="BP6" s="175"/>
      <c r="BQ6" s="175"/>
      <c r="BR6" s="175"/>
      <c r="BS6" s="176"/>
      <c r="BT6" s="148" t="s">
        <v>36</v>
      </c>
      <c r="BU6" s="148"/>
      <c r="BV6" s="148"/>
      <c r="BW6" s="148" t="s">
        <v>37</v>
      </c>
      <c r="BX6" s="148"/>
      <c r="BY6" s="148"/>
      <c r="BZ6" s="148" t="s">
        <v>38</v>
      </c>
      <c r="CA6" s="148"/>
      <c r="CB6" s="148"/>
      <c r="CC6" s="148" t="s">
        <v>39</v>
      </c>
      <c r="CD6" s="148"/>
      <c r="CE6" s="148"/>
      <c r="CF6" s="148" t="s">
        <v>46</v>
      </c>
      <c r="CG6" s="148"/>
      <c r="CH6" s="148"/>
      <c r="CI6" s="156" t="s">
        <v>47</v>
      </c>
      <c r="CJ6" s="157"/>
      <c r="CK6" s="157"/>
      <c r="CL6" s="148" t="s">
        <v>40</v>
      </c>
      <c r="CM6" s="148"/>
      <c r="CN6" s="148"/>
      <c r="CO6" s="212" t="s">
        <v>41</v>
      </c>
      <c r="CP6" s="213"/>
      <c r="CQ6" s="157"/>
      <c r="CR6" s="148" t="s">
        <v>42</v>
      </c>
      <c r="CS6" s="148"/>
      <c r="CT6" s="148"/>
      <c r="CU6" s="156" t="s">
        <v>48</v>
      </c>
      <c r="CV6" s="157"/>
      <c r="CW6" s="157"/>
      <c r="CX6" s="189"/>
      <c r="CY6" s="189"/>
      <c r="CZ6" s="189"/>
      <c r="DA6" s="153"/>
      <c r="DB6" s="154"/>
      <c r="DC6" s="155"/>
      <c r="DD6" s="153"/>
      <c r="DE6" s="154"/>
      <c r="DF6" s="155"/>
      <c r="DG6" s="123"/>
      <c r="DH6" s="206"/>
      <c r="DI6" s="207"/>
      <c r="DJ6" s="208"/>
      <c r="DK6" s="150" t="s">
        <v>49</v>
      </c>
      <c r="DL6" s="151"/>
      <c r="DM6" s="152"/>
      <c r="DN6" s="150" t="s">
        <v>50</v>
      </c>
      <c r="DO6" s="151"/>
      <c r="DP6" s="152"/>
      <c r="DQ6" s="153"/>
      <c r="DR6" s="154"/>
      <c r="DS6" s="155"/>
      <c r="DT6" s="150" t="s">
        <v>51</v>
      </c>
      <c r="DU6" s="151"/>
      <c r="DV6" s="152"/>
      <c r="DW6" s="150" t="s">
        <v>52</v>
      </c>
      <c r="DX6" s="151"/>
      <c r="DY6" s="152"/>
      <c r="DZ6" s="218" t="s">
        <v>53</v>
      </c>
      <c r="EA6" s="219"/>
      <c r="EB6" s="219"/>
      <c r="EC6" s="257"/>
      <c r="ED6" s="183"/>
      <c r="EE6" s="184"/>
      <c r="EF6" s="185"/>
    </row>
    <row r="7" spans="1:136" s="10" customFormat="1" ht="36" customHeight="1">
      <c r="A7" s="125"/>
      <c r="B7" s="125"/>
      <c r="C7" s="131"/>
      <c r="D7" s="88"/>
      <c r="E7" s="131"/>
      <c r="F7" s="121" t="s">
        <v>43</v>
      </c>
      <c r="G7" s="142" t="s">
        <v>55</v>
      </c>
      <c r="H7" s="143"/>
      <c r="I7" s="143"/>
      <c r="J7" s="144"/>
      <c r="K7" s="121" t="s">
        <v>43</v>
      </c>
      <c r="L7" s="142" t="s">
        <v>55</v>
      </c>
      <c r="M7" s="143"/>
      <c r="N7" s="143"/>
      <c r="O7" s="144"/>
      <c r="P7" s="121" t="s">
        <v>43</v>
      </c>
      <c r="Q7" s="142" t="s">
        <v>55</v>
      </c>
      <c r="R7" s="143"/>
      <c r="S7" s="143"/>
      <c r="T7" s="144"/>
      <c r="U7" s="121" t="s">
        <v>43</v>
      </c>
      <c r="V7" s="142" t="s">
        <v>55</v>
      </c>
      <c r="W7" s="143"/>
      <c r="X7" s="143"/>
      <c r="Y7" s="144"/>
      <c r="Z7" s="121" t="s">
        <v>43</v>
      </c>
      <c r="AA7" s="142" t="s">
        <v>55</v>
      </c>
      <c r="AB7" s="143"/>
      <c r="AC7" s="143"/>
      <c r="AD7" s="144"/>
      <c r="AE7" s="121" t="s">
        <v>43</v>
      </c>
      <c r="AF7" s="142" t="s">
        <v>55</v>
      </c>
      <c r="AG7" s="143"/>
      <c r="AH7" s="143"/>
      <c r="AI7" s="144"/>
      <c r="AJ7" s="121" t="s">
        <v>43</v>
      </c>
      <c r="AK7" s="142" t="s">
        <v>55</v>
      </c>
      <c r="AL7" s="143"/>
      <c r="AM7" s="143"/>
      <c r="AN7" s="144"/>
      <c r="AO7" s="121" t="s">
        <v>43</v>
      </c>
      <c r="AP7" s="142" t="s">
        <v>55</v>
      </c>
      <c r="AQ7" s="143"/>
      <c r="AR7" s="143"/>
      <c r="AS7" s="144"/>
      <c r="AT7" s="121" t="s">
        <v>43</v>
      </c>
      <c r="AU7" s="118" t="s">
        <v>55</v>
      </c>
      <c r="AV7" s="119"/>
      <c r="AW7" s="121" t="s">
        <v>43</v>
      </c>
      <c r="AX7" s="118" t="s">
        <v>55</v>
      </c>
      <c r="AY7" s="119"/>
      <c r="AZ7" s="121" t="s">
        <v>43</v>
      </c>
      <c r="BA7" s="118" t="s">
        <v>55</v>
      </c>
      <c r="BB7" s="119"/>
      <c r="BC7" s="121" t="s">
        <v>43</v>
      </c>
      <c r="BD7" s="118" t="s">
        <v>55</v>
      </c>
      <c r="BE7" s="119"/>
      <c r="BF7" s="121" t="s">
        <v>43</v>
      </c>
      <c r="BG7" s="118" t="s">
        <v>55</v>
      </c>
      <c r="BH7" s="119"/>
      <c r="BI7" s="121" t="s">
        <v>43</v>
      </c>
      <c r="BJ7" s="118" t="s">
        <v>55</v>
      </c>
      <c r="BK7" s="119"/>
      <c r="BL7" s="121" t="s">
        <v>43</v>
      </c>
      <c r="BM7" s="118" t="s">
        <v>55</v>
      </c>
      <c r="BN7" s="119"/>
      <c r="BO7" s="121" t="s">
        <v>43</v>
      </c>
      <c r="BP7" s="118" t="s">
        <v>55</v>
      </c>
      <c r="BQ7" s="120"/>
      <c r="BR7" s="120"/>
      <c r="BS7" s="119"/>
      <c r="BT7" s="121" t="s">
        <v>43</v>
      </c>
      <c r="BU7" s="118" t="s">
        <v>55</v>
      </c>
      <c r="BV7" s="119"/>
      <c r="BW7" s="121" t="s">
        <v>43</v>
      </c>
      <c r="BX7" s="118" t="s">
        <v>55</v>
      </c>
      <c r="BY7" s="119"/>
      <c r="BZ7" s="121" t="s">
        <v>43</v>
      </c>
      <c r="CA7" s="118" t="s">
        <v>55</v>
      </c>
      <c r="CB7" s="119"/>
      <c r="CC7" s="121" t="s">
        <v>43</v>
      </c>
      <c r="CD7" s="118" t="s">
        <v>55</v>
      </c>
      <c r="CE7" s="119"/>
      <c r="CF7" s="121" t="s">
        <v>43</v>
      </c>
      <c r="CG7" s="118" t="s">
        <v>55</v>
      </c>
      <c r="CH7" s="119"/>
      <c r="CI7" s="121" t="s">
        <v>43</v>
      </c>
      <c r="CJ7" s="118" t="s">
        <v>55</v>
      </c>
      <c r="CK7" s="119"/>
      <c r="CL7" s="121" t="s">
        <v>43</v>
      </c>
      <c r="CM7" s="118" t="s">
        <v>55</v>
      </c>
      <c r="CN7" s="119"/>
      <c r="CO7" s="121" t="s">
        <v>43</v>
      </c>
      <c r="CP7" s="118" t="s">
        <v>55</v>
      </c>
      <c r="CQ7" s="119"/>
      <c r="CR7" s="121" t="s">
        <v>43</v>
      </c>
      <c r="CS7" s="118" t="s">
        <v>55</v>
      </c>
      <c r="CT7" s="119"/>
      <c r="CU7" s="121" t="s">
        <v>43</v>
      </c>
      <c r="CV7" s="118" t="s">
        <v>55</v>
      </c>
      <c r="CW7" s="119"/>
      <c r="CX7" s="121" t="s">
        <v>43</v>
      </c>
      <c r="CY7" s="118" t="s">
        <v>55</v>
      </c>
      <c r="CZ7" s="119"/>
      <c r="DA7" s="121" t="s">
        <v>43</v>
      </c>
      <c r="DB7" s="118" t="s">
        <v>55</v>
      </c>
      <c r="DC7" s="119"/>
      <c r="DD7" s="121" t="s">
        <v>43</v>
      </c>
      <c r="DE7" s="118" t="s">
        <v>55</v>
      </c>
      <c r="DF7" s="119"/>
      <c r="DG7" s="222" t="s">
        <v>9</v>
      </c>
      <c r="DH7" s="121" t="s">
        <v>43</v>
      </c>
      <c r="DI7" s="118" t="s">
        <v>55</v>
      </c>
      <c r="DJ7" s="119"/>
      <c r="DK7" s="121" t="s">
        <v>43</v>
      </c>
      <c r="DL7" s="118" t="s">
        <v>55</v>
      </c>
      <c r="DM7" s="119"/>
      <c r="DN7" s="121" t="s">
        <v>43</v>
      </c>
      <c r="DO7" s="118" t="s">
        <v>55</v>
      </c>
      <c r="DP7" s="119"/>
      <c r="DQ7" s="121" t="s">
        <v>43</v>
      </c>
      <c r="DR7" s="118" t="s">
        <v>55</v>
      </c>
      <c r="DS7" s="119"/>
      <c r="DT7" s="121" t="s">
        <v>43</v>
      </c>
      <c r="DU7" s="118" t="s">
        <v>55</v>
      </c>
      <c r="DV7" s="119"/>
      <c r="DW7" s="121" t="s">
        <v>43</v>
      </c>
      <c r="DX7" s="118" t="s">
        <v>55</v>
      </c>
      <c r="DY7" s="119"/>
      <c r="DZ7" s="121" t="s">
        <v>43</v>
      </c>
      <c r="EA7" s="142" t="s">
        <v>55</v>
      </c>
      <c r="EB7" s="144"/>
      <c r="EC7" s="255" t="s">
        <v>9</v>
      </c>
      <c r="ED7" s="121" t="s">
        <v>43</v>
      </c>
      <c r="EE7" s="118" t="s">
        <v>55</v>
      </c>
      <c r="EF7" s="119"/>
    </row>
    <row r="8" spans="1:136" s="27" customFormat="1" ht="101.25" customHeight="1">
      <c r="A8" s="126"/>
      <c r="B8" s="126"/>
      <c r="C8" s="132"/>
      <c r="D8" s="89"/>
      <c r="E8" s="132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2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61" t="s">
        <v>143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Q2" s="5"/>
      <c r="R2" s="5"/>
      <c r="T2" s="162"/>
      <c r="U2" s="162"/>
      <c r="V2" s="16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61" t="s">
        <v>12</v>
      </c>
      <c r="M3" s="161"/>
      <c r="N3" s="161"/>
      <c r="O3" s="16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24" t="s">
        <v>6</v>
      </c>
      <c r="B4" s="127" t="s">
        <v>10</v>
      </c>
      <c r="C4" s="130" t="s">
        <v>4</v>
      </c>
      <c r="D4" s="130" t="s">
        <v>5</v>
      </c>
      <c r="E4" s="133" t="s">
        <v>13</v>
      </c>
      <c r="F4" s="134"/>
      <c r="G4" s="134"/>
      <c r="H4" s="134"/>
      <c r="I4" s="135"/>
      <c r="J4" s="163" t="s">
        <v>45</v>
      </c>
      <c r="K4" s="164"/>
      <c r="L4" s="164"/>
      <c r="M4" s="164"/>
      <c r="N4" s="165"/>
      <c r="O4" s="193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5"/>
      <c r="DF4" s="123" t="s">
        <v>14</v>
      </c>
      <c r="DG4" s="200" t="s">
        <v>231</v>
      </c>
      <c r="DH4" s="149" t="s">
        <v>3</v>
      </c>
      <c r="DI4" s="149"/>
      <c r="DJ4" s="149"/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255" t="s">
        <v>16</v>
      </c>
      <c r="EA4" s="260" t="s">
        <v>232</v>
      </c>
    </row>
    <row r="5" spans="1:131" s="9" customFormat="1" ht="15" customHeight="1">
      <c r="A5" s="125"/>
      <c r="B5" s="128"/>
      <c r="C5" s="131"/>
      <c r="D5" s="131"/>
      <c r="E5" s="136"/>
      <c r="F5" s="137"/>
      <c r="G5" s="137"/>
      <c r="H5" s="137"/>
      <c r="I5" s="138"/>
      <c r="J5" s="166"/>
      <c r="K5" s="167"/>
      <c r="L5" s="167"/>
      <c r="M5" s="167"/>
      <c r="N5" s="168"/>
      <c r="O5" s="186" t="s">
        <v>7</v>
      </c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8"/>
      <c r="AV5" s="189" t="s">
        <v>2</v>
      </c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50" t="s">
        <v>8</v>
      </c>
      <c r="BL5" s="151"/>
      <c r="BM5" s="151"/>
      <c r="BN5" s="190" t="s">
        <v>18</v>
      </c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2"/>
      <c r="CE5" s="156" t="s">
        <v>0</v>
      </c>
      <c r="CF5" s="157"/>
      <c r="CG5" s="157"/>
      <c r="CH5" s="157"/>
      <c r="CI5" s="157"/>
      <c r="CJ5" s="157"/>
      <c r="CK5" s="157"/>
      <c r="CL5" s="157"/>
      <c r="CM5" s="196"/>
      <c r="CN5" s="190" t="s">
        <v>1</v>
      </c>
      <c r="CO5" s="191"/>
      <c r="CP5" s="191"/>
      <c r="CQ5" s="191"/>
      <c r="CR5" s="191"/>
      <c r="CS5" s="191"/>
      <c r="CT5" s="191"/>
      <c r="CU5" s="191"/>
      <c r="CV5" s="191"/>
      <c r="CW5" s="189" t="s">
        <v>19</v>
      </c>
      <c r="CX5" s="189"/>
      <c r="CY5" s="189"/>
      <c r="CZ5" s="150" t="s">
        <v>20</v>
      </c>
      <c r="DA5" s="151"/>
      <c r="DB5" s="152"/>
      <c r="DC5" s="150" t="s">
        <v>21</v>
      </c>
      <c r="DD5" s="151"/>
      <c r="DE5" s="152"/>
      <c r="DF5" s="123"/>
      <c r="DG5" s="203"/>
      <c r="DH5" s="216"/>
      <c r="DI5" s="216"/>
      <c r="DJ5" s="217"/>
      <c r="DK5" s="217"/>
      <c r="DL5" s="217"/>
      <c r="DM5" s="217"/>
      <c r="DN5" s="150" t="s">
        <v>22</v>
      </c>
      <c r="DO5" s="151"/>
      <c r="DP5" s="152"/>
      <c r="DQ5" s="220"/>
      <c r="DR5" s="221"/>
      <c r="DS5" s="221"/>
      <c r="DT5" s="221"/>
      <c r="DU5" s="221"/>
      <c r="DV5" s="221"/>
      <c r="DW5" s="221"/>
      <c r="DX5" s="221"/>
      <c r="DY5" s="221"/>
      <c r="DZ5" s="256"/>
      <c r="EA5" s="260"/>
    </row>
    <row r="6" spans="1:131" s="9" customFormat="1" ht="119.25" customHeight="1">
      <c r="A6" s="125"/>
      <c r="B6" s="128"/>
      <c r="C6" s="131"/>
      <c r="D6" s="131"/>
      <c r="E6" s="139"/>
      <c r="F6" s="140"/>
      <c r="G6" s="140"/>
      <c r="H6" s="140"/>
      <c r="I6" s="141"/>
      <c r="J6" s="169"/>
      <c r="K6" s="170"/>
      <c r="L6" s="170"/>
      <c r="M6" s="170"/>
      <c r="N6" s="171"/>
      <c r="O6" s="197" t="s">
        <v>23</v>
      </c>
      <c r="P6" s="198"/>
      <c r="Q6" s="198"/>
      <c r="R6" s="198"/>
      <c r="S6" s="199"/>
      <c r="T6" s="145" t="s">
        <v>24</v>
      </c>
      <c r="U6" s="146"/>
      <c r="V6" s="146"/>
      <c r="W6" s="146"/>
      <c r="X6" s="147"/>
      <c r="Y6" s="145" t="s">
        <v>25</v>
      </c>
      <c r="Z6" s="146"/>
      <c r="AA6" s="146"/>
      <c r="AB6" s="146"/>
      <c r="AC6" s="147"/>
      <c r="AD6" s="145" t="s">
        <v>26</v>
      </c>
      <c r="AE6" s="146"/>
      <c r="AF6" s="146"/>
      <c r="AG6" s="146"/>
      <c r="AH6" s="147"/>
      <c r="AI6" s="145" t="s">
        <v>27</v>
      </c>
      <c r="AJ6" s="146"/>
      <c r="AK6" s="146"/>
      <c r="AL6" s="146"/>
      <c r="AM6" s="147"/>
      <c r="AN6" s="145" t="s">
        <v>28</v>
      </c>
      <c r="AO6" s="146"/>
      <c r="AP6" s="146"/>
      <c r="AQ6" s="146"/>
      <c r="AR6" s="147"/>
      <c r="AS6" s="209" t="s">
        <v>29</v>
      </c>
      <c r="AT6" s="209"/>
      <c r="AU6" s="209"/>
      <c r="AV6" s="172" t="s">
        <v>30</v>
      </c>
      <c r="AW6" s="173"/>
      <c r="AX6" s="173"/>
      <c r="AY6" s="172" t="s">
        <v>31</v>
      </c>
      <c r="AZ6" s="173"/>
      <c r="BA6" s="214"/>
      <c r="BB6" s="210" t="s">
        <v>32</v>
      </c>
      <c r="BC6" s="211"/>
      <c r="BD6" s="215"/>
      <c r="BE6" s="210" t="s">
        <v>33</v>
      </c>
      <c r="BF6" s="211"/>
      <c r="BG6" s="211"/>
      <c r="BH6" s="158" t="s">
        <v>34</v>
      </c>
      <c r="BI6" s="159"/>
      <c r="BJ6" s="159"/>
      <c r="BK6" s="153"/>
      <c r="BL6" s="154"/>
      <c r="BM6" s="154"/>
      <c r="BN6" s="174" t="s">
        <v>35</v>
      </c>
      <c r="BO6" s="175"/>
      <c r="BP6" s="175"/>
      <c r="BQ6" s="175"/>
      <c r="BR6" s="176"/>
      <c r="BS6" s="148" t="s">
        <v>36</v>
      </c>
      <c r="BT6" s="148"/>
      <c r="BU6" s="148"/>
      <c r="BV6" s="148" t="s">
        <v>37</v>
      </c>
      <c r="BW6" s="148"/>
      <c r="BX6" s="148"/>
      <c r="BY6" s="148" t="s">
        <v>38</v>
      </c>
      <c r="BZ6" s="148"/>
      <c r="CA6" s="148"/>
      <c r="CB6" s="148" t="s">
        <v>39</v>
      </c>
      <c r="CC6" s="148"/>
      <c r="CD6" s="148"/>
      <c r="CE6" s="148" t="s">
        <v>46</v>
      </c>
      <c r="CF6" s="148"/>
      <c r="CG6" s="148"/>
      <c r="CH6" s="156" t="s">
        <v>47</v>
      </c>
      <c r="CI6" s="157"/>
      <c r="CJ6" s="157"/>
      <c r="CK6" s="148" t="s">
        <v>40</v>
      </c>
      <c r="CL6" s="148"/>
      <c r="CM6" s="148"/>
      <c r="CN6" s="212" t="s">
        <v>41</v>
      </c>
      <c r="CO6" s="213"/>
      <c r="CP6" s="157"/>
      <c r="CQ6" s="148" t="s">
        <v>42</v>
      </c>
      <c r="CR6" s="148"/>
      <c r="CS6" s="148"/>
      <c r="CT6" s="156" t="s">
        <v>48</v>
      </c>
      <c r="CU6" s="157"/>
      <c r="CV6" s="157"/>
      <c r="CW6" s="189"/>
      <c r="CX6" s="189"/>
      <c r="CY6" s="189"/>
      <c r="CZ6" s="153"/>
      <c r="DA6" s="154"/>
      <c r="DB6" s="155"/>
      <c r="DC6" s="153"/>
      <c r="DD6" s="154"/>
      <c r="DE6" s="155"/>
      <c r="DF6" s="123"/>
      <c r="DG6" s="206"/>
      <c r="DH6" s="150" t="s">
        <v>49</v>
      </c>
      <c r="DI6" s="151"/>
      <c r="DJ6" s="152"/>
      <c r="DK6" s="150" t="s">
        <v>50</v>
      </c>
      <c r="DL6" s="151"/>
      <c r="DM6" s="152"/>
      <c r="DN6" s="153"/>
      <c r="DO6" s="154"/>
      <c r="DP6" s="155"/>
      <c r="DQ6" s="150" t="s">
        <v>51</v>
      </c>
      <c r="DR6" s="151"/>
      <c r="DS6" s="152"/>
      <c r="DT6" s="150" t="s">
        <v>52</v>
      </c>
      <c r="DU6" s="151"/>
      <c r="DV6" s="152"/>
      <c r="DW6" s="218" t="s">
        <v>53</v>
      </c>
      <c r="DX6" s="219"/>
      <c r="DY6" s="219"/>
      <c r="DZ6" s="257"/>
      <c r="EA6" s="260"/>
    </row>
    <row r="7" spans="1:131" s="10" customFormat="1" ht="36" customHeight="1">
      <c r="A7" s="125"/>
      <c r="B7" s="128"/>
      <c r="C7" s="131"/>
      <c r="D7" s="131"/>
      <c r="E7" s="121" t="s">
        <v>43</v>
      </c>
      <c r="F7" s="142" t="s">
        <v>55</v>
      </c>
      <c r="G7" s="143"/>
      <c r="H7" s="143"/>
      <c r="I7" s="144"/>
      <c r="J7" s="121" t="s">
        <v>43</v>
      </c>
      <c r="K7" s="142" t="s">
        <v>55</v>
      </c>
      <c r="L7" s="143"/>
      <c r="M7" s="143"/>
      <c r="N7" s="144"/>
      <c r="O7" s="121" t="s">
        <v>43</v>
      </c>
      <c r="P7" s="142" t="s">
        <v>55</v>
      </c>
      <c r="Q7" s="143"/>
      <c r="R7" s="143"/>
      <c r="S7" s="144"/>
      <c r="T7" s="121" t="s">
        <v>43</v>
      </c>
      <c r="U7" s="142" t="s">
        <v>55</v>
      </c>
      <c r="V7" s="143"/>
      <c r="W7" s="143"/>
      <c r="X7" s="144"/>
      <c r="Y7" s="121" t="s">
        <v>43</v>
      </c>
      <c r="Z7" s="142" t="s">
        <v>55</v>
      </c>
      <c r="AA7" s="143"/>
      <c r="AB7" s="143"/>
      <c r="AC7" s="144"/>
      <c r="AD7" s="121" t="s">
        <v>43</v>
      </c>
      <c r="AE7" s="142" t="s">
        <v>55</v>
      </c>
      <c r="AF7" s="143"/>
      <c r="AG7" s="143"/>
      <c r="AH7" s="144"/>
      <c r="AI7" s="121" t="s">
        <v>43</v>
      </c>
      <c r="AJ7" s="142" t="s">
        <v>55</v>
      </c>
      <c r="AK7" s="143"/>
      <c r="AL7" s="143"/>
      <c r="AM7" s="144"/>
      <c r="AN7" s="121" t="s">
        <v>43</v>
      </c>
      <c r="AO7" s="142" t="s">
        <v>55</v>
      </c>
      <c r="AP7" s="143"/>
      <c r="AQ7" s="143"/>
      <c r="AR7" s="144"/>
      <c r="AS7" s="121" t="s">
        <v>43</v>
      </c>
      <c r="AT7" s="118" t="s">
        <v>55</v>
      </c>
      <c r="AU7" s="119"/>
      <c r="AV7" s="121" t="s">
        <v>43</v>
      </c>
      <c r="AW7" s="118" t="s">
        <v>55</v>
      </c>
      <c r="AX7" s="119"/>
      <c r="AY7" s="121" t="s">
        <v>43</v>
      </c>
      <c r="AZ7" s="118" t="s">
        <v>55</v>
      </c>
      <c r="BA7" s="119"/>
      <c r="BB7" s="121" t="s">
        <v>43</v>
      </c>
      <c r="BC7" s="118" t="s">
        <v>55</v>
      </c>
      <c r="BD7" s="119"/>
      <c r="BE7" s="121" t="s">
        <v>43</v>
      </c>
      <c r="BF7" s="118" t="s">
        <v>55</v>
      </c>
      <c r="BG7" s="119"/>
      <c r="BH7" s="121" t="s">
        <v>43</v>
      </c>
      <c r="BI7" s="118" t="s">
        <v>55</v>
      </c>
      <c r="BJ7" s="119"/>
      <c r="BK7" s="121" t="s">
        <v>43</v>
      </c>
      <c r="BL7" s="118" t="s">
        <v>55</v>
      </c>
      <c r="BM7" s="119"/>
      <c r="BN7" s="121" t="s">
        <v>43</v>
      </c>
      <c r="BO7" s="118" t="s">
        <v>55</v>
      </c>
      <c r="BP7" s="120"/>
      <c r="BQ7" s="120"/>
      <c r="BR7" s="119"/>
      <c r="BS7" s="121" t="s">
        <v>43</v>
      </c>
      <c r="BT7" s="118" t="s">
        <v>55</v>
      </c>
      <c r="BU7" s="119"/>
      <c r="BV7" s="121" t="s">
        <v>43</v>
      </c>
      <c r="BW7" s="118" t="s">
        <v>55</v>
      </c>
      <c r="BX7" s="119"/>
      <c r="BY7" s="121" t="s">
        <v>43</v>
      </c>
      <c r="BZ7" s="118" t="s">
        <v>55</v>
      </c>
      <c r="CA7" s="119"/>
      <c r="CB7" s="121" t="s">
        <v>43</v>
      </c>
      <c r="CC7" s="118" t="s">
        <v>55</v>
      </c>
      <c r="CD7" s="119"/>
      <c r="CE7" s="121" t="s">
        <v>43</v>
      </c>
      <c r="CF7" s="118" t="s">
        <v>55</v>
      </c>
      <c r="CG7" s="119"/>
      <c r="CH7" s="121" t="s">
        <v>43</v>
      </c>
      <c r="CI7" s="118" t="s">
        <v>55</v>
      </c>
      <c r="CJ7" s="119"/>
      <c r="CK7" s="121" t="s">
        <v>43</v>
      </c>
      <c r="CL7" s="118" t="s">
        <v>55</v>
      </c>
      <c r="CM7" s="119"/>
      <c r="CN7" s="121" t="s">
        <v>43</v>
      </c>
      <c r="CO7" s="118" t="s">
        <v>55</v>
      </c>
      <c r="CP7" s="119"/>
      <c r="CQ7" s="121" t="s">
        <v>43</v>
      </c>
      <c r="CR7" s="118" t="s">
        <v>55</v>
      </c>
      <c r="CS7" s="119"/>
      <c r="CT7" s="121" t="s">
        <v>43</v>
      </c>
      <c r="CU7" s="118" t="s">
        <v>55</v>
      </c>
      <c r="CV7" s="119"/>
      <c r="CW7" s="121" t="s">
        <v>43</v>
      </c>
      <c r="CX7" s="118" t="s">
        <v>55</v>
      </c>
      <c r="CY7" s="119"/>
      <c r="CZ7" s="121" t="s">
        <v>43</v>
      </c>
      <c r="DA7" s="118" t="s">
        <v>55</v>
      </c>
      <c r="DB7" s="119"/>
      <c r="DC7" s="121" t="s">
        <v>43</v>
      </c>
      <c r="DD7" s="118" t="s">
        <v>55</v>
      </c>
      <c r="DE7" s="119"/>
      <c r="DF7" s="222" t="s">
        <v>9</v>
      </c>
      <c r="DG7" s="121" t="s">
        <v>43</v>
      </c>
      <c r="DH7" s="121" t="s">
        <v>43</v>
      </c>
      <c r="DI7" s="118" t="s">
        <v>55</v>
      </c>
      <c r="DJ7" s="119"/>
      <c r="DK7" s="121" t="s">
        <v>43</v>
      </c>
      <c r="DL7" s="118" t="s">
        <v>55</v>
      </c>
      <c r="DM7" s="119"/>
      <c r="DN7" s="121" t="s">
        <v>43</v>
      </c>
      <c r="DO7" s="118" t="s">
        <v>55</v>
      </c>
      <c r="DP7" s="119"/>
      <c r="DQ7" s="121" t="s">
        <v>43</v>
      </c>
      <c r="DR7" s="118" t="s">
        <v>55</v>
      </c>
      <c r="DS7" s="119"/>
      <c r="DT7" s="121" t="s">
        <v>43</v>
      </c>
      <c r="DU7" s="118" t="s">
        <v>55</v>
      </c>
      <c r="DV7" s="119"/>
      <c r="DW7" s="121" t="s">
        <v>43</v>
      </c>
      <c r="DX7" s="142" t="s">
        <v>55</v>
      </c>
      <c r="DY7" s="144"/>
      <c r="DZ7" s="255" t="s">
        <v>9</v>
      </c>
      <c r="EA7" s="121" t="s">
        <v>43</v>
      </c>
    </row>
    <row r="8" spans="1:131" s="27" customFormat="1" ht="101.25" customHeight="1">
      <c r="A8" s="126"/>
      <c r="B8" s="129"/>
      <c r="C8" s="132"/>
      <c r="D8" s="132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2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58" t="s">
        <v>44</v>
      </c>
      <c r="B82" s="259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61" t="s">
        <v>143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Q2" s="5"/>
      <c r="R2" s="5"/>
      <c r="T2" s="162"/>
      <c r="U2" s="162"/>
      <c r="V2" s="16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61" t="s">
        <v>12</v>
      </c>
      <c r="M3" s="161"/>
      <c r="N3" s="161"/>
      <c r="O3" s="16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24" t="s">
        <v>6</v>
      </c>
      <c r="B4" s="124" t="s">
        <v>10</v>
      </c>
      <c r="C4" s="130" t="s">
        <v>4</v>
      </c>
      <c r="D4" s="130" t="s">
        <v>5</v>
      </c>
      <c r="E4" s="133" t="s">
        <v>13</v>
      </c>
      <c r="F4" s="134"/>
      <c r="G4" s="134"/>
      <c r="H4" s="134"/>
      <c r="I4" s="135"/>
      <c r="J4" s="163" t="s">
        <v>45</v>
      </c>
      <c r="K4" s="164"/>
      <c r="L4" s="164"/>
      <c r="M4" s="164"/>
      <c r="N4" s="165"/>
      <c r="O4" s="193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5"/>
      <c r="DF4" s="123" t="s">
        <v>14</v>
      </c>
      <c r="DG4" s="200" t="s">
        <v>15</v>
      </c>
      <c r="DH4" s="201"/>
      <c r="DI4" s="202"/>
      <c r="DJ4" s="149" t="s">
        <v>3</v>
      </c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23" t="s">
        <v>16</v>
      </c>
      <c r="EC4" s="177" t="s">
        <v>17</v>
      </c>
      <c r="ED4" s="178"/>
      <c r="EE4" s="179"/>
    </row>
    <row r="5" spans="1:136" s="9" customFormat="1" ht="15" customHeight="1">
      <c r="A5" s="125"/>
      <c r="B5" s="125"/>
      <c r="C5" s="131"/>
      <c r="D5" s="131"/>
      <c r="E5" s="136"/>
      <c r="F5" s="137"/>
      <c r="G5" s="137"/>
      <c r="H5" s="137"/>
      <c r="I5" s="138"/>
      <c r="J5" s="166"/>
      <c r="K5" s="167"/>
      <c r="L5" s="167"/>
      <c r="M5" s="167"/>
      <c r="N5" s="168"/>
      <c r="O5" s="186" t="s">
        <v>7</v>
      </c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8"/>
      <c r="AV5" s="189" t="s">
        <v>2</v>
      </c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50" t="s">
        <v>8</v>
      </c>
      <c r="BL5" s="151"/>
      <c r="BM5" s="151"/>
      <c r="BN5" s="190" t="s">
        <v>18</v>
      </c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2"/>
      <c r="CE5" s="156" t="s">
        <v>0</v>
      </c>
      <c r="CF5" s="157"/>
      <c r="CG5" s="157"/>
      <c r="CH5" s="157"/>
      <c r="CI5" s="157"/>
      <c r="CJ5" s="157"/>
      <c r="CK5" s="157"/>
      <c r="CL5" s="157"/>
      <c r="CM5" s="196"/>
      <c r="CN5" s="190" t="s">
        <v>1</v>
      </c>
      <c r="CO5" s="191"/>
      <c r="CP5" s="191"/>
      <c r="CQ5" s="191"/>
      <c r="CR5" s="191"/>
      <c r="CS5" s="191"/>
      <c r="CT5" s="191"/>
      <c r="CU5" s="191"/>
      <c r="CV5" s="191"/>
      <c r="CW5" s="189" t="s">
        <v>19</v>
      </c>
      <c r="CX5" s="189"/>
      <c r="CY5" s="189"/>
      <c r="CZ5" s="150" t="s">
        <v>20</v>
      </c>
      <c r="DA5" s="151"/>
      <c r="DB5" s="152"/>
      <c r="DC5" s="150" t="s">
        <v>21</v>
      </c>
      <c r="DD5" s="151"/>
      <c r="DE5" s="152"/>
      <c r="DF5" s="123"/>
      <c r="DG5" s="203"/>
      <c r="DH5" s="204"/>
      <c r="DI5" s="205"/>
      <c r="DJ5" s="216"/>
      <c r="DK5" s="216"/>
      <c r="DL5" s="217"/>
      <c r="DM5" s="217"/>
      <c r="DN5" s="217"/>
      <c r="DO5" s="217"/>
      <c r="DP5" s="150" t="s">
        <v>22</v>
      </c>
      <c r="DQ5" s="151"/>
      <c r="DR5" s="152"/>
      <c r="DS5" s="220"/>
      <c r="DT5" s="221"/>
      <c r="DU5" s="221"/>
      <c r="DV5" s="221"/>
      <c r="DW5" s="221"/>
      <c r="DX5" s="221"/>
      <c r="DY5" s="221"/>
      <c r="DZ5" s="221"/>
      <c r="EA5" s="221"/>
      <c r="EB5" s="123"/>
      <c r="EC5" s="180"/>
      <c r="ED5" s="181"/>
      <c r="EE5" s="182"/>
    </row>
    <row r="6" spans="1:136" s="9" customFormat="1" ht="119.25" customHeight="1">
      <c r="A6" s="125"/>
      <c r="B6" s="125"/>
      <c r="C6" s="131"/>
      <c r="D6" s="131"/>
      <c r="E6" s="139"/>
      <c r="F6" s="140"/>
      <c r="G6" s="140"/>
      <c r="H6" s="140"/>
      <c r="I6" s="141"/>
      <c r="J6" s="169"/>
      <c r="K6" s="170"/>
      <c r="L6" s="170"/>
      <c r="M6" s="170"/>
      <c r="N6" s="171"/>
      <c r="O6" s="197" t="s">
        <v>23</v>
      </c>
      <c r="P6" s="198"/>
      <c r="Q6" s="198"/>
      <c r="R6" s="198"/>
      <c r="S6" s="199"/>
      <c r="T6" s="145" t="s">
        <v>24</v>
      </c>
      <c r="U6" s="146"/>
      <c r="V6" s="146"/>
      <c r="W6" s="146"/>
      <c r="X6" s="147"/>
      <c r="Y6" s="145" t="s">
        <v>25</v>
      </c>
      <c r="Z6" s="146"/>
      <c r="AA6" s="146"/>
      <c r="AB6" s="146"/>
      <c r="AC6" s="147"/>
      <c r="AD6" s="145" t="s">
        <v>26</v>
      </c>
      <c r="AE6" s="146"/>
      <c r="AF6" s="146"/>
      <c r="AG6" s="146"/>
      <c r="AH6" s="147"/>
      <c r="AI6" s="145" t="s">
        <v>27</v>
      </c>
      <c r="AJ6" s="146"/>
      <c r="AK6" s="146"/>
      <c r="AL6" s="146"/>
      <c r="AM6" s="147"/>
      <c r="AN6" s="145" t="s">
        <v>28</v>
      </c>
      <c r="AO6" s="146"/>
      <c r="AP6" s="146"/>
      <c r="AQ6" s="146"/>
      <c r="AR6" s="147"/>
      <c r="AS6" s="209" t="s">
        <v>29</v>
      </c>
      <c r="AT6" s="209"/>
      <c r="AU6" s="209"/>
      <c r="AV6" s="172" t="s">
        <v>30</v>
      </c>
      <c r="AW6" s="173"/>
      <c r="AX6" s="173"/>
      <c r="AY6" s="172" t="s">
        <v>31</v>
      </c>
      <c r="AZ6" s="173"/>
      <c r="BA6" s="214"/>
      <c r="BB6" s="210" t="s">
        <v>32</v>
      </c>
      <c r="BC6" s="211"/>
      <c r="BD6" s="215"/>
      <c r="BE6" s="210" t="s">
        <v>33</v>
      </c>
      <c r="BF6" s="211"/>
      <c r="BG6" s="211"/>
      <c r="BH6" s="158" t="s">
        <v>34</v>
      </c>
      <c r="BI6" s="159"/>
      <c r="BJ6" s="159"/>
      <c r="BK6" s="153"/>
      <c r="BL6" s="154"/>
      <c r="BM6" s="154"/>
      <c r="BN6" s="174" t="s">
        <v>35</v>
      </c>
      <c r="BO6" s="175"/>
      <c r="BP6" s="175"/>
      <c r="BQ6" s="175"/>
      <c r="BR6" s="176"/>
      <c r="BS6" s="148" t="s">
        <v>36</v>
      </c>
      <c r="BT6" s="148"/>
      <c r="BU6" s="148"/>
      <c r="BV6" s="148" t="s">
        <v>37</v>
      </c>
      <c r="BW6" s="148"/>
      <c r="BX6" s="148"/>
      <c r="BY6" s="148" t="s">
        <v>38</v>
      </c>
      <c r="BZ6" s="148"/>
      <c r="CA6" s="148"/>
      <c r="CB6" s="148" t="s">
        <v>39</v>
      </c>
      <c r="CC6" s="148"/>
      <c r="CD6" s="148"/>
      <c r="CE6" s="148" t="s">
        <v>46</v>
      </c>
      <c r="CF6" s="148"/>
      <c r="CG6" s="148"/>
      <c r="CH6" s="156" t="s">
        <v>47</v>
      </c>
      <c r="CI6" s="157"/>
      <c r="CJ6" s="157"/>
      <c r="CK6" s="148" t="s">
        <v>40</v>
      </c>
      <c r="CL6" s="148"/>
      <c r="CM6" s="148"/>
      <c r="CN6" s="212" t="s">
        <v>41</v>
      </c>
      <c r="CO6" s="213"/>
      <c r="CP6" s="157"/>
      <c r="CQ6" s="148" t="s">
        <v>42</v>
      </c>
      <c r="CR6" s="148"/>
      <c r="CS6" s="148"/>
      <c r="CT6" s="156" t="s">
        <v>48</v>
      </c>
      <c r="CU6" s="157"/>
      <c r="CV6" s="157"/>
      <c r="CW6" s="189"/>
      <c r="CX6" s="189"/>
      <c r="CY6" s="189"/>
      <c r="CZ6" s="153"/>
      <c r="DA6" s="154"/>
      <c r="DB6" s="155"/>
      <c r="DC6" s="153"/>
      <c r="DD6" s="154"/>
      <c r="DE6" s="155"/>
      <c r="DF6" s="123"/>
      <c r="DG6" s="206"/>
      <c r="DH6" s="207"/>
      <c r="DI6" s="208"/>
      <c r="DJ6" s="150" t="s">
        <v>49</v>
      </c>
      <c r="DK6" s="151"/>
      <c r="DL6" s="152"/>
      <c r="DM6" s="150" t="s">
        <v>50</v>
      </c>
      <c r="DN6" s="151"/>
      <c r="DO6" s="152"/>
      <c r="DP6" s="153"/>
      <c r="DQ6" s="154"/>
      <c r="DR6" s="155"/>
      <c r="DS6" s="150" t="s">
        <v>51</v>
      </c>
      <c r="DT6" s="151"/>
      <c r="DU6" s="152"/>
      <c r="DV6" s="150" t="s">
        <v>52</v>
      </c>
      <c r="DW6" s="151"/>
      <c r="DX6" s="152"/>
      <c r="DY6" s="218" t="s">
        <v>53</v>
      </c>
      <c r="DZ6" s="219"/>
      <c r="EA6" s="219"/>
      <c r="EB6" s="123"/>
      <c r="EC6" s="183"/>
      <c r="ED6" s="184"/>
      <c r="EE6" s="185"/>
    </row>
    <row r="7" spans="1:136" s="10" customFormat="1" ht="36" customHeight="1">
      <c r="A7" s="125"/>
      <c r="B7" s="125"/>
      <c r="C7" s="131"/>
      <c r="D7" s="131"/>
      <c r="E7" s="121" t="s">
        <v>43</v>
      </c>
      <c r="F7" s="142" t="s">
        <v>55</v>
      </c>
      <c r="G7" s="143"/>
      <c r="H7" s="143"/>
      <c r="I7" s="144"/>
      <c r="J7" s="121" t="s">
        <v>43</v>
      </c>
      <c r="K7" s="142" t="s">
        <v>55</v>
      </c>
      <c r="L7" s="143"/>
      <c r="M7" s="143"/>
      <c r="N7" s="144"/>
      <c r="O7" s="121" t="s">
        <v>43</v>
      </c>
      <c r="P7" s="142" t="s">
        <v>55</v>
      </c>
      <c r="Q7" s="143"/>
      <c r="R7" s="143"/>
      <c r="S7" s="144"/>
      <c r="T7" s="121" t="s">
        <v>43</v>
      </c>
      <c r="U7" s="142" t="s">
        <v>55</v>
      </c>
      <c r="V7" s="143"/>
      <c r="W7" s="143"/>
      <c r="X7" s="144"/>
      <c r="Y7" s="121" t="s">
        <v>43</v>
      </c>
      <c r="Z7" s="142" t="s">
        <v>55</v>
      </c>
      <c r="AA7" s="143"/>
      <c r="AB7" s="143"/>
      <c r="AC7" s="144"/>
      <c r="AD7" s="121" t="s">
        <v>43</v>
      </c>
      <c r="AE7" s="142" t="s">
        <v>55</v>
      </c>
      <c r="AF7" s="143"/>
      <c r="AG7" s="143"/>
      <c r="AH7" s="144"/>
      <c r="AI7" s="121" t="s">
        <v>43</v>
      </c>
      <c r="AJ7" s="142" t="s">
        <v>55</v>
      </c>
      <c r="AK7" s="143"/>
      <c r="AL7" s="143"/>
      <c r="AM7" s="144"/>
      <c r="AN7" s="121" t="s">
        <v>43</v>
      </c>
      <c r="AO7" s="142" t="s">
        <v>55</v>
      </c>
      <c r="AP7" s="143"/>
      <c r="AQ7" s="143"/>
      <c r="AR7" s="144"/>
      <c r="AS7" s="121" t="s">
        <v>43</v>
      </c>
      <c r="AT7" s="118" t="s">
        <v>55</v>
      </c>
      <c r="AU7" s="119"/>
      <c r="AV7" s="121" t="s">
        <v>43</v>
      </c>
      <c r="AW7" s="118" t="s">
        <v>55</v>
      </c>
      <c r="AX7" s="119"/>
      <c r="AY7" s="121" t="s">
        <v>43</v>
      </c>
      <c r="AZ7" s="118" t="s">
        <v>55</v>
      </c>
      <c r="BA7" s="119"/>
      <c r="BB7" s="121" t="s">
        <v>43</v>
      </c>
      <c r="BC7" s="118" t="s">
        <v>55</v>
      </c>
      <c r="BD7" s="119"/>
      <c r="BE7" s="121" t="s">
        <v>43</v>
      </c>
      <c r="BF7" s="118" t="s">
        <v>55</v>
      </c>
      <c r="BG7" s="119"/>
      <c r="BH7" s="121" t="s">
        <v>43</v>
      </c>
      <c r="BI7" s="118" t="s">
        <v>55</v>
      </c>
      <c r="BJ7" s="119"/>
      <c r="BK7" s="121" t="s">
        <v>43</v>
      </c>
      <c r="BL7" s="118" t="s">
        <v>55</v>
      </c>
      <c r="BM7" s="119"/>
      <c r="BN7" s="121" t="s">
        <v>43</v>
      </c>
      <c r="BO7" s="118" t="s">
        <v>55</v>
      </c>
      <c r="BP7" s="120"/>
      <c r="BQ7" s="120"/>
      <c r="BR7" s="119"/>
      <c r="BS7" s="121" t="s">
        <v>43</v>
      </c>
      <c r="BT7" s="118" t="s">
        <v>55</v>
      </c>
      <c r="BU7" s="119"/>
      <c r="BV7" s="121" t="s">
        <v>43</v>
      </c>
      <c r="BW7" s="118" t="s">
        <v>55</v>
      </c>
      <c r="BX7" s="119"/>
      <c r="BY7" s="121" t="s">
        <v>43</v>
      </c>
      <c r="BZ7" s="118" t="s">
        <v>55</v>
      </c>
      <c r="CA7" s="119"/>
      <c r="CB7" s="121" t="s">
        <v>43</v>
      </c>
      <c r="CC7" s="118" t="s">
        <v>55</v>
      </c>
      <c r="CD7" s="119"/>
      <c r="CE7" s="121" t="s">
        <v>43</v>
      </c>
      <c r="CF7" s="118" t="s">
        <v>55</v>
      </c>
      <c r="CG7" s="119"/>
      <c r="CH7" s="121" t="s">
        <v>43</v>
      </c>
      <c r="CI7" s="118" t="s">
        <v>55</v>
      </c>
      <c r="CJ7" s="119"/>
      <c r="CK7" s="121" t="s">
        <v>43</v>
      </c>
      <c r="CL7" s="118" t="s">
        <v>55</v>
      </c>
      <c r="CM7" s="119"/>
      <c r="CN7" s="121" t="s">
        <v>43</v>
      </c>
      <c r="CO7" s="118" t="s">
        <v>55</v>
      </c>
      <c r="CP7" s="119"/>
      <c r="CQ7" s="121" t="s">
        <v>43</v>
      </c>
      <c r="CR7" s="118" t="s">
        <v>55</v>
      </c>
      <c r="CS7" s="119"/>
      <c r="CT7" s="121" t="s">
        <v>43</v>
      </c>
      <c r="CU7" s="118" t="s">
        <v>55</v>
      </c>
      <c r="CV7" s="119"/>
      <c r="CW7" s="121" t="s">
        <v>43</v>
      </c>
      <c r="CX7" s="118" t="s">
        <v>55</v>
      </c>
      <c r="CY7" s="119"/>
      <c r="CZ7" s="121" t="s">
        <v>43</v>
      </c>
      <c r="DA7" s="118" t="s">
        <v>55</v>
      </c>
      <c r="DB7" s="119"/>
      <c r="DC7" s="121" t="s">
        <v>43</v>
      </c>
      <c r="DD7" s="118" t="s">
        <v>55</v>
      </c>
      <c r="DE7" s="119"/>
      <c r="DF7" s="222" t="s">
        <v>9</v>
      </c>
      <c r="DG7" s="121" t="s">
        <v>43</v>
      </c>
      <c r="DH7" s="118" t="s">
        <v>55</v>
      </c>
      <c r="DI7" s="119"/>
      <c r="DJ7" s="121" t="s">
        <v>43</v>
      </c>
      <c r="DK7" s="118" t="s">
        <v>55</v>
      </c>
      <c r="DL7" s="119"/>
      <c r="DM7" s="121" t="s">
        <v>43</v>
      </c>
      <c r="DN7" s="118" t="s">
        <v>55</v>
      </c>
      <c r="DO7" s="119"/>
      <c r="DP7" s="121" t="s">
        <v>43</v>
      </c>
      <c r="DQ7" s="118" t="s">
        <v>55</v>
      </c>
      <c r="DR7" s="119"/>
      <c r="DS7" s="121" t="s">
        <v>43</v>
      </c>
      <c r="DT7" s="118" t="s">
        <v>55</v>
      </c>
      <c r="DU7" s="119"/>
      <c r="DV7" s="121" t="s">
        <v>43</v>
      </c>
      <c r="DW7" s="118" t="s">
        <v>55</v>
      </c>
      <c r="DX7" s="119"/>
      <c r="DY7" s="121" t="s">
        <v>43</v>
      </c>
      <c r="DZ7" s="118" t="s">
        <v>55</v>
      </c>
      <c r="EA7" s="119"/>
      <c r="EB7" s="123" t="s">
        <v>9</v>
      </c>
      <c r="EC7" s="121" t="s">
        <v>43</v>
      </c>
      <c r="ED7" s="118" t="s">
        <v>55</v>
      </c>
      <c r="EE7" s="119"/>
    </row>
    <row r="8" spans="1:136" s="27" customFormat="1" ht="101.25" customHeight="1">
      <c r="A8" s="126"/>
      <c r="B8" s="126"/>
      <c r="C8" s="132"/>
      <c r="D8" s="132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2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3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27" t="s">
        <v>6</v>
      </c>
      <c r="B2" s="127" t="s">
        <v>10</v>
      </c>
      <c r="C2" s="120"/>
      <c r="D2" s="120"/>
      <c r="E2" s="120"/>
    </row>
    <row r="3" spans="1:5" s="9" customFormat="1" ht="15" customHeight="1">
      <c r="A3" s="128"/>
      <c r="B3" s="128"/>
      <c r="C3" s="120"/>
      <c r="D3" s="120"/>
      <c r="E3" s="120"/>
    </row>
    <row r="4" spans="1:5" s="9" customFormat="1" ht="119.25" customHeight="1">
      <c r="A4" s="128"/>
      <c r="B4" s="128"/>
      <c r="C4" s="263" t="s">
        <v>42</v>
      </c>
      <c r="D4" s="263"/>
      <c r="E4" s="263"/>
    </row>
    <row r="5" spans="1:5" s="10" customFormat="1" ht="36" customHeight="1">
      <c r="A5" s="128"/>
      <c r="B5" s="128"/>
      <c r="C5" s="261" t="s">
        <v>43</v>
      </c>
      <c r="D5" s="118" t="s">
        <v>55</v>
      </c>
      <c r="E5" s="119"/>
    </row>
    <row r="6" spans="1:5" s="27" customFormat="1" ht="101.25" customHeight="1">
      <c r="A6" s="129"/>
      <c r="B6" s="129"/>
      <c r="C6" s="262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Uzer</cp:lastModifiedBy>
  <cp:lastPrinted>2021-02-12T10:41:28Z</cp:lastPrinted>
  <dcterms:created xsi:type="dcterms:W3CDTF">2002-03-15T09:46:46Z</dcterms:created>
  <dcterms:modified xsi:type="dcterms:W3CDTF">2025-02-03T12:50:02Z</dcterms:modified>
</cp:coreProperties>
</file>