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DH11" i="22" l="1"/>
  <c r="DH12" i="22"/>
  <c r="DH13" i="22"/>
  <c r="DH14" i="22"/>
  <c r="DH15" i="22"/>
  <c r="DH16" i="22"/>
  <c r="DH17" i="22"/>
  <c r="DH18" i="22"/>
  <c r="DH19" i="22"/>
  <c r="DH20" i="22"/>
  <c r="DD11" i="22"/>
  <c r="DD12" i="22"/>
  <c r="DD13" i="22"/>
  <c r="DD14" i="22"/>
  <c r="DD15" i="22"/>
  <c r="DD16" i="22"/>
  <c r="DD17" i="22"/>
  <c r="DD18" i="22"/>
  <c r="DD19" i="22"/>
  <c r="DD20" i="22"/>
  <c r="DA11" i="22"/>
  <c r="DA12" i="22"/>
  <c r="DA13" i="22"/>
  <c r="DA14" i="22"/>
  <c r="DA15" i="22"/>
  <c r="DA16" i="22"/>
  <c r="DA17" i="22"/>
  <c r="DA18" i="22"/>
  <c r="DA19" i="22"/>
  <c r="DA20" i="22"/>
  <c r="CX10" i="22"/>
  <c r="CX11" i="22"/>
  <c r="CX12" i="22"/>
  <c r="CX13" i="22"/>
  <c r="CX14" i="22"/>
  <c r="CX15" i="22"/>
  <c r="CX16" i="22"/>
  <c r="CX17" i="22"/>
  <c r="CX18" i="22"/>
  <c r="CX19" i="22"/>
  <c r="CX20" i="22"/>
  <c r="CU11" i="22"/>
  <c r="CU12" i="22"/>
  <c r="CU13" i="22"/>
  <c r="CU14" i="22"/>
  <c r="CU15" i="22"/>
  <c r="CU16" i="22"/>
  <c r="CU17" i="22"/>
  <c r="CU18" i="22"/>
  <c r="CU19" i="22"/>
  <c r="CU20" i="22"/>
  <c r="CR12" i="22"/>
  <c r="CR11" i="22"/>
  <c r="CR13" i="22"/>
  <c r="CR14" i="22"/>
  <c r="CR15" i="22"/>
  <c r="CR16" i="22"/>
  <c r="CR17" i="22"/>
  <c r="CR18" i="22"/>
  <c r="CR19" i="22"/>
  <c r="CR20" i="22"/>
  <c r="CO11" i="22"/>
  <c r="CO12" i="22"/>
  <c r="CO13" i="22"/>
  <c r="CO14" i="22"/>
  <c r="CO15" i="22"/>
  <c r="CO16" i="22"/>
  <c r="CO17" i="22"/>
  <c r="CO18" i="22"/>
  <c r="CO19" i="22"/>
  <c r="CO20" i="22"/>
  <c r="CL11" i="22"/>
  <c r="CL12" i="22"/>
  <c r="CL13" i="22"/>
  <c r="CL14" i="22"/>
  <c r="CL15" i="22"/>
  <c r="CL16" i="22"/>
  <c r="CL17" i="22"/>
  <c r="CL18" i="22"/>
  <c r="CL19" i="22"/>
  <c r="CL20" i="22"/>
  <c r="CI11" i="22"/>
  <c r="CI12" i="22"/>
  <c r="CI13" i="22"/>
  <c r="CI14" i="22"/>
  <c r="CI15" i="22"/>
  <c r="CI16" i="22"/>
  <c r="CI17" i="22"/>
  <c r="CI18" i="22"/>
  <c r="CI19" i="22"/>
  <c r="CI20" i="22"/>
  <c r="CC11" i="22"/>
  <c r="CC12" i="22"/>
  <c r="CC13" i="22"/>
  <c r="CC14" i="22"/>
  <c r="CC15" i="22"/>
  <c r="CC16" i="22"/>
  <c r="CC17" i="22"/>
  <c r="CC18" i="22"/>
  <c r="CC19" i="22"/>
  <c r="CC20" i="22"/>
  <c r="BZ11" i="22"/>
  <c r="BZ12" i="22"/>
  <c r="BZ13" i="22"/>
  <c r="BZ14" i="22"/>
  <c r="BZ15" i="22"/>
  <c r="BZ16" i="22"/>
  <c r="BZ17" i="22"/>
  <c r="BZ18" i="22"/>
  <c r="BZ19" i="22"/>
  <c r="BZ20" i="22"/>
  <c r="BW11" i="22"/>
  <c r="BW12" i="22"/>
  <c r="BW13" i="22"/>
  <c r="BW14" i="22"/>
  <c r="BW15" i="22"/>
  <c r="BW16" i="22"/>
  <c r="BW17" i="22"/>
  <c r="BW18" i="22"/>
  <c r="BW19" i="22"/>
  <c r="BW20" i="22"/>
  <c r="BT11" i="22"/>
  <c r="BT12" i="22"/>
  <c r="BT13" i="22"/>
  <c r="BT14" i="22"/>
  <c r="BT15" i="22"/>
  <c r="BT16" i="22"/>
  <c r="BT17" i="22"/>
  <c r="BT18" i="22"/>
  <c r="BT19" i="22"/>
  <c r="BT20" i="22"/>
  <c r="BO11" i="22"/>
  <c r="BO12" i="22"/>
  <c r="BO13" i="22"/>
  <c r="BO14" i="22"/>
  <c r="BO15" i="22"/>
  <c r="BO16" i="22"/>
  <c r="BO17" i="22"/>
  <c r="BO18" i="22"/>
  <c r="BO19" i="22"/>
  <c r="BO20" i="22"/>
  <c r="AO11" i="22"/>
  <c r="AO12" i="22"/>
  <c r="AO13" i="22"/>
  <c r="AO14" i="22"/>
  <c r="AO15" i="22"/>
  <c r="AO16" i="22"/>
  <c r="AO17" i="22"/>
  <c r="AO18" i="22"/>
  <c r="AO19" i="22"/>
  <c r="AO20" i="22"/>
  <c r="AJ11" i="22"/>
  <c r="AJ12" i="22"/>
  <c r="AJ13" i="22"/>
  <c r="AJ14" i="22"/>
  <c r="AJ15" i="22"/>
  <c r="AJ16" i="22"/>
  <c r="AJ17" i="22"/>
  <c r="AJ18" i="22"/>
  <c r="AJ19" i="22"/>
  <c r="AJ20" i="22"/>
  <c r="AE11" i="22"/>
  <c r="AE12" i="22"/>
  <c r="AE13" i="22"/>
  <c r="AE14" i="22"/>
  <c r="AE15" i="22"/>
  <c r="AE16" i="22"/>
  <c r="AE17" i="22"/>
  <c r="AE18" i="22"/>
  <c r="AE19" i="22"/>
  <c r="AE10" i="22"/>
  <c r="AE20" i="22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P12" i="22" l="1"/>
  <c r="DD10" i="22"/>
  <c r="DA10" i="22"/>
  <c r="CR10" i="22"/>
  <c r="CO10" i="22"/>
  <c r="CI10" i="22"/>
  <c r="CC10" i="22"/>
  <c r="BZ10" i="22"/>
  <c r="BW10" i="22"/>
  <c r="BT10" i="22"/>
  <c r="L11" i="22"/>
  <c r="L12" i="22"/>
  <c r="L13" i="22"/>
  <c r="L14" i="22"/>
  <c r="L15" i="22"/>
  <c r="L16" i="22"/>
  <c r="L17" i="22"/>
  <c r="L18" i="22"/>
  <c r="L19" i="22"/>
  <c r="L20" i="22"/>
  <c r="BP11" i="22"/>
  <c r="BP12" i="22"/>
  <c r="BP13" i="22"/>
  <c r="BP14" i="22"/>
  <c r="BP15" i="22"/>
  <c r="BP16" i="22"/>
  <c r="BP17" i="22"/>
  <c r="BP18" i="22"/>
  <c r="BP19" i="22"/>
  <c r="BP20" i="22"/>
  <c r="BP10" i="22"/>
  <c r="CT21" i="22" l="1"/>
  <c r="AO10" i="22"/>
  <c r="AJ10" i="22"/>
  <c r="AI21" i="22"/>
  <c r="BO10" i="22" l="1"/>
  <c r="DT11" i="22"/>
  <c r="DT12" i="22"/>
  <c r="DT13" i="22"/>
  <c r="DT14" i="22"/>
  <c r="DT15" i="22"/>
  <c r="DT16" i="22"/>
  <c r="DT17" i="22"/>
  <c r="DT18" i="22"/>
  <c r="DT19" i="22"/>
  <c r="DT20" i="22"/>
  <c r="DT10" i="22"/>
  <c r="CU10" i="22"/>
  <c r="CL10" i="22"/>
  <c r="P10" i="22" l="1"/>
  <c r="P17" i="22"/>
  <c r="P19" i="22"/>
  <c r="Q10" i="22"/>
  <c r="P16" i="22"/>
  <c r="P20" i="22"/>
  <c r="O11" i="22"/>
  <c r="O12" i="22"/>
  <c r="O13" i="22"/>
  <c r="O14" i="22"/>
  <c r="O15" i="22"/>
  <c r="O16" i="22"/>
  <c r="O17" i="22"/>
  <c r="O18" i="22"/>
  <c r="O19" i="22"/>
  <c r="O20" i="22"/>
  <c r="DW11" i="22"/>
  <c r="DW12" i="22"/>
  <c r="DW13" i="22"/>
  <c r="DW14" i="22"/>
  <c r="DW15" i="22"/>
  <c r="DW16" i="22"/>
  <c r="DW17" i="22"/>
  <c r="DW18" i="22"/>
  <c r="DW19" i="22"/>
  <c r="DW20" i="22"/>
  <c r="DW10" i="22"/>
  <c r="P11" i="22"/>
  <c r="P13" i="22"/>
  <c r="P14" i="22"/>
  <c r="P15" i="22"/>
  <c r="P18" i="22"/>
  <c r="CD21" i="22" l="1"/>
  <c r="BV21" i="22"/>
  <c r="BX21" i="22"/>
  <c r="BY21" i="22"/>
  <c r="CA21" i="22"/>
  <c r="CB21" i="22"/>
  <c r="CE21" i="22"/>
  <c r="CF21" i="22"/>
  <c r="BU21" i="22"/>
  <c r="AV20" i="22" l="1"/>
  <c r="AV19" i="22"/>
  <c r="AV18" i="22"/>
  <c r="AV17" i="22"/>
  <c r="AV16" i="22"/>
  <c r="AV15" i="22"/>
  <c r="AV14" i="22"/>
  <c r="AV13" i="22"/>
  <c r="AV12" i="22"/>
  <c r="AV11" i="22"/>
  <c r="AV10" i="22"/>
  <c r="BW21" i="22" l="1"/>
  <c r="CC21" i="22"/>
  <c r="BZ21" i="22"/>
  <c r="AF21" i="22" l="1"/>
  <c r="CH21" i="22" l="1"/>
  <c r="AE21" i="22"/>
  <c r="L10" i="22" l="1"/>
  <c r="J11" i="22" l="1"/>
  <c r="J12" i="22"/>
  <c r="J13" i="22"/>
  <c r="J14" i="22"/>
  <c r="J15" i="22"/>
  <c r="J16" i="22"/>
  <c r="J17" i="22"/>
  <c r="J18" i="22"/>
  <c r="J19" i="22"/>
  <c r="J20" i="22"/>
  <c r="DI10" i="22"/>
  <c r="DG11" i="22"/>
  <c r="DG12" i="22"/>
  <c r="DG13" i="22"/>
  <c r="DG14" i="22"/>
  <c r="DG15" i="22"/>
  <c r="DG16" i="22"/>
  <c r="DG17" i="22"/>
  <c r="DG18" i="22"/>
  <c r="DG19" i="22"/>
  <c r="DG20" i="22"/>
  <c r="D21" i="22"/>
  <c r="AL11" i="22" l="1"/>
  <c r="AL15" i="22"/>
  <c r="AL17" i="22"/>
  <c r="AL19" i="22"/>
  <c r="AL10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CS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EB21" i="22"/>
  <c r="CM21" i="22"/>
  <c r="CJ21" i="22"/>
  <c r="BG21" i="22"/>
  <c r="BA21" i="22"/>
  <c r="AP21" i="22"/>
  <c r="AK21" i="22"/>
  <c r="AA21" i="22"/>
  <c r="BN11" i="22"/>
  <c r="BN12" i="22"/>
  <c r="BN13" i="22"/>
  <c r="BN14" i="22"/>
  <c r="BN15" i="22"/>
  <c r="BN16" i="22"/>
  <c r="BN17" i="22"/>
  <c r="BN18" i="22"/>
  <c r="BN19" i="22"/>
  <c r="BN20" i="22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K11" i="22" s="1"/>
  <c r="AT12" i="22"/>
  <c r="K12" i="22" s="1"/>
  <c r="AT13" i="22"/>
  <c r="K13" i="22" s="1"/>
  <c r="AT14" i="22"/>
  <c r="K14" i="22" s="1"/>
  <c r="AT15" i="22"/>
  <c r="K15" i="22" s="1"/>
  <c r="AT16" i="22"/>
  <c r="K16" i="22" s="1"/>
  <c r="AT17" i="22"/>
  <c r="K17" i="22" s="1"/>
  <c r="AT18" i="22"/>
  <c r="K18" i="22" s="1"/>
  <c r="AT19" i="22"/>
  <c r="K19" i="22" s="1"/>
  <c r="AT20" i="22"/>
  <c r="K20" i="22" s="1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AR19" i="22"/>
  <c r="AM19" i="22"/>
  <c r="AH19" i="22"/>
  <c r="AC19" i="22"/>
  <c r="N17" i="23" s="1"/>
  <c r="EC18" i="22"/>
  <c r="AR18" i="22"/>
  <c r="AM18" i="22"/>
  <c r="AH18" i="22"/>
  <c r="AC18" i="22"/>
  <c r="N16" i="23" s="1"/>
  <c r="EC17" i="22"/>
  <c r="AR17" i="22"/>
  <c r="AM17" i="22"/>
  <c r="AH17" i="22"/>
  <c r="AC17" i="22"/>
  <c r="N15" i="23" s="1"/>
  <c r="EC16" i="22"/>
  <c r="AR16" i="22"/>
  <c r="AM16" i="22"/>
  <c r="AH16" i="22"/>
  <c r="AC16" i="22"/>
  <c r="N14" i="23" s="1"/>
  <c r="EC15" i="22"/>
  <c r="AR15" i="22"/>
  <c r="AM15" i="22"/>
  <c r="AH15" i="22"/>
  <c r="AC15" i="22"/>
  <c r="N13" i="23" s="1"/>
  <c r="EC14" i="22"/>
  <c r="AR14" i="22"/>
  <c r="AM14" i="22"/>
  <c r="AH14" i="22"/>
  <c r="AC14" i="22"/>
  <c r="N12" i="23" s="1"/>
  <c r="EC13" i="22"/>
  <c r="AR13" i="22"/>
  <c r="AM13" i="22"/>
  <c r="AH13" i="22"/>
  <c r="AC13" i="22"/>
  <c r="N11" i="23" s="1"/>
  <c r="EC12" i="22"/>
  <c r="AR12" i="22"/>
  <c r="AM12" i="22"/>
  <c r="AH12" i="22"/>
  <c r="AC12" i="22"/>
  <c r="N10" i="23" s="1"/>
  <c r="EC11" i="22"/>
  <c r="AR11" i="22"/>
  <c r="AM11" i="22"/>
  <c r="AH11" i="22"/>
  <c r="AC11" i="22"/>
  <c r="N9" i="23" s="1"/>
  <c r="EC10" i="22"/>
  <c r="BN10" i="22"/>
  <c r="AR10" i="22"/>
  <c r="AM10" i="22"/>
  <c r="AH10" i="22"/>
  <c r="AC10" i="22"/>
  <c r="N8" i="23" s="1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Q10" i="22"/>
  <c r="BQ11" i="22"/>
  <c r="BQ16" i="22"/>
  <c r="BQ14" i="22"/>
  <c r="BQ12" i="22"/>
  <c r="D18" i="23"/>
  <c r="EF16" i="22"/>
  <c r="L16" i="23"/>
  <c r="EF14" i="22"/>
  <c r="EF15" i="22"/>
  <c r="EF18" i="22"/>
  <c r="EF20" i="22"/>
  <c r="C11" i="23"/>
  <c r="E8" i="23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D12" i="23"/>
  <c r="DA21" i="22"/>
  <c r="DT21" i="22"/>
  <c r="CL21" i="22"/>
  <c r="BT21" i="22"/>
  <c r="DD21" i="22"/>
  <c r="DN21" i="22"/>
  <c r="DZ21" i="22"/>
  <c r="CX21" i="22"/>
  <c r="CU21" i="22"/>
  <c r="CR21" i="22"/>
  <c r="CO21" i="22"/>
  <c r="EE21" i="22"/>
  <c r="BP21" i="22"/>
  <c r="AZ21" i="22"/>
  <c r="BF21" i="22"/>
  <c r="CI21" i="22"/>
  <c r="DK21" i="22"/>
  <c r="DQ21" i="22"/>
  <c r="DW21" i="22"/>
  <c r="U21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BR16" i="22"/>
  <c r="C12" i="23"/>
  <c r="E15" i="22"/>
  <c r="E14" i="22"/>
  <c r="BN21" i="22"/>
  <c r="BR10" i="22"/>
  <c r="BR11" i="22"/>
  <c r="EF11" i="22"/>
  <c r="EF12" i="22"/>
  <c r="E17" i="22"/>
  <c r="EF17" i="22"/>
  <c r="E16" i="22"/>
  <c r="BR20" i="22"/>
  <c r="C10" i="23"/>
  <c r="C18" i="23"/>
  <c r="AB16" i="22"/>
  <c r="L18" i="23"/>
  <c r="AB11" i="22"/>
  <c r="L13" i="23"/>
  <c r="AM21" i="22"/>
  <c r="D13" i="23"/>
  <c r="AB14" i="22"/>
  <c r="M80" i="23"/>
  <c r="K80" i="23"/>
  <c r="D15" i="23"/>
  <c r="C15" i="23"/>
  <c r="D9" i="23"/>
  <c r="D17" i="23"/>
  <c r="C14" i="23"/>
  <c r="BL8" i="22"/>
  <c r="BO8" i="22" s="1"/>
  <c r="BT8" i="22" s="1"/>
  <c r="BW8" i="22" s="1"/>
  <c r="BZ8" i="22" s="1"/>
  <c r="CC8" i="22" s="1"/>
  <c r="CF8" i="22" s="1"/>
  <c r="CI8" i="22" s="1"/>
  <c r="CL8" i="22" l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/>
  <c r="F11" i="22"/>
  <c r="F15" i="22"/>
  <c r="F13" i="22"/>
  <c r="F19" i="22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BO21" i="22"/>
  <c r="BQ21" i="22" s="1"/>
  <c r="D16" i="23"/>
  <c r="P21" i="22"/>
  <c r="D10" i="23"/>
  <c r="ED21" i="22"/>
  <c r="M10" i="22"/>
  <c r="K21" i="22"/>
  <c r="DH21" i="22"/>
  <c r="EF21" i="22"/>
  <c r="L80" i="23"/>
  <c r="D11" i="23"/>
  <c r="BQ8" i="22"/>
  <c r="BR21" i="22"/>
  <c r="D80" i="23" l="1"/>
  <c r="H10" i="22"/>
  <c r="F21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  <c r="X10" i="22"/>
  <c r="T21" i="22"/>
  <c r="O10" i="22"/>
  <c r="C8" i="23" s="1"/>
  <c r="C80" i="23" s="1"/>
  <c r="J10" i="22"/>
  <c r="DG10" i="22"/>
  <c r="DG21" i="22" s="1"/>
  <c r="N10" i="22" l="1"/>
  <c r="O21" i="22"/>
  <c r="S10" i="22"/>
  <c r="F8" i="23" s="1"/>
  <c r="J21" i="22"/>
  <c r="E10" i="22"/>
  <c r="I10" i="22" l="1"/>
  <c r="E21" i="22"/>
  <c r="J22" i="22" l="1"/>
  <c r="X11" i="22"/>
  <c r="X15" i="22"/>
  <c r="X19" i="22"/>
  <c r="X14" i="22"/>
  <c r="X18" i="22"/>
  <c r="X13" i="22"/>
  <c r="Q15" i="22"/>
  <c r="R15" i="22" s="1"/>
  <c r="X17" i="22"/>
  <c r="Q19" i="22"/>
  <c r="R19" i="22" s="1"/>
  <c r="X12" i="22"/>
  <c r="X16" i="22"/>
  <c r="X20" i="22"/>
  <c r="N12" i="22"/>
  <c r="N13" i="22"/>
  <c r="N17" i="22"/>
  <c r="N20" i="22"/>
  <c r="N16" i="22"/>
  <c r="DI15" i="22"/>
  <c r="DI18" i="22"/>
  <c r="DI16" i="22"/>
  <c r="DI20" i="22"/>
  <c r="DI14" i="22"/>
  <c r="V21" i="22"/>
  <c r="W21" i="22" s="1"/>
  <c r="N11" i="22"/>
  <c r="DI11" i="22"/>
  <c r="DI17" i="22"/>
  <c r="Q13" i="22"/>
  <c r="S13" i="22" s="1"/>
  <c r="F11" i="23" s="1"/>
  <c r="Q17" i="22"/>
  <c r="R17" i="22" s="1"/>
  <c r="Q12" i="22"/>
  <c r="R12" i="22" s="1"/>
  <c r="Q14" i="22"/>
  <c r="R14" i="22" s="1"/>
  <c r="W16" i="22"/>
  <c r="Q16" i="22"/>
  <c r="E14" i="23" s="1"/>
  <c r="Q18" i="22"/>
  <c r="E16" i="23" s="1"/>
  <c r="W20" i="22"/>
  <c r="Q20" i="22"/>
  <c r="S20" i="22" s="1"/>
  <c r="F18" i="23" s="1"/>
  <c r="N19" i="22"/>
  <c r="W14" i="22"/>
  <c r="M14" i="22"/>
  <c r="W18" i="22"/>
  <c r="M18" i="22"/>
  <c r="W15" i="22"/>
  <c r="M15" i="22"/>
  <c r="W12" i="22"/>
  <c r="DI12" i="22"/>
  <c r="W13" i="22"/>
  <c r="DI13" i="22"/>
  <c r="W19" i="22"/>
  <c r="DI19" i="22"/>
  <c r="W17" i="22"/>
  <c r="W11" i="22"/>
  <c r="Q11" i="22"/>
  <c r="S11" i="22" s="1"/>
  <c r="F9" i="23" s="1"/>
  <c r="G19" i="22" l="1"/>
  <c r="H19" i="22" s="1"/>
  <c r="G12" i="22"/>
  <c r="H12" i="22" s="1"/>
  <c r="G17" i="22"/>
  <c r="I17" i="22" s="1"/>
  <c r="G14" i="22"/>
  <c r="H14" i="22" s="1"/>
  <c r="G15" i="22"/>
  <c r="I15" i="22" s="1"/>
  <c r="G11" i="22"/>
  <c r="H11" i="22" s="1"/>
  <c r="G20" i="22"/>
  <c r="I20" i="22" s="1"/>
  <c r="G18" i="22"/>
  <c r="I18" i="22" s="1"/>
  <c r="G13" i="22"/>
  <c r="I13" i="22" s="1"/>
  <c r="G16" i="22"/>
  <c r="I16" i="22" s="1"/>
  <c r="R20" i="22"/>
  <c r="S18" i="22"/>
  <c r="F16" i="23" s="1"/>
  <c r="X21" i="22"/>
  <c r="E18" i="23"/>
  <c r="S12" i="22"/>
  <c r="F10" i="23" s="1"/>
  <c r="H20" i="22"/>
  <c r="H13" i="22"/>
  <c r="I14" i="22"/>
  <c r="H15" i="22"/>
  <c r="E9" i="23"/>
  <c r="N18" i="22"/>
  <c r="N14" i="22"/>
  <c r="E11" i="23"/>
  <c r="L21" i="22"/>
  <c r="I12" i="22"/>
  <c r="M20" i="22"/>
  <c r="M13" i="22"/>
  <c r="R18" i="22"/>
  <c r="R16" i="22"/>
  <c r="E12" i="23"/>
  <c r="E10" i="23"/>
  <c r="E17" i="23"/>
  <c r="E15" i="23"/>
  <c r="E13" i="23"/>
  <c r="R11" i="22"/>
  <c r="M11" i="22"/>
  <c r="N15" i="22"/>
  <c r="Q21" i="22"/>
  <c r="M19" i="22"/>
  <c r="S16" i="22"/>
  <c r="F14" i="23" s="1"/>
  <c r="S14" i="22"/>
  <c r="F12" i="23" s="1"/>
  <c r="S17" i="22"/>
  <c r="F15" i="23" s="1"/>
  <c r="R13" i="22"/>
  <c r="DI21" i="22"/>
  <c r="M16" i="22"/>
  <c r="M17" i="22"/>
  <c r="M12" i="22"/>
  <c r="S19" i="22"/>
  <c r="F17" i="23" s="1"/>
  <c r="S15" i="22"/>
  <c r="F13" i="23" s="1"/>
  <c r="H16" i="22" l="1"/>
  <c r="H17" i="22"/>
  <c r="H18" i="22"/>
  <c r="G21" i="22"/>
  <c r="I19" i="22"/>
  <c r="I11" i="22"/>
  <c r="S21" i="22"/>
  <c r="F80" i="23" s="1"/>
  <c r="R21" i="22"/>
  <c r="N21" i="22"/>
  <c r="M21" i="22"/>
  <c r="E80" i="23"/>
  <c r="H21" i="22"/>
  <c r="I21" i="22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<sst xmlns="http://schemas.openxmlformats.org/spreadsheetml/2006/main" count="1232" uniqueCount="261">
  <si>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</si>
  <si>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</si>
  <si>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</si>
  <si>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</si>
  <si>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</si>
  <si>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</si>
  <si>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</si>
  <si>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</si>
  <si>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</si>
  <si>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</si>
  <si>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</si>
  <si>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</si>
  <si>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</si>
  <si>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</si>
  <si>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</si>
  <si>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</si>
  <si>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</si>
  <si>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</si>
  <si>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</si>
  <si>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</si>
  <si>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</si>
  <si>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</si>
  <si>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</si>
  <si>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</si>
  <si>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</si>
  <si>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</si>
  <si>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</si>
  <si>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</si>
  <si>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</si>
  <si>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</si>
  <si>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</si>
  <si>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</si>
  <si>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</si>
  <si>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</si>
  <si>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</si>
  <si>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</si>
  <si>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</si>
  <si>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</si>
  <si>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</si>
  <si>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</si>
  <si>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</si>
  <si>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</si>
  <si>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</si>
  <si>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</si>
  <si>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</si>
  <si>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</si>
  <si>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</si>
  <si>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</si>
  <si>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</si>
  <si>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</si>
  <si>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</si>
  <si>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</si>
  <si>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</si>
  <si>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</si>
  <si>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</si>
  <si>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</si>
  <si>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</si>
  <si>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</si>
  <si>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</si>
  <si>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</si>
  <si>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</si>
  <si>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</si>
  <si>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</si>
  <si>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</si>
  <si>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</si>
  <si>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</si>
  <si>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</si>
  <si>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</si>
  <si>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</si>
  <si>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</si>
  <si>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</si>
  <si>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</si>
  <si>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</si>
  <si>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</si>
  <si>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</si>
  <si>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</si>
  <si>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</si>
  <si>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</si>
  <si>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</si>
  <si>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</si>
  <si>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</si>
  <si>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</si>
  <si>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</si>
  <si>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</si>
  <si>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</si>
  <si>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</si>
  <si>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</si>
  <si>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</si>
  <si>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</si>
  <si>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</si>
  <si>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</si>
  <si>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</si>
  <si>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</si>
  <si>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</si>
  <si>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</si>
  <si>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</si>
  <si>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</si>
  <si>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</si>
  <si>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</si>
  <si>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</si>
  <si>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</si>
  <si>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</si>
  <si>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</si>
  <si>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</si>
  <si>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</si>
  <si>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</si>
  <si>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</si>
  <si>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</si>
  <si>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</si>
  <si>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</si>
  <si>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</si>
  <si>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</si>
  <si>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</si>
  <si>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</si>
  <si>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</si>
  <si>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</si>
  <si>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</si>
  <si>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</si>
  <si>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</si>
  <si>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</si>
  <si>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</si>
  <si>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</si>
  <si>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</si>
  <si>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</si>
  <si>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</si>
  <si>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</si>
  <si>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</si>
  <si>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</si>
  <si>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</si>
  <si>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</si>
  <si>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</si>
  <si>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</si>
  <si>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</si>
  <si>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</si>
  <si>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</si>
  <si>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</si>
  <si>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</si>
  <si>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</si>
  <si>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</si>
  <si>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</si>
  <si>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</si>
  <si>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</si>
  <si>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</si>
  <si>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</si>
  <si>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</si>
  <si>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</si>
  <si>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</si>
  <si>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</si>
  <si>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</si>
  <si>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</si>
  <si>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</si>
  <si>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</si>
  <si>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</si>
  <si>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</si>
  <si>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</si>
  <si>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</si>
  <si>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</si>
  <si>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</si>
  <si>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</si>
  <si>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</si>
  <si>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</si>
  <si>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</si>
  <si>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</si>
  <si>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</si>
  <si>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</si>
  <si>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</si>
  <si>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</si>
  <si>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</si>
  <si>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</si>
  <si>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</si>
  <si>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</si>
  <si>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</si>
  <si>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</si>
  <si>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</si>
  <si>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</si>
  <si>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</si>
  <si>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</si>
  <si>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</si>
  <si>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</si>
  <si>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</si>
  <si>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</si>
  <si>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</si>
  <si>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</si>
  <si>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</si>
  <si>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</si>
  <si>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</si>
  <si>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</si>
  <si>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</si>
  <si>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</si>
  <si>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</si>
  <si>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</si>
  <si>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</si>
  <si>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</si>
  <si>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</si>
  <si>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</si>
  <si>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</si>
  <si>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</si>
  <si>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</si>
  <si>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</si>
  <si>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</si>
  <si>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</si>
  <si>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</si>
  <si>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</si>
  <si>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</si>
  <si>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</si>
  <si>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</si>
  <si>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</si>
  <si>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</si>
  <si>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</si>
  <si>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</si>
  <si>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</si>
  <si>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</si>
  <si>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</si>
  <si>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</si>
  <si>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</si>
  <si>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</si>
  <si>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</si>
  <si>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</si>
  <si>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</si>
  <si>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</si>
  <si>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</si>
  <si>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</si>
  <si>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</si>
  <si>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</si>
  <si>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</si>
  <si>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</si>
  <si>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</si>
  <si>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</si>
  <si>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</si>
  <si>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</si>
  <si>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</si>
  <si>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</si>
  <si>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</si>
  <si>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</si>
  <si>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</si>
  <si>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</si>
  <si>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</si>
  <si>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</si>
  <si>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</si>
  <si>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</si>
  <si>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</si>
  <si>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</si>
  <si>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</si>
  <si>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</si>
  <si>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</si>
  <si>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</si>
  <si>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</si>
  <si>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</si>
  <si>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</si>
  <si>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</si>
  <si>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</si>
  <si>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</si>
  <si>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</si>
  <si>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</si>
  <si>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</si>
  <si>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12*2.8.6 Կապիտալ ներքին պաշտոնական դրամաշնորհներ` ստացված կառավարման այլ մակարդակներից</t>
  </si>
  <si>
    <t>12*2.8</t>
  </si>
  <si>
    <t>10 ամիս</t>
  </si>
  <si>
    <t>փաստացի           (10 ամիս)</t>
  </si>
  <si>
    <t xml:space="preserve"> տող 12*9.2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</si>
  <si>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r>
      <t xml:space="preserve"> ՀՀ  ԿՈՏԱՅՔԻ _  ՄԱՐԶԻ  ՀԱՄԱՅՆՔՆԵՐԻ   ԲՅՈՒՋԵՏԱՅԻՆ   ԵԿԱՄՈՒՏՆԵՐԻ   ՎԵՐԱԲԵՐՅԱԼ  (աճողական)  2024թ.  «10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</si>
</sst>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H10" sqref="DH10:DH2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8.3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4.12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1" width="14.75" style="1" customWidth="1"/>
    <col min="112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x14ac:dyDescent="0.3"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x14ac:dyDescent="0.3">
      <c r="C2" s="185" t="s">
        <v>260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240</v>
      </c>
      <c r="F4" s="212"/>
      <c r="G4" s="212"/>
      <c r="H4" s="212"/>
      <c r="I4" s="213"/>
      <c r="J4" s="187" t="s">
        <v>239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238</v>
      </c>
      <c r="P6" s="159"/>
      <c r="Q6" s="159"/>
      <c r="R6" s="159"/>
      <c r="S6" s="160"/>
      <c r="T6" s="172" t="s">
        <v>235</v>
      </c>
      <c r="U6" s="173"/>
      <c r="V6" s="173"/>
      <c r="W6" s="173"/>
      <c r="X6" s="174"/>
      <c r="Y6" s="172" t="s">
        <v>234</v>
      </c>
      <c r="Z6" s="173"/>
      <c r="AA6" s="173"/>
      <c r="AB6" s="173"/>
      <c r="AC6" s="174"/>
      <c r="AD6" s="172" t="s">
        <v>252</v>
      </c>
      <c r="AE6" s="173"/>
      <c r="AF6" s="173"/>
      <c r="AG6" s="173"/>
      <c r="AH6" s="174"/>
      <c r="AI6" s="172" t="s">
        <v>236</v>
      </c>
      <c r="AJ6" s="173"/>
      <c r="AK6" s="173"/>
      <c r="AL6" s="173"/>
      <c r="AM6" s="174"/>
      <c r="AN6" s="172" t="s">
        <v>237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253</v>
      </c>
      <c r="AW6" s="181"/>
      <c r="AX6" s="181"/>
      <c r="AY6" s="180" t="s">
        <v>254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259</v>
      </c>
      <c r="DK6" s="126"/>
      <c r="DL6" s="127"/>
      <c r="DM6" s="125" t="s">
        <v>255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7"/>
      <c r="C8" s="210"/>
      <c r="D8" s="210"/>
      <c r="E8" s="122"/>
      <c r="F8" s="35" t="s">
        <v>257</v>
      </c>
      <c r="G8" s="26" t="s">
        <v>258</v>
      </c>
      <c r="H8" s="36" t="s">
        <v>251</v>
      </c>
      <c r="I8" s="26" t="s">
        <v>54</v>
      </c>
      <c r="J8" s="122"/>
      <c r="K8" s="35" t="s">
        <v>257</v>
      </c>
      <c r="L8" s="26" t="s">
        <v>258</v>
      </c>
      <c r="M8" s="26" t="s">
        <v>54</v>
      </c>
      <c r="N8" s="26" t="s">
        <v>54</v>
      </c>
      <c r="O8" s="122"/>
      <c r="P8" s="35" t="s">
        <v>257</v>
      </c>
      <c r="Q8" s="26" t="s">
        <v>258</v>
      </c>
      <c r="R8" s="36" t="s">
        <v>251</v>
      </c>
      <c r="S8" s="26" t="s">
        <v>54</v>
      </c>
      <c r="T8" s="122"/>
      <c r="U8" s="35" t="s">
        <v>257</v>
      </c>
      <c r="V8" s="26" t="s">
        <v>258</v>
      </c>
      <c r="W8" s="36" t="s">
        <v>251</v>
      </c>
      <c r="X8" s="26" t="s">
        <v>54</v>
      </c>
      <c r="Y8" s="122"/>
      <c r="Z8" s="35" t="s">
        <v>257</v>
      </c>
      <c r="AA8" s="26" t="s">
        <v>258</v>
      </c>
      <c r="AB8" s="36" t="s">
        <v>251</v>
      </c>
      <c r="AC8" s="26" t="s">
        <v>54</v>
      </c>
      <c r="AD8" s="122"/>
      <c r="AE8" s="35" t="s">
        <v>257</v>
      </c>
      <c r="AF8" s="26" t="s">
        <v>258</v>
      </c>
      <c r="AG8" s="36" t="s">
        <v>251</v>
      </c>
      <c r="AH8" s="26" t="s">
        <v>54</v>
      </c>
      <c r="AI8" s="122"/>
      <c r="AJ8" s="35" t="s">
        <v>257</v>
      </c>
      <c r="AK8" s="26" t="s">
        <v>258</v>
      </c>
      <c r="AL8" s="36" t="s">
        <v>251</v>
      </c>
      <c r="AM8" s="26" t="s">
        <v>54</v>
      </c>
      <c r="AN8" s="122"/>
      <c r="AO8" s="35" t="s">
        <v>257</v>
      </c>
      <c r="AP8" s="26" t="s">
        <v>258</v>
      </c>
      <c r="AQ8" s="36" t="s">
        <v>251</v>
      </c>
      <c r="AR8" s="26" t="s">
        <v>54</v>
      </c>
      <c r="AS8" s="122"/>
      <c r="AT8" s="35" t="s">
        <v>257</v>
      </c>
      <c r="AU8" s="26" t="s">
        <v>258</v>
      </c>
      <c r="AV8" s="122"/>
      <c r="AW8" s="35" t="s">
        <v>257</v>
      </c>
      <c r="AX8" s="26" t="s">
        <v>258</v>
      </c>
      <c r="AY8" s="122"/>
      <c r="AZ8" s="35" t="s">
        <v>257</v>
      </c>
      <c r="BA8" s="26" t="s">
        <v>258</v>
      </c>
      <c r="BB8" s="122"/>
      <c r="BC8" s="35" t="s">
        <v>257</v>
      </c>
      <c r="BD8" s="26" t="s">
        <v>258</v>
      </c>
      <c r="BE8" s="122"/>
      <c r="BF8" s="35" t="s">
        <v>257</v>
      </c>
      <c r="BG8" s="26" t="s">
        <v>258</v>
      </c>
      <c r="BH8" s="122"/>
      <c r="BI8" s="35" t="s">
        <v>257</v>
      </c>
      <c r="BJ8" s="26" t="s">
        <v>258</v>
      </c>
      <c r="BK8" s="122"/>
      <c r="BL8" s="35" t="str">
        <f>BI8</f>
        <v>10 ամիս</v>
      </c>
      <c r="BM8" s="26" t="str">
        <f>BG8</f>
        <v>փաստացի           (10 ամիս)</v>
      </c>
      <c r="BN8" s="122"/>
      <c r="BO8" s="35" t="str">
        <f>BL8</f>
        <v>10 ամիս</v>
      </c>
      <c r="BP8" s="26" t="str">
        <f>BM8</f>
        <v>փաստացի           (10 ամիս)</v>
      </c>
      <c r="BQ8" s="36" t="str">
        <f>AL8</f>
        <v>կատ. %-ը տարեկան  նկատմամբ</v>
      </c>
      <c r="BR8" s="26" t="s">
        <v>54</v>
      </c>
      <c r="BS8" s="122"/>
      <c r="BT8" s="35" t="str">
        <f>BO8</f>
        <v>10 ամիս</v>
      </c>
      <c r="BU8" s="26" t="str">
        <f>BP8</f>
        <v>փաստացի           (10 ամիս)</v>
      </c>
      <c r="BV8" s="122"/>
      <c r="BW8" s="35" t="str">
        <f>BT8</f>
        <v>10 ամիս</v>
      </c>
      <c r="BX8" s="26" t="str">
        <f>BU8</f>
        <v>փաստացի           (10 ամիս)</v>
      </c>
      <c r="BY8" s="122"/>
      <c r="BZ8" s="35" t="str">
        <f>BW8</f>
        <v>10 ամիս</v>
      </c>
      <c r="CA8" s="26" t="str">
        <f>BX8</f>
        <v>փաստացի           (10 ամիս)</v>
      </c>
      <c r="CB8" s="122"/>
      <c r="CC8" s="35" t="str">
        <f>BZ8</f>
        <v>10 ամիս</v>
      </c>
      <c r="CD8" s="26" t="str">
        <f>CA8</f>
        <v>փաստացի           (10 ամիս)</v>
      </c>
      <c r="CE8" s="122"/>
      <c r="CF8" s="35" t="str">
        <f>CC8</f>
        <v>10 ամիս</v>
      </c>
      <c r="CG8" s="26" t="str">
        <f>CD8</f>
        <v>փաստացի           (10 ամիս)</v>
      </c>
      <c r="CH8" s="122"/>
      <c r="CI8" s="35" t="str">
        <f>CF8</f>
        <v>10 ամիս</v>
      </c>
      <c r="CJ8" s="26" t="str">
        <f>CG8</f>
        <v>փաստացի           (10 ամիս)</v>
      </c>
      <c r="CK8" s="122"/>
      <c r="CL8" s="35" t="str">
        <f>CI8</f>
        <v>10 ամիս</v>
      </c>
      <c r="CM8" s="26" t="str">
        <f>CJ8</f>
        <v>փաստացի           (10 ամիս)</v>
      </c>
      <c r="CN8" s="122"/>
      <c r="CO8" s="35" t="str">
        <f>CL8</f>
        <v>10 ամիս</v>
      </c>
      <c r="CP8" s="26" t="str">
        <f>CM8</f>
        <v>փաստացի           (10 ամիս)</v>
      </c>
      <c r="CQ8" s="122"/>
      <c r="CR8" s="35" t="str">
        <f>CO8</f>
        <v>10 ամիս</v>
      </c>
      <c r="CS8" s="26" t="str">
        <f>CP8</f>
        <v>փաստացի           (10 ամիս)</v>
      </c>
      <c r="CT8" s="122"/>
      <c r="CU8" s="35" t="str">
        <f>CR8</f>
        <v>10 ամիս</v>
      </c>
      <c r="CV8" s="26" t="str">
        <f>CS8</f>
        <v>փաստացի           (10 ամիս)</v>
      </c>
      <c r="CW8" s="122"/>
      <c r="CX8" s="35" t="str">
        <f>CU8</f>
        <v>10 ամիս</v>
      </c>
      <c r="CY8" s="26" t="str">
        <f>CV8</f>
        <v>փաստացի           (10 ամիս)</v>
      </c>
      <c r="CZ8" s="122"/>
      <c r="DA8" s="35" t="str">
        <f>CX8</f>
        <v>10 ամիս</v>
      </c>
      <c r="DB8" s="26" t="str">
        <f>CY8</f>
        <v>փաստացի           (10 ամիս)</v>
      </c>
      <c r="DC8" s="122"/>
      <c r="DD8" s="35" t="str">
        <f>DA8</f>
        <v>10 ամիս</v>
      </c>
      <c r="DE8" s="26" t="str">
        <f>DB8</f>
        <v>փաստացի           (10 ամիս)</v>
      </c>
      <c r="DF8" s="136"/>
      <c r="DG8" s="122"/>
      <c r="DH8" s="35" t="str">
        <f>DD8</f>
        <v>10 ամիս</v>
      </c>
      <c r="DI8" s="26" t="str">
        <f>DE8</f>
        <v>փաստացի           (10 ամիս)</v>
      </c>
      <c r="DJ8" s="122"/>
      <c r="DK8" s="35" t="str">
        <f>DH8</f>
        <v>10 ամիս</v>
      </c>
      <c r="DL8" s="26" t="str">
        <f>DI8</f>
        <v>փաստացի           (10 ամիս)</v>
      </c>
      <c r="DM8" s="122"/>
      <c r="DN8" s="35" t="str">
        <f>DK8</f>
        <v>10 ամիս</v>
      </c>
      <c r="DO8" s="26" t="str">
        <f>DL8</f>
        <v>փաստացի           (10 ամիս)</v>
      </c>
      <c r="DP8" s="122"/>
      <c r="DQ8" s="35" t="str">
        <f>DN8</f>
        <v>10 ամիս</v>
      </c>
      <c r="DR8" s="26" t="str">
        <f>DO8</f>
        <v>փաստացի           (10 ամիս)</v>
      </c>
      <c r="DS8" s="122"/>
      <c r="DT8" s="35" t="str">
        <f>DQ8</f>
        <v>10 ամիս</v>
      </c>
      <c r="DU8" s="26" t="str">
        <f>DR8</f>
        <v>փաստացի           (10 ամիս)</v>
      </c>
      <c r="DV8" s="122"/>
      <c r="DW8" s="35" t="str">
        <f>DT8</f>
        <v>10 ամիս</v>
      </c>
      <c r="DX8" s="26" t="str">
        <f>DU8</f>
        <v>փաստացի           (10 ամիս)</v>
      </c>
      <c r="DY8" s="122"/>
      <c r="DZ8" s="35" t="str">
        <f>DW8</f>
        <v>10 ամիս</v>
      </c>
      <c r="EA8" s="26" t="str">
        <f>DX8</f>
        <v>փաստացի           (10 ամիս)</v>
      </c>
      <c r="EB8" s="161"/>
      <c r="EC8" s="122"/>
      <c r="ED8" s="35" t="s">
        <v>257</v>
      </c>
      <c r="EE8" s="26" t="str">
        <f>EA8</f>
        <v>փաստացի           (10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256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 t="shared" ref="E10:E20" si="0">DG10+EC10-DY10</f>
        <v>2813640.4</v>
      </c>
      <c r="F10" s="20">
        <f t="shared" ref="F10:F20" si="1">DH10+ED10-DZ10</f>
        <v>2225774.7733333334</v>
      </c>
      <c r="G10" s="12">
        <f t="shared" ref="G10:G20" si="2">DI10+EE10-EA10</f>
        <v>2054998.121</v>
      </c>
      <c r="H10" s="12">
        <f t="shared" ref="H10:H21" si="3">G10/F10*100</f>
        <v>92.327316565027957</v>
      </c>
      <c r="I10" s="12">
        <f t="shared" ref="I10:I21" si="4">G10/E10*100</f>
        <v>73.036985145649751</v>
      </c>
      <c r="J10" s="12">
        <f>T10+Y10+AD10+AI10+AN10+AS10+BK10+BS10+BV10+BY10+CB10+CE10+CK10+CN10+CT10+CW10+DC10</f>
        <v>1184877.2</v>
      </c>
      <c r="K10" s="12">
        <f>U10+Z10+AE10+AJ10+AO10+AT10+BL10+BT10+BW10+BZ10+CC10+CF10+CL10+CO10+CU10+CX10+DD10</f>
        <v>907056.84</v>
      </c>
      <c r="L10" s="12">
        <f>V10+AA10+AF10+AK10+AP10+AU10+BM10+BU10+BX10+CA10+CD10+CG10+CM10+CP10+CV10+CY10+DE10</f>
        <v>710643.69200000004</v>
      </c>
      <c r="M10" s="12">
        <f t="shared" ref="M10:M21" si="5">L10/K10*100</f>
        <v>78.346103646602799</v>
      </c>
      <c r="N10" s="12">
        <f t="shared" ref="N10:N21" si="6">L10/J10*100</f>
        <v>59.97614706401643</v>
      </c>
      <c r="O10" s="12">
        <f>T10+Y10</f>
        <v>160790.5</v>
      </c>
      <c r="P10" s="12">
        <f>U10+Z10</f>
        <v>123272.71666666666</v>
      </c>
      <c r="Q10" s="12">
        <f>V10+AA10</f>
        <v>107822.93249999994</v>
      </c>
      <c r="R10" s="12">
        <f t="shared" ref="R10:R21" si="7">Q10/P10*100</f>
        <v>87.466988167022038</v>
      </c>
      <c r="S10" s="11">
        <f t="shared" ref="S10:S21" si="8">Q10/O10*100</f>
        <v>67.058024261383565</v>
      </c>
      <c r="T10" s="117">
        <v>150995.5</v>
      </c>
      <c r="U10" s="112">
        <f>T10/12*9.2</f>
        <v>115763.21666666666</v>
      </c>
      <c r="V10" s="112">
        <v>92074.627499999944</v>
      </c>
      <c r="W10" s="12">
        <f>V10/U10*100</f>
        <v>79.537032704544998</v>
      </c>
      <c r="X10" s="11">
        <f>V10/T10*100</f>
        <v>60.97839174015116</v>
      </c>
      <c r="Y10" s="112">
        <v>9795</v>
      </c>
      <c r="Z10" s="112">
        <f>Y10/12*9.2</f>
        <v>7509.4999999999991</v>
      </c>
      <c r="AA10" s="112">
        <v>15748.305</v>
      </c>
      <c r="AB10" s="12">
        <f>AA10/Z10*100</f>
        <v>209.71176509754312</v>
      </c>
      <c r="AC10" s="11">
        <f>AA10/Y10*100</f>
        <v>160.7790199081164</v>
      </c>
      <c r="AD10" s="112">
        <v>323639.8</v>
      </c>
      <c r="AE10" s="112">
        <f>AD10/12*9.2</f>
        <v>248123.84666666665</v>
      </c>
      <c r="AF10" s="112">
        <v>250764.55600000001</v>
      </c>
      <c r="AG10" s="12">
        <f t="shared" ref="AG10:AG21" si="9">AF10/AE10*100</f>
        <v>101.06427067321786</v>
      </c>
      <c r="AH10" s="11">
        <f t="shared" ref="AH10:AH21" si="10">AF10/AD10*100</f>
        <v>77.482607516133683</v>
      </c>
      <c r="AI10" s="112">
        <v>57940.800000000003</v>
      </c>
      <c r="AJ10" s="112">
        <f>AI10/12*9</f>
        <v>43455.600000000006</v>
      </c>
      <c r="AK10" s="112">
        <v>56291.021000000001</v>
      </c>
      <c r="AL10" s="12">
        <f t="shared" ref="AL10:AL21" si="11">AK10/AJ10*100</f>
        <v>129.5368629129502</v>
      </c>
      <c r="AM10" s="11">
        <f t="shared" ref="AM10:AM21" si="12">AK10/AI10*100</f>
        <v>97.152647184712677</v>
      </c>
      <c r="AN10" s="112">
        <v>23000</v>
      </c>
      <c r="AO10" s="112">
        <f>AN10/12*9</f>
        <v>17250</v>
      </c>
      <c r="AP10" s="112">
        <v>20821.599999999999</v>
      </c>
      <c r="AQ10" s="12">
        <f t="shared" ref="AQ10:AQ21" si="13">AP10/AO10*100</f>
        <v>120.70492753623188</v>
      </c>
      <c r="AR10" s="11">
        <f t="shared" ref="AR10:AR21" si="14">AP10/AN10*100</f>
        <v>90.528695652173909</v>
      </c>
      <c r="AS10" s="38"/>
      <c r="AT10" s="33">
        <f>AS10/12*3</f>
        <v>0</v>
      </c>
      <c r="AU10" s="47"/>
      <c r="AV10" s="33">
        <f t="shared" ref="AV10:AV20" si="15">AU10/12*3</f>
        <v>0</v>
      </c>
      <c r="AW10" s="33">
        <f>AV10/12*3</f>
        <v>0</v>
      </c>
      <c r="AX10" s="47">
        <v>0</v>
      </c>
      <c r="AY10" s="114">
        <v>1578783.3</v>
      </c>
      <c r="AZ10" s="112">
        <v>1315652.8</v>
      </c>
      <c r="BA10" s="112">
        <v>1315652.8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25677.21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N20" si="16">BS10+BV10+BY10+CB10</f>
        <v>44726.6</v>
      </c>
      <c r="BO10" s="12">
        <f>BT10+BW10+BZ10+CC10</f>
        <v>34290.393333333333</v>
      </c>
      <c r="BP10" s="12">
        <f>BU10+BX10+CA10+CD10</f>
        <v>27705.254000000001</v>
      </c>
      <c r="BQ10" s="12">
        <f t="shared" ref="BQ10:BQ21" si="17">BP10/BO10*100</f>
        <v>80.795964428521188</v>
      </c>
      <c r="BR10" s="11">
        <f t="shared" ref="BR10:BR21" si="18">BP10/BN10*100</f>
        <v>61.943572728532914</v>
      </c>
      <c r="BS10" s="112">
        <v>23603.599999999999</v>
      </c>
      <c r="BT10" s="112">
        <f>BS10/12*9.2</f>
        <v>18096.093333333331</v>
      </c>
      <c r="BU10" s="112">
        <v>10498.434999999999</v>
      </c>
      <c r="BV10" s="112">
        <v>100</v>
      </c>
      <c r="BW10" s="112">
        <f>BV10/12*9.2</f>
        <v>76.666666666666671</v>
      </c>
      <c r="BX10" s="112">
        <v>1799.819</v>
      </c>
      <c r="BY10" s="115">
        <v>2890</v>
      </c>
      <c r="BZ10" s="33">
        <f>BY10/12*9.2</f>
        <v>2215.6666666666665</v>
      </c>
      <c r="CA10" s="112">
        <v>1675</v>
      </c>
      <c r="CB10" s="113">
        <v>18133</v>
      </c>
      <c r="CC10" s="113">
        <f>CB10/12*9.2</f>
        <v>13901.966666666665</v>
      </c>
      <c r="CD10" s="112">
        <v>13732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CH10/12*9.2</f>
        <v>3065.1333333333332</v>
      </c>
      <c r="CJ10" s="112">
        <v>3198.4</v>
      </c>
      <c r="CK10" s="117">
        <v>0</v>
      </c>
      <c r="CL10" s="112">
        <f>CK10/12*6.2</f>
        <v>0</v>
      </c>
      <c r="CM10" s="117">
        <v>0</v>
      </c>
      <c r="CN10" s="112">
        <v>313654.09999999998</v>
      </c>
      <c r="CO10" s="112">
        <f>CN10/12*9.2</f>
        <v>240468.14333333328</v>
      </c>
      <c r="CP10" s="117">
        <v>207940.8285</v>
      </c>
      <c r="CQ10" s="112">
        <v>97000</v>
      </c>
      <c r="CR10" s="112">
        <f>CQ10/12*9.2</f>
        <v>74366.666666666657</v>
      </c>
      <c r="CS10" s="117">
        <v>66894.558499999999</v>
      </c>
      <c r="CT10" s="116">
        <v>0</v>
      </c>
      <c r="CU10" s="116">
        <f>CT10/12*7.2</f>
        <v>0</v>
      </c>
      <c r="CV10" s="117">
        <v>0</v>
      </c>
      <c r="CW10" s="115">
        <v>2000</v>
      </c>
      <c r="CX10" s="112">
        <f>CW10/12*9.2</f>
        <v>1533.333333333333</v>
      </c>
      <c r="CY10" s="117">
        <v>70</v>
      </c>
      <c r="CZ10" s="42">
        <v>0</v>
      </c>
      <c r="DA10" s="33">
        <f>CZ10/12*9.2</f>
        <v>0</v>
      </c>
      <c r="DB10" s="117">
        <v>0</v>
      </c>
      <c r="DC10" s="112">
        <v>259125.4</v>
      </c>
      <c r="DD10" s="112">
        <f>DC10/12*9.2</f>
        <v>198662.80666666664</v>
      </c>
      <c r="DE10" s="117">
        <v>39227.5</v>
      </c>
      <c r="DF10" s="112">
        <v>0</v>
      </c>
      <c r="DG10" s="12">
        <f>T10+Y10+AD10+AI10+AN10+AS10+AV10+AY10+BB10+BE10+BH10+BK10+BS10+BV10+BY10+CB10+CE10+CH10+CK10+CN10+CT10+CW10+CZ10+DC10</f>
        <v>2774412.9</v>
      </c>
      <c r="DH10" s="12">
        <f>U10+Z10+AE10+AJ10+AO10+AT10+AW10+AZ10+BC10+BF10+BI10+BL10+BT10+BW10+BZ10+CC10+CF10+CI10+CL10+CO10+CU10+CX10+DA10+DD10</f>
        <v>2225774.7733333334</v>
      </c>
      <c r="DI10" s="12">
        <f>V10+AA10+AF10+AK10+AP10+AU10+AX10+BA10+BD10+BG10+BJ10+BM10+BU10+BX10+CA10+CD10+CG10+CJ10+CM10+CP10+CV10+CY10+DB10+DE10</f>
        <v>2055172.102</v>
      </c>
      <c r="DJ10" s="42">
        <v>0</v>
      </c>
      <c r="DK10" s="33">
        <v>0</v>
      </c>
      <c r="DL10" s="47">
        <v>0</v>
      </c>
      <c r="DM10" s="112">
        <v>39227.5</v>
      </c>
      <c r="DN10" s="117">
        <v>0</v>
      </c>
      <c r="DO10" s="117">
        <v>-173.98099999999999</v>
      </c>
      <c r="DP10" s="42">
        <v>0</v>
      </c>
      <c r="DQ10" s="33">
        <v>0</v>
      </c>
      <c r="DR10" s="47">
        <v>0</v>
      </c>
      <c r="DS10" s="118">
        <v>0</v>
      </c>
      <c r="DT10" s="47">
        <f>DS10/12*7.2</f>
        <v>0</v>
      </c>
      <c r="DU10" s="117">
        <v>0</v>
      </c>
      <c r="DV10" s="42">
        <v>0</v>
      </c>
      <c r="DW10" s="33">
        <f>DV10/12*5.6</f>
        <v>0</v>
      </c>
      <c r="DX10" s="117">
        <v>0</v>
      </c>
      <c r="DY10" s="118">
        <v>57837.8</v>
      </c>
      <c r="DZ10" s="118">
        <v>57837.8</v>
      </c>
      <c r="EA10" s="117">
        <v>57837.8</v>
      </c>
      <c r="EB10" s="47">
        <v>0</v>
      </c>
      <c r="EC10" s="12">
        <f t="shared" ref="EC10:ED20" si="19">DJ10+DM10+DP10+DS10+DV10+DY10</f>
        <v>97065.3</v>
      </c>
      <c r="ED10" s="12">
        <f t="shared" si="19"/>
        <v>57837.8</v>
      </c>
      <c r="EE10" s="112">
        <f t="shared" ref="EE10:EE19" si="20">DL10+DO10+DR10+DU10+DX10+EA10+EB10</f>
        <v>57663.819000000003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si="0"/>
        <v>4794591.3880000003</v>
      </c>
      <c r="F11" s="20">
        <f t="shared" si="1"/>
        <v>3721785.7526666671</v>
      </c>
      <c r="G11" s="12">
        <f t="shared" si="2"/>
        <v>4086850.9559999998</v>
      </c>
      <c r="H11" s="12">
        <f t="shared" si="3"/>
        <v>109.80887207362117</v>
      </c>
      <c r="I11" s="12">
        <f t="shared" si="4"/>
        <v>85.238774804223212</v>
      </c>
      <c r="J11" s="12">
        <f t="shared" ref="J11:J20" si="21">T11+Y11+AD11+AI11+AN11+AS11+BK11+BS11+BV11+BY11+CB11+CE11+CK11+CN11+CT11+CW11+DC11</f>
        <v>2476874.7000000002</v>
      </c>
      <c r="K11" s="12">
        <f t="shared" ref="K11:K20" si="22">U11+Z11+AE11+AJ11+AO11+AT11+BL11+BT11+BW11+BZ11+CC11+CF11+CL11+CO11+CU11+CX11+DD11</f>
        <v>1867549.4533333331</v>
      </c>
      <c r="L11" s="12">
        <f t="shared" ref="L11:L20" si="23">V11+AA11+AF11+AK11+AP11+AU11+BM11+BU11+BX11+CA11+CD11+CG11+CM11+CP11+CV11+CY11+DE11</f>
        <v>2223566.8800000004</v>
      </c>
      <c r="M11" s="12">
        <f t="shared" si="5"/>
        <v>119.06334667771299</v>
      </c>
      <c r="N11" s="12">
        <f t="shared" si="6"/>
        <v>89.773087027777393</v>
      </c>
      <c r="O11" s="12">
        <f t="shared" ref="O11:O20" si="24">T11+Y11</f>
        <v>492645.70000000019</v>
      </c>
      <c r="P11" s="12">
        <f t="shared" ref="P11:P20" si="25">U11+Z11</f>
        <v>377695.0366666668</v>
      </c>
      <c r="Q11" s="12">
        <f t="shared" ref="Q11:Q20" si="26">V11+AA11</f>
        <v>372861.02939999994</v>
      </c>
      <c r="R11" s="12">
        <f t="shared" si="7"/>
        <v>98.72012952319173</v>
      </c>
      <c r="S11" s="11">
        <f t="shared" si="8"/>
        <v>75.685432634446997</v>
      </c>
      <c r="T11" s="117">
        <v>461645.70000000019</v>
      </c>
      <c r="U11" s="112">
        <f t="shared" ref="U11:U20" si="27">T11/12*9.2</f>
        <v>353928.37000000011</v>
      </c>
      <c r="V11" s="112">
        <v>361354.51839999994</v>
      </c>
      <c r="W11" s="12">
        <f t="shared" ref="W11:W20" si="28">V11/U11*100</f>
        <v>102.09820659474114</v>
      </c>
      <c r="X11" s="11">
        <f t="shared" ref="X11:X20" si="29">V11/T11*100</f>
        <v>78.275291722634861</v>
      </c>
      <c r="Y11" s="112">
        <v>31000</v>
      </c>
      <c r="Z11" s="112">
        <f t="shared" ref="Z11:Z20" si="30">Y11/12*9.2</f>
        <v>23766.666666666668</v>
      </c>
      <c r="AA11" s="112">
        <v>11506.511</v>
      </c>
      <c r="AB11" s="12">
        <f t="shared" ref="AB11:AB24" si="31">AA11/Z11*100</f>
        <v>48.414492286115006</v>
      </c>
      <c r="AC11" s="11">
        <f t="shared" ref="AC11:AC21" si="32">AA11/Y11*100</f>
        <v>37.117777419354844</v>
      </c>
      <c r="AD11" s="112">
        <v>613600</v>
      </c>
      <c r="AE11" s="112">
        <f t="shared" ref="AE11:AE19" si="33">AD11/12*9.2</f>
        <v>470426.66666666663</v>
      </c>
      <c r="AF11" s="112">
        <v>499638.29009999998</v>
      </c>
      <c r="AG11" s="12">
        <f t="shared" si="9"/>
        <v>106.20960194291706</v>
      </c>
      <c r="AH11" s="11">
        <f t="shared" si="10"/>
        <v>81.427361489569748</v>
      </c>
      <c r="AI11" s="112">
        <v>245769</v>
      </c>
      <c r="AJ11" s="112">
        <f t="shared" ref="AJ11:AJ20" si="34">AI11/12*9</f>
        <v>184326.75</v>
      </c>
      <c r="AK11" s="112">
        <v>559284.88100000005</v>
      </c>
      <c r="AL11" s="12">
        <f t="shared" si="11"/>
        <v>303.42035597112198</v>
      </c>
      <c r="AM11" s="11">
        <f t="shared" si="12"/>
        <v>227.56526697834144</v>
      </c>
      <c r="AN11" s="112">
        <v>67000</v>
      </c>
      <c r="AO11" s="112">
        <f t="shared" ref="AO11:AO20" si="35">AN11/12*9</f>
        <v>50250</v>
      </c>
      <c r="AP11" s="112">
        <v>60378</v>
      </c>
      <c r="AQ11" s="12">
        <f t="shared" si="13"/>
        <v>120.15522388059701</v>
      </c>
      <c r="AR11" s="11">
        <f t="shared" si="14"/>
        <v>90.116417910447765</v>
      </c>
      <c r="AS11" s="38"/>
      <c r="AT11" s="33">
        <f t="shared" ref="AT11:AT20" si="36">AS11/12*3</f>
        <v>0</v>
      </c>
      <c r="AU11" s="47"/>
      <c r="AV11" s="33">
        <f t="shared" si="15"/>
        <v>0</v>
      </c>
      <c r="AW11" s="33">
        <f t="shared" ref="AW11:AW20" si="37">AV11/12*3</f>
        <v>0</v>
      </c>
      <c r="AX11" s="47">
        <v>6489</v>
      </c>
      <c r="AY11" s="114">
        <v>2160328.2999999998</v>
      </c>
      <c r="AZ11" s="112">
        <v>1800273.666</v>
      </c>
      <c r="BA11" s="112">
        <v>1800273.666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2360.41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6"/>
        <v>75360</v>
      </c>
      <c r="BO11" s="12">
        <f t="shared" ref="BO11:BO20" si="38">BT11+BW11+BZ11+CC11</f>
        <v>57776</v>
      </c>
      <c r="BP11" s="12">
        <f t="shared" ref="BP11:BP20" si="39">BU11+BX11+CA11+CD11</f>
        <v>58148.638500000001</v>
      </c>
      <c r="BQ11" s="12">
        <f t="shared" si="17"/>
        <v>100.64497109526447</v>
      </c>
      <c r="BR11" s="11">
        <f t="shared" si="18"/>
        <v>77.161144506369425</v>
      </c>
      <c r="BS11" s="112">
        <v>51360</v>
      </c>
      <c r="BT11" s="112">
        <f t="shared" ref="BT11:BT20" si="40">BS11/12*9.2</f>
        <v>39376</v>
      </c>
      <c r="BU11" s="112">
        <v>41358.388500000001</v>
      </c>
      <c r="BV11" s="112">
        <v>2000</v>
      </c>
      <c r="BW11" s="112">
        <f t="shared" ref="BW11:BW20" si="41">BV11/12*9.2</f>
        <v>1533.333333333333</v>
      </c>
      <c r="BX11" s="112">
        <v>1014.601</v>
      </c>
      <c r="BY11" s="115">
        <v>0</v>
      </c>
      <c r="BZ11" s="33">
        <f t="shared" ref="BZ11:BZ20" si="42">BY11/12*9.2</f>
        <v>0</v>
      </c>
      <c r="CA11" s="112">
        <v>0</v>
      </c>
      <c r="CB11" s="113">
        <v>22000</v>
      </c>
      <c r="CC11" s="113">
        <f t="shared" ref="CC11:CC20" si="43">CB11/12*9.2</f>
        <v>16866.666666666664</v>
      </c>
      <c r="CD11" s="112">
        <v>15775.648999999999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44">CH11/12*9.2</f>
        <v>4599.2333333333336</v>
      </c>
      <c r="CJ11" s="112">
        <v>4797.6000000000004</v>
      </c>
      <c r="CK11" s="117">
        <v>4700</v>
      </c>
      <c r="CL11" s="112">
        <f t="shared" ref="CL11:CL20" si="45">CK11/12*6.2</f>
        <v>2428.3333333333335</v>
      </c>
      <c r="CM11" s="117">
        <v>3707.3</v>
      </c>
      <c r="CN11" s="112">
        <v>409100</v>
      </c>
      <c r="CO11" s="112">
        <f t="shared" ref="CO11:CO20" si="46">CN11/12*9.2</f>
        <v>313643.33333333331</v>
      </c>
      <c r="CP11" s="117">
        <v>402708.58029999997</v>
      </c>
      <c r="CQ11" s="112">
        <v>200000</v>
      </c>
      <c r="CR11" s="112">
        <f t="shared" ref="CR11:CR20" si="47">CQ11/12*9.2</f>
        <v>153333.33333333334</v>
      </c>
      <c r="CS11" s="117">
        <v>206012.74530000001</v>
      </c>
      <c r="CT11" s="116">
        <v>150000</v>
      </c>
      <c r="CU11" s="116">
        <f t="shared" ref="CU11:CU20" si="48">CT11/12*7.2</f>
        <v>90000</v>
      </c>
      <c r="CV11" s="117">
        <v>108305.436</v>
      </c>
      <c r="CW11" s="115">
        <v>15000</v>
      </c>
      <c r="CX11" s="112">
        <f t="shared" ref="CX11:CX20" si="49">CW11/12*9.2</f>
        <v>11500</v>
      </c>
      <c r="CY11" s="117">
        <v>13943.3367</v>
      </c>
      <c r="CZ11" s="42">
        <v>0</v>
      </c>
      <c r="DA11" s="33">
        <f t="shared" ref="DA11:DA20" si="50">CZ11/12*9.2</f>
        <v>0</v>
      </c>
      <c r="DB11" s="117">
        <v>0</v>
      </c>
      <c r="DC11" s="112">
        <v>403700</v>
      </c>
      <c r="DD11" s="112">
        <f t="shared" ref="DD11:DD20" si="51">DC11/12*9.2</f>
        <v>309503.33333333331</v>
      </c>
      <c r="DE11" s="117">
        <v>144591.38800000001</v>
      </c>
      <c r="DF11" s="112">
        <v>0</v>
      </c>
      <c r="DG11" s="12">
        <f t="shared" ref="DG11:DG20" si="52">T11+Y11+AD11+AI11+AN11+AS11+AV11+AY11+BB11+BE11+BH11+BK11+BS11+BV11+BY11+CB11+CE11+CH11+CK11+CN11+CT11+CW11+CZ11+DC11</f>
        <v>4650000</v>
      </c>
      <c r="DH11" s="12">
        <f t="shared" ref="DH11:DH20" si="53">U11+Z11+AE11+AJ11+AO11+AT11+AW11+AZ11+BC11+BF11+BI11+BL11+BT11+BW11+BZ11+CC11+CF11+CI11+CL11+CO11+CU11+CX11+DA11+DD11</f>
        <v>3672422.3526666672</v>
      </c>
      <c r="DI11" s="12">
        <f t="shared" ref="DI11:DI20" si="54">V11+AA11+AF11+AK11+AP11+AU11+AX11+BA11+BD11+BG11+BJ11+BM11+BU11+BX11+CA11+CD11+CG11+CJ11+CM11+CP11+CV11+CY11+DB11+DE11</f>
        <v>4037487.5559999999</v>
      </c>
      <c r="DJ11" s="42">
        <v>0</v>
      </c>
      <c r="DK11" s="42">
        <v>0</v>
      </c>
      <c r="DL11" s="42">
        <v>0</v>
      </c>
      <c r="DM11" s="112">
        <v>144591.38800000001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f t="shared" ref="DT11:DT20" si="55">DS11/12*7.2</f>
        <v>0</v>
      </c>
      <c r="DU11" s="117">
        <v>0</v>
      </c>
      <c r="DV11" s="42">
        <v>0</v>
      </c>
      <c r="DW11" s="33">
        <f t="shared" ref="DW11:DW20" si="56">DV11/12*5.6</f>
        <v>0</v>
      </c>
      <c r="DX11" s="117">
        <v>0</v>
      </c>
      <c r="DY11" s="118">
        <v>0</v>
      </c>
      <c r="DZ11" s="118">
        <v>0</v>
      </c>
      <c r="EA11" s="117">
        <v>0</v>
      </c>
      <c r="EB11" s="47">
        <v>0</v>
      </c>
      <c r="EC11" s="12">
        <f t="shared" si="19"/>
        <v>144591.38800000001</v>
      </c>
      <c r="ED11" s="12">
        <f t="shared" si="19"/>
        <v>49363.4</v>
      </c>
      <c r="EE11" s="112">
        <f t="shared" si="20"/>
        <v>49363.4</v>
      </c>
      <c r="EF11" s="14">
        <f>DY11-EC11</f>
        <v>-144591.38800000001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0"/>
        <v>593914.69999999995</v>
      </c>
      <c r="F12" s="20">
        <f t="shared" si="1"/>
        <v>462844.58933333331</v>
      </c>
      <c r="G12" s="12">
        <f t="shared" si="2"/>
        <v>461516.56880000001</v>
      </c>
      <c r="H12" s="12">
        <f t="shared" si="3"/>
        <v>99.713074201591908</v>
      </c>
      <c r="I12" s="12">
        <f t="shared" si="4"/>
        <v>77.707551067518622</v>
      </c>
      <c r="J12" s="12">
        <f t="shared" si="21"/>
        <v>164483.4</v>
      </c>
      <c r="K12" s="12">
        <f t="shared" si="22"/>
        <v>125118.92333333331</v>
      </c>
      <c r="L12" s="12">
        <f t="shared" si="23"/>
        <v>116843.0528</v>
      </c>
      <c r="M12" s="12">
        <f t="shared" si="5"/>
        <v>93.385596428699046</v>
      </c>
      <c r="N12" s="12">
        <f t="shared" si="6"/>
        <v>71.036379841370007</v>
      </c>
      <c r="O12" s="12">
        <f t="shared" si="24"/>
        <v>28809.799999999988</v>
      </c>
      <c r="P12" s="12">
        <f>U12+Z12</f>
        <v>22087.513333333321</v>
      </c>
      <c r="Q12" s="12">
        <f t="shared" si="26"/>
        <v>13883.245000000001</v>
      </c>
      <c r="R12" s="12">
        <f t="shared" si="7"/>
        <v>62.855627025465708</v>
      </c>
      <c r="S12" s="11">
        <f t="shared" si="8"/>
        <v>48.189314052857036</v>
      </c>
      <c r="T12" s="117">
        <v>28809.799999999988</v>
      </c>
      <c r="U12" s="112">
        <f t="shared" si="27"/>
        <v>22087.513333333321</v>
      </c>
      <c r="V12" s="112">
        <v>12027.352000000001</v>
      </c>
      <c r="W12" s="12">
        <f t="shared" si="28"/>
        <v>54.453173693613344</v>
      </c>
      <c r="X12" s="11">
        <f t="shared" si="29"/>
        <v>41.747433165103558</v>
      </c>
      <c r="Y12" s="112">
        <v>0</v>
      </c>
      <c r="Z12" s="112">
        <f t="shared" si="30"/>
        <v>0</v>
      </c>
      <c r="AA12" s="112">
        <v>1855.893</v>
      </c>
      <c r="AB12" s="12" t="e">
        <f t="shared" si="31"/>
        <v>#DIV/0!</v>
      </c>
      <c r="AC12" s="11" t="e">
        <f t="shared" si="32"/>
        <v>#DIV/0!</v>
      </c>
      <c r="AD12" s="112">
        <v>53913.599999999999</v>
      </c>
      <c r="AE12" s="112">
        <f t="shared" si="33"/>
        <v>41333.760000000002</v>
      </c>
      <c r="AF12" s="112">
        <v>39403.135000000002</v>
      </c>
      <c r="AG12" s="12">
        <f t="shared" si="9"/>
        <v>95.329181279419046</v>
      </c>
      <c r="AH12" s="11">
        <f t="shared" si="10"/>
        <v>73.085705647554605</v>
      </c>
      <c r="AI12" s="112">
        <v>3851</v>
      </c>
      <c r="AJ12" s="112">
        <f t="shared" si="34"/>
        <v>2888.25</v>
      </c>
      <c r="AK12" s="112">
        <v>4090.5</v>
      </c>
      <c r="AL12" s="12">
        <f t="shared" si="11"/>
        <v>141.62555180472606</v>
      </c>
      <c r="AM12" s="11">
        <f t="shared" si="12"/>
        <v>106.21916385354453</v>
      </c>
      <c r="AN12" s="112">
        <v>0</v>
      </c>
      <c r="AO12" s="112">
        <f t="shared" si="35"/>
        <v>0</v>
      </c>
      <c r="AP12" s="112">
        <v>0</v>
      </c>
      <c r="AQ12" s="12" t="e">
        <f t="shared" si="13"/>
        <v>#DIV/0!</v>
      </c>
      <c r="AR12" s="11" t="e">
        <f t="shared" si="14"/>
        <v>#DIV/0!</v>
      </c>
      <c r="AS12" s="38"/>
      <c r="AT12" s="33">
        <f t="shared" si="36"/>
        <v>0</v>
      </c>
      <c r="AU12" s="47"/>
      <c r="AV12" s="33">
        <f t="shared" si="15"/>
        <v>0</v>
      </c>
      <c r="AW12" s="33">
        <f t="shared" si="37"/>
        <v>0</v>
      </c>
      <c r="AX12" s="47">
        <v>0</v>
      </c>
      <c r="AY12" s="114">
        <v>393318.7</v>
      </c>
      <c r="AZ12" s="112">
        <v>327765.66600000003</v>
      </c>
      <c r="BA12" s="112">
        <v>327765.66600000003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907.85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6"/>
        <v>9773.6</v>
      </c>
      <c r="BO12" s="12">
        <f t="shared" si="38"/>
        <v>7493.0933333333332</v>
      </c>
      <c r="BP12" s="12">
        <f t="shared" si="39"/>
        <v>6532.86</v>
      </c>
      <c r="BQ12" s="12">
        <f t="shared" si="17"/>
        <v>87.185087778612129</v>
      </c>
      <c r="BR12" s="11">
        <f t="shared" si="18"/>
        <v>66.841900630269294</v>
      </c>
      <c r="BS12" s="112">
        <v>8273.6</v>
      </c>
      <c r="BT12" s="112">
        <f t="shared" si="40"/>
        <v>6343.0933333333332</v>
      </c>
      <c r="BU12" s="112">
        <v>4927.3599999999997</v>
      </c>
      <c r="BV12" s="112">
        <v>0</v>
      </c>
      <c r="BW12" s="112">
        <f t="shared" si="41"/>
        <v>0</v>
      </c>
      <c r="BX12" s="112">
        <v>0</v>
      </c>
      <c r="BY12" s="115">
        <v>0</v>
      </c>
      <c r="BZ12" s="33">
        <f t="shared" si="42"/>
        <v>0</v>
      </c>
      <c r="CA12" s="112">
        <v>0</v>
      </c>
      <c r="CB12" s="113">
        <v>1500</v>
      </c>
      <c r="CC12" s="113">
        <f t="shared" si="43"/>
        <v>1150</v>
      </c>
      <c r="CD12" s="112">
        <v>1605.5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44"/>
        <v>0</v>
      </c>
      <c r="CJ12" s="112">
        <v>0</v>
      </c>
      <c r="CK12" s="117">
        <v>350</v>
      </c>
      <c r="CL12" s="112">
        <f t="shared" si="45"/>
        <v>180.83333333333334</v>
      </c>
      <c r="CM12" s="117">
        <v>311</v>
      </c>
      <c r="CN12" s="112">
        <v>50700.4</v>
      </c>
      <c r="CO12" s="112">
        <f t="shared" si="46"/>
        <v>38870.306666666671</v>
      </c>
      <c r="CP12" s="117">
        <v>29785.957999999999</v>
      </c>
      <c r="CQ12" s="112">
        <v>25930.400000000001</v>
      </c>
      <c r="CR12" s="112">
        <f>CQ12/12*9.2</f>
        <v>19879.973333333332</v>
      </c>
      <c r="CS12" s="117">
        <v>13097.932000000001</v>
      </c>
      <c r="CT12" s="116">
        <v>5000</v>
      </c>
      <c r="CU12" s="116">
        <f t="shared" si="48"/>
        <v>3000</v>
      </c>
      <c r="CV12" s="117">
        <v>4413.1548000000003</v>
      </c>
      <c r="CW12" s="115">
        <v>500</v>
      </c>
      <c r="CX12" s="112">
        <f t="shared" si="49"/>
        <v>383.33333333333326</v>
      </c>
      <c r="CY12" s="117">
        <v>0</v>
      </c>
      <c r="CZ12" s="42">
        <v>0</v>
      </c>
      <c r="DA12" s="33">
        <f t="shared" si="50"/>
        <v>0</v>
      </c>
      <c r="DB12" s="117">
        <v>0</v>
      </c>
      <c r="DC12" s="112">
        <v>11585</v>
      </c>
      <c r="DD12" s="112">
        <f t="shared" si="51"/>
        <v>8881.8333333333321</v>
      </c>
      <c r="DE12" s="117">
        <v>18423.2</v>
      </c>
      <c r="DF12" s="112">
        <v>0</v>
      </c>
      <c r="DG12" s="12">
        <f t="shared" si="52"/>
        <v>558891.5</v>
      </c>
      <c r="DH12" s="12">
        <f t="shared" si="53"/>
        <v>452884.58933333331</v>
      </c>
      <c r="DI12" s="12">
        <f t="shared" si="54"/>
        <v>445516.56880000001</v>
      </c>
      <c r="DJ12" s="42">
        <v>0</v>
      </c>
      <c r="DK12" s="42">
        <v>0</v>
      </c>
      <c r="DL12" s="42">
        <v>0</v>
      </c>
      <c r="DM12" s="112">
        <v>18423.2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118">
        <v>16600</v>
      </c>
      <c r="DT12" s="47">
        <f t="shared" si="55"/>
        <v>9960</v>
      </c>
      <c r="DU12" s="117">
        <v>16000</v>
      </c>
      <c r="DV12" s="42">
        <v>0</v>
      </c>
      <c r="DW12" s="33">
        <f t="shared" si="56"/>
        <v>0</v>
      </c>
      <c r="DX12" s="117">
        <v>0</v>
      </c>
      <c r="DY12" s="118">
        <v>167010.03099999999</v>
      </c>
      <c r="DZ12" s="118">
        <v>0</v>
      </c>
      <c r="EA12" s="117">
        <v>167010.03099999999</v>
      </c>
      <c r="EB12" s="47">
        <v>0</v>
      </c>
      <c r="EC12" s="12">
        <f t="shared" si="19"/>
        <v>202033.23099999997</v>
      </c>
      <c r="ED12" s="12">
        <f t="shared" si="19"/>
        <v>9960</v>
      </c>
      <c r="EE12" s="112">
        <f t="shared" si="20"/>
        <v>183010.03099999999</v>
      </c>
      <c r="EF12" s="14">
        <f t="shared" ref="EF12:EF20" si="57">DY12-EC12</f>
        <v>-35023.199999999983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0"/>
        <v>2141962.5790000004</v>
      </c>
      <c r="F13" s="20">
        <f t="shared" si="1"/>
        <v>2034492.6666666665</v>
      </c>
      <c r="G13" s="12">
        <f t="shared" si="2"/>
        <v>2365211.4895000001</v>
      </c>
      <c r="H13" s="12">
        <f t="shared" si="3"/>
        <v>116.25559178717448</v>
      </c>
      <c r="I13" s="12">
        <f t="shared" si="4"/>
        <v>110.42263355526157</v>
      </c>
      <c r="J13" s="12">
        <f t="shared" si="21"/>
        <v>1087836</v>
      </c>
      <c r="K13" s="12">
        <f t="shared" si="22"/>
        <v>806767.1333333333</v>
      </c>
      <c r="L13" s="12">
        <f t="shared" si="23"/>
        <v>811018.56949999987</v>
      </c>
      <c r="M13" s="12">
        <f t="shared" si="5"/>
        <v>100.52697190936632</v>
      </c>
      <c r="N13" s="12">
        <f t="shared" si="6"/>
        <v>74.553385758515063</v>
      </c>
      <c r="O13" s="12">
        <f t="shared" si="24"/>
        <v>255270</v>
      </c>
      <c r="P13" s="12">
        <f t="shared" si="25"/>
        <v>195707</v>
      </c>
      <c r="Q13" s="12">
        <f t="shared" si="26"/>
        <v>189158.76699999996</v>
      </c>
      <c r="R13" s="12">
        <f t="shared" si="7"/>
        <v>96.654062961467886</v>
      </c>
      <c r="S13" s="11">
        <f t="shared" si="8"/>
        <v>74.101448270458718</v>
      </c>
      <c r="T13" s="117">
        <v>219050</v>
      </c>
      <c r="U13" s="112">
        <f t="shared" si="27"/>
        <v>167938.33333333334</v>
      </c>
      <c r="V13" s="112">
        <v>169806.63899999997</v>
      </c>
      <c r="W13" s="12">
        <f t="shared" si="28"/>
        <v>101.1124950626718</v>
      </c>
      <c r="X13" s="11">
        <f t="shared" si="29"/>
        <v>77.519579548048384</v>
      </c>
      <c r="Y13" s="112">
        <v>36220</v>
      </c>
      <c r="Z13" s="112">
        <f t="shared" si="30"/>
        <v>27768.666666666664</v>
      </c>
      <c r="AA13" s="112">
        <v>19352.128000000001</v>
      </c>
      <c r="AB13" s="12">
        <f t="shared" si="31"/>
        <v>69.690519290327231</v>
      </c>
      <c r="AC13" s="11">
        <f t="shared" si="32"/>
        <v>53.429398122584203</v>
      </c>
      <c r="AD13" s="112">
        <v>272850</v>
      </c>
      <c r="AE13" s="112">
        <f t="shared" si="33"/>
        <v>209184.99999999997</v>
      </c>
      <c r="AF13" s="112">
        <v>206162.84700000001</v>
      </c>
      <c r="AG13" s="12">
        <f t="shared" si="9"/>
        <v>98.555272605588371</v>
      </c>
      <c r="AH13" s="11">
        <f t="shared" si="10"/>
        <v>75.559042330951073</v>
      </c>
      <c r="AI13" s="112">
        <v>70428</v>
      </c>
      <c r="AJ13" s="112">
        <f t="shared" si="34"/>
        <v>52821</v>
      </c>
      <c r="AK13" s="112">
        <v>88713.991800000003</v>
      </c>
      <c r="AL13" s="12">
        <f t="shared" si="11"/>
        <v>167.9521247231215</v>
      </c>
      <c r="AM13" s="11">
        <f t="shared" si="12"/>
        <v>125.96409354234113</v>
      </c>
      <c r="AN13" s="112">
        <v>14000</v>
      </c>
      <c r="AO13" s="112">
        <f t="shared" si="35"/>
        <v>10500</v>
      </c>
      <c r="AP13" s="112">
        <v>10347.1</v>
      </c>
      <c r="AQ13" s="12">
        <f t="shared" si="13"/>
        <v>98.543809523809529</v>
      </c>
      <c r="AR13" s="11">
        <f t="shared" si="14"/>
        <v>73.907857142857154</v>
      </c>
      <c r="AS13" s="38"/>
      <c r="AT13" s="33">
        <f t="shared" si="36"/>
        <v>0</v>
      </c>
      <c r="AU13" s="47"/>
      <c r="AV13" s="33">
        <f t="shared" si="15"/>
        <v>0</v>
      </c>
      <c r="AW13" s="33">
        <f t="shared" si="37"/>
        <v>0</v>
      </c>
      <c r="AX13" s="47">
        <v>0</v>
      </c>
      <c r="AY13" s="114">
        <v>1010910.2</v>
      </c>
      <c r="AZ13" s="112">
        <v>842425</v>
      </c>
      <c r="BA13" s="112">
        <v>842425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2905.12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6"/>
        <v>40340</v>
      </c>
      <c r="BO13" s="12">
        <f t="shared" si="38"/>
        <v>30927.333333333328</v>
      </c>
      <c r="BP13" s="12">
        <f t="shared" si="39"/>
        <v>39987.237000000001</v>
      </c>
      <c r="BQ13" s="12">
        <f t="shared" si="17"/>
        <v>129.29416373865624</v>
      </c>
      <c r="BR13" s="11">
        <f t="shared" si="18"/>
        <v>99.12552553296976</v>
      </c>
      <c r="BS13" s="112">
        <v>22160</v>
      </c>
      <c r="BT13" s="112">
        <f t="shared" si="40"/>
        <v>16989.333333333332</v>
      </c>
      <c r="BU13" s="112">
        <v>25380.190999999999</v>
      </c>
      <c r="BV13" s="112">
        <v>0</v>
      </c>
      <c r="BW13" s="112">
        <f t="shared" si="41"/>
        <v>0</v>
      </c>
      <c r="BX13" s="112">
        <v>0</v>
      </c>
      <c r="BY13" s="115">
        <v>0</v>
      </c>
      <c r="BZ13" s="33">
        <f t="shared" si="42"/>
        <v>0</v>
      </c>
      <c r="CA13" s="112">
        <v>0</v>
      </c>
      <c r="CB13" s="113">
        <v>18180</v>
      </c>
      <c r="CC13" s="113">
        <f t="shared" si="43"/>
        <v>13937.999999999998</v>
      </c>
      <c r="CD13" s="112">
        <v>14607.046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44"/>
        <v>3065.1333333333332</v>
      </c>
      <c r="CJ13" s="112">
        <v>3198.4</v>
      </c>
      <c r="CK13" s="117">
        <v>0</v>
      </c>
      <c r="CL13" s="112">
        <f t="shared" si="45"/>
        <v>0</v>
      </c>
      <c r="CM13" s="117">
        <v>0</v>
      </c>
      <c r="CN13" s="112">
        <v>229948</v>
      </c>
      <c r="CO13" s="112">
        <f t="shared" si="46"/>
        <v>176293.46666666665</v>
      </c>
      <c r="CP13" s="117">
        <v>139176.56169999999</v>
      </c>
      <c r="CQ13" s="112">
        <v>62906</v>
      </c>
      <c r="CR13" s="112">
        <f t="shared" si="47"/>
        <v>48227.933333333334</v>
      </c>
      <c r="CS13" s="117">
        <v>45465.483699999997</v>
      </c>
      <c r="CT13" s="116">
        <v>155000</v>
      </c>
      <c r="CU13" s="116">
        <f t="shared" si="48"/>
        <v>93000</v>
      </c>
      <c r="CV13" s="117">
        <v>100431.686</v>
      </c>
      <c r="CW13" s="115">
        <v>0</v>
      </c>
      <c r="CX13" s="112">
        <f t="shared" si="49"/>
        <v>0</v>
      </c>
      <c r="CY13" s="117">
        <v>0</v>
      </c>
      <c r="CZ13" s="42">
        <v>0</v>
      </c>
      <c r="DA13" s="33">
        <f t="shared" si="50"/>
        <v>0</v>
      </c>
      <c r="DB13" s="117">
        <v>0</v>
      </c>
      <c r="DC13" s="112">
        <v>50000</v>
      </c>
      <c r="DD13" s="112">
        <f t="shared" si="51"/>
        <v>38333.333333333336</v>
      </c>
      <c r="DE13" s="117">
        <v>37040.379000000001</v>
      </c>
      <c r="DF13" s="112">
        <v>0</v>
      </c>
      <c r="DG13" s="12">
        <f t="shared" si="52"/>
        <v>2104922.2000000002</v>
      </c>
      <c r="DH13" s="12">
        <f t="shared" si="53"/>
        <v>1652257.2666666664</v>
      </c>
      <c r="DI13" s="12">
        <f t="shared" si="54"/>
        <v>1659547.0895</v>
      </c>
      <c r="DJ13" s="42">
        <v>0</v>
      </c>
      <c r="DK13" s="42">
        <v>0</v>
      </c>
      <c r="DL13" s="42">
        <v>0</v>
      </c>
      <c r="DM13" s="112">
        <v>37040.379000000001</v>
      </c>
      <c r="DN13" s="117">
        <v>382235.4</v>
      </c>
      <c r="DO13" s="117">
        <v>705664.4</v>
      </c>
      <c r="DP13" s="42">
        <v>0</v>
      </c>
      <c r="DQ13" s="33">
        <v>0</v>
      </c>
      <c r="DR13" s="47">
        <v>0</v>
      </c>
      <c r="DS13" s="118">
        <v>0</v>
      </c>
      <c r="DT13" s="47">
        <f t="shared" si="55"/>
        <v>0</v>
      </c>
      <c r="DU13" s="117">
        <v>0</v>
      </c>
      <c r="DV13" s="42">
        <v>0</v>
      </c>
      <c r="DW13" s="33">
        <f t="shared" si="56"/>
        <v>0</v>
      </c>
      <c r="DX13" s="117">
        <v>0</v>
      </c>
      <c r="DY13" s="118">
        <v>0</v>
      </c>
      <c r="DZ13" s="118">
        <v>0</v>
      </c>
      <c r="EA13" s="117">
        <v>0</v>
      </c>
      <c r="EB13" s="47">
        <v>0</v>
      </c>
      <c r="EC13" s="12">
        <f t="shared" si="19"/>
        <v>37040.379000000001</v>
      </c>
      <c r="ED13" s="12">
        <f t="shared" si="19"/>
        <v>382235.4</v>
      </c>
      <c r="EE13" s="112">
        <f t="shared" si="20"/>
        <v>705664.4</v>
      </c>
      <c r="EF13" s="14">
        <f t="shared" si="57"/>
        <v>-37040.379000000001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0"/>
        <v>861923.88399999996</v>
      </c>
      <c r="F14" s="20">
        <f t="shared" si="1"/>
        <v>736744.11633333331</v>
      </c>
      <c r="G14" s="12">
        <f t="shared" si="2"/>
        <v>798682.20750000002</v>
      </c>
      <c r="H14" s="12">
        <f t="shared" si="3"/>
        <v>108.40700180612551</v>
      </c>
      <c r="I14" s="12">
        <f t="shared" si="4"/>
        <v>92.662730703492144</v>
      </c>
      <c r="J14" s="12">
        <f t="shared" si="21"/>
        <v>789794.5</v>
      </c>
      <c r="K14" s="12">
        <f t="shared" si="22"/>
        <v>597670.35</v>
      </c>
      <c r="L14" s="12">
        <f t="shared" si="23"/>
        <v>625475.85349999997</v>
      </c>
      <c r="M14" s="12">
        <f t="shared" si="5"/>
        <v>104.65231435690259</v>
      </c>
      <c r="N14" s="12">
        <f t="shared" si="6"/>
        <v>79.194759332965731</v>
      </c>
      <c r="O14" s="12">
        <f t="shared" si="24"/>
        <v>330000</v>
      </c>
      <c r="P14" s="12">
        <f t="shared" si="25"/>
        <v>252999.99999999997</v>
      </c>
      <c r="Q14" s="12">
        <f t="shared" si="26"/>
        <v>275651.29749999999</v>
      </c>
      <c r="R14" s="12">
        <f t="shared" si="7"/>
        <v>108.95308201581028</v>
      </c>
      <c r="S14" s="11">
        <f t="shared" si="8"/>
        <v>83.5306962121212</v>
      </c>
      <c r="T14" s="117">
        <v>305000</v>
      </c>
      <c r="U14" s="112">
        <f t="shared" si="27"/>
        <v>233833.33333333331</v>
      </c>
      <c r="V14" s="112">
        <v>257696.42349999998</v>
      </c>
      <c r="W14" s="12">
        <f t="shared" si="28"/>
        <v>110.20517042052744</v>
      </c>
      <c r="X14" s="11">
        <f t="shared" si="29"/>
        <v>84.490630655737704</v>
      </c>
      <c r="Y14" s="112">
        <v>25000</v>
      </c>
      <c r="Z14" s="112">
        <f t="shared" si="30"/>
        <v>19166.666666666668</v>
      </c>
      <c r="AA14" s="112">
        <v>17954.874</v>
      </c>
      <c r="AB14" s="12">
        <f t="shared" si="31"/>
        <v>93.677603478260863</v>
      </c>
      <c r="AC14" s="11">
        <f t="shared" si="32"/>
        <v>71.819495999999987</v>
      </c>
      <c r="AD14" s="112">
        <v>50000</v>
      </c>
      <c r="AE14" s="112">
        <f t="shared" si="33"/>
        <v>38333.333333333336</v>
      </c>
      <c r="AF14" s="112">
        <v>39226.913999999997</v>
      </c>
      <c r="AG14" s="12">
        <f t="shared" si="9"/>
        <v>102.33108</v>
      </c>
      <c r="AH14" s="11">
        <f t="shared" si="10"/>
        <v>78.453827999999987</v>
      </c>
      <c r="AI14" s="112">
        <v>120326</v>
      </c>
      <c r="AJ14" s="112">
        <f t="shared" si="34"/>
        <v>90244.5</v>
      </c>
      <c r="AK14" s="112">
        <v>85368.248000000007</v>
      </c>
      <c r="AL14" s="12">
        <f t="shared" si="11"/>
        <v>94.596621400750195</v>
      </c>
      <c r="AM14" s="11">
        <f t="shared" si="12"/>
        <v>70.947466050562653</v>
      </c>
      <c r="AN14" s="112">
        <v>0</v>
      </c>
      <c r="AO14" s="112">
        <f t="shared" si="35"/>
        <v>0</v>
      </c>
      <c r="AP14" s="112">
        <v>0</v>
      </c>
      <c r="AQ14" s="12" t="e">
        <f t="shared" si="13"/>
        <v>#DIV/0!</v>
      </c>
      <c r="AR14" s="11" t="e">
        <f t="shared" si="14"/>
        <v>#DIV/0!</v>
      </c>
      <c r="AS14" s="38"/>
      <c r="AT14" s="33">
        <f t="shared" si="36"/>
        <v>0</v>
      </c>
      <c r="AU14" s="47"/>
      <c r="AV14" s="33">
        <f t="shared" si="15"/>
        <v>0</v>
      </c>
      <c r="AW14" s="33">
        <f t="shared" si="37"/>
        <v>0</v>
      </c>
      <c r="AX14" s="47">
        <v>0</v>
      </c>
      <c r="AY14" s="114">
        <v>58434.400000000001</v>
      </c>
      <c r="AZ14" s="112">
        <v>48695.332999999999</v>
      </c>
      <c r="BA14" s="112">
        <v>48695.332999999999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544.71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6"/>
        <v>41634.300000000003</v>
      </c>
      <c r="BO14" s="12">
        <f t="shared" si="38"/>
        <v>31919.629999999997</v>
      </c>
      <c r="BP14" s="12">
        <f t="shared" si="39"/>
        <v>22419.325999999997</v>
      </c>
      <c r="BQ14" s="12">
        <f t="shared" si="17"/>
        <v>70.236797857619266</v>
      </c>
      <c r="BR14" s="11">
        <f t="shared" si="18"/>
        <v>53.848211690841431</v>
      </c>
      <c r="BS14" s="112">
        <v>12281.1</v>
      </c>
      <c r="BT14" s="112">
        <f t="shared" si="40"/>
        <v>9415.51</v>
      </c>
      <c r="BU14" s="112">
        <v>20427.634999999998</v>
      </c>
      <c r="BV14" s="112">
        <v>27311.200000000001</v>
      </c>
      <c r="BW14" s="112">
        <f t="shared" si="41"/>
        <v>20938.586666666666</v>
      </c>
      <c r="BX14" s="112">
        <v>958.99099999999999</v>
      </c>
      <c r="BY14" s="115">
        <v>0</v>
      </c>
      <c r="BZ14" s="33">
        <f t="shared" si="42"/>
        <v>0</v>
      </c>
      <c r="CA14" s="112">
        <v>0</v>
      </c>
      <c r="CB14" s="113">
        <v>2042</v>
      </c>
      <c r="CC14" s="113">
        <f t="shared" si="43"/>
        <v>1565.5333333333331</v>
      </c>
      <c r="CD14" s="112">
        <v>1032.7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44"/>
        <v>0</v>
      </c>
      <c r="CJ14" s="112">
        <v>0</v>
      </c>
      <c r="CK14" s="117">
        <v>0</v>
      </c>
      <c r="CL14" s="112">
        <f t="shared" si="45"/>
        <v>0</v>
      </c>
      <c r="CM14" s="117">
        <v>0</v>
      </c>
      <c r="CN14" s="112">
        <v>206614.2</v>
      </c>
      <c r="CO14" s="112">
        <f t="shared" si="46"/>
        <v>158404.22</v>
      </c>
      <c r="CP14" s="117">
        <v>173500.43100000001</v>
      </c>
      <c r="CQ14" s="112">
        <v>46094.2</v>
      </c>
      <c r="CR14" s="112">
        <f t="shared" si="47"/>
        <v>35338.886666666658</v>
      </c>
      <c r="CS14" s="117">
        <v>37310.256000000001</v>
      </c>
      <c r="CT14" s="116">
        <v>35000</v>
      </c>
      <c r="CU14" s="116">
        <f t="shared" si="48"/>
        <v>21000</v>
      </c>
      <c r="CV14" s="117">
        <v>20840.319</v>
      </c>
      <c r="CW14" s="115">
        <v>1000</v>
      </c>
      <c r="CX14" s="112">
        <f t="shared" si="49"/>
        <v>766.66666666666652</v>
      </c>
      <c r="CY14" s="117">
        <v>2337.134</v>
      </c>
      <c r="CZ14" s="42">
        <v>6800</v>
      </c>
      <c r="DA14" s="33">
        <f t="shared" si="50"/>
        <v>5213.333333333333</v>
      </c>
      <c r="DB14" s="117">
        <v>200</v>
      </c>
      <c r="DC14" s="112">
        <v>5220</v>
      </c>
      <c r="DD14" s="112">
        <f t="shared" si="51"/>
        <v>4001.9999999999995</v>
      </c>
      <c r="DE14" s="117">
        <v>6132.1840000000002</v>
      </c>
      <c r="DF14" s="112">
        <v>0</v>
      </c>
      <c r="DG14" s="12">
        <f t="shared" si="52"/>
        <v>855791.7</v>
      </c>
      <c r="DH14" s="12">
        <f t="shared" si="53"/>
        <v>651579.01633333333</v>
      </c>
      <c r="DI14" s="12">
        <f t="shared" si="54"/>
        <v>674915.89650000003</v>
      </c>
      <c r="DJ14" s="42">
        <v>0</v>
      </c>
      <c r="DK14" s="42">
        <v>0</v>
      </c>
      <c r="DL14" s="42">
        <v>0</v>
      </c>
      <c r="DM14" s="112">
        <v>6132.1840000000002</v>
      </c>
      <c r="DN14" s="117">
        <v>85165.1</v>
      </c>
      <c r="DO14" s="117">
        <v>123766.311</v>
      </c>
      <c r="DP14" s="42">
        <v>0</v>
      </c>
      <c r="DQ14" s="33">
        <v>0</v>
      </c>
      <c r="DR14" s="47">
        <v>0</v>
      </c>
      <c r="DS14" s="118">
        <v>0</v>
      </c>
      <c r="DT14" s="47">
        <f t="shared" si="55"/>
        <v>0</v>
      </c>
      <c r="DU14" s="117">
        <v>0</v>
      </c>
      <c r="DV14" s="42">
        <v>0</v>
      </c>
      <c r="DW14" s="33">
        <f t="shared" si="56"/>
        <v>0</v>
      </c>
      <c r="DX14" s="117">
        <v>0</v>
      </c>
      <c r="DY14" s="118">
        <v>10963.1</v>
      </c>
      <c r="DZ14" s="118">
        <v>0</v>
      </c>
      <c r="EA14" s="117">
        <v>0</v>
      </c>
      <c r="EB14" s="47">
        <v>0</v>
      </c>
      <c r="EC14" s="12">
        <f t="shared" si="19"/>
        <v>17095.284</v>
      </c>
      <c r="ED14" s="12">
        <f t="shared" si="19"/>
        <v>85165.1</v>
      </c>
      <c r="EE14" s="112">
        <f t="shared" si="20"/>
        <v>123766.311</v>
      </c>
      <c r="EF14" s="14">
        <f t="shared" si="57"/>
        <v>-6132.1839999999993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0"/>
        <v>1484662.9230000002</v>
      </c>
      <c r="F15" s="20">
        <f t="shared" si="1"/>
        <v>1309988.5882333335</v>
      </c>
      <c r="G15" s="12">
        <f t="shared" si="2"/>
        <v>1338031.2729999998</v>
      </c>
      <c r="H15" s="12">
        <f t="shared" si="3"/>
        <v>102.14068160734782</v>
      </c>
      <c r="I15" s="12">
        <f t="shared" si="4"/>
        <v>90.123572985596795</v>
      </c>
      <c r="J15" s="12">
        <f t="shared" si="21"/>
        <v>568295.55900000001</v>
      </c>
      <c r="K15" s="12">
        <f t="shared" si="22"/>
        <v>435261.95523333334</v>
      </c>
      <c r="L15" s="12">
        <f t="shared" si="23"/>
        <v>443000.13</v>
      </c>
      <c r="M15" s="12">
        <f t="shared" si="5"/>
        <v>101.77782015488086</v>
      </c>
      <c r="N15" s="12">
        <f t="shared" si="6"/>
        <v>77.952418065614339</v>
      </c>
      <c r="O15" s="12">
        <f t="shared" si="24"/>
        <v>156322.05900000004</v>
      </c>
      <c r="P15" s="12">
        <f t="shared" si="25"/>
        <v>119846.91190000002</v>
      </c>
      <c r="Q15" s="12">
        <f t="shared" si="26"/>
        <v>84381.029000000024</v>
      </c>
      <c r="R15" s="12">
        <f t="shared" si="7"/>
        <v>70.407345222551371</v>
      </c>
      <c r="S15" s="11">
        <f t="shared" si="8"/>
        <v>53.978964670622723</v>
      </c>
      <c r="T15" s="117">
        <v>153095.15900000004</v>
      </c>
      <c r="U15" s="112">
        <f t="shared" si="27"/>
        <v>117372.95523333336</v>
      </c>
      <c r="V15" s="112">
        <v>79021.351000000024</v>
      </c>
      <c r="W15" s="12">
        <f t="shared" si="28"/>
        <v>67.325007573429772</v>
      </c>
      <c r="X15" s="11">
        <f t="shared" si="29"/>
        <v>51.615839139629493</v>
      </c>
      <c r="Y15" s="112">
        <v>3226.9</v>
      </c>
      <c r="Z15" s="112">
        <f t="shared" si="30"/>
        <v>2473.9566666666669</v>
      </c>
      <c r="AA15" s="112">
        <v>5359.6779999999999</v>
      </c>
      <c r="AB15" s="12">
        <f t="shared" si="31"/>
        <v>216.64397247593934</v>
      </c>
      <c r="AC15" s="11">
        <f t="shared" si="32"/>
        <v>166.0937122315535</v>
      </c>
      <c r="AD15" s="112">
        <v>199366</v>
      </c>
      <c r="AE15" s="112">
        <f t="shared" si="33"/>
        <v>152847.26666666663</v>
      </c>
      <c r="AF15" s="112">
        <v>140785.785</v>
      </c>
      <c r="AG15" s="12">
        <f t="shared" si="9"/>
        <v>92.108801204165047</v>
      </c>
      <c r="AH15" s="11">
        <f t="shared" si="10"/>
        <v>70.61674758985987</v>
      </c>
      <c r="AI15" s="112">
        <v>21378.400000000001</v>
      </c>
      <c r="AJ15" s="112">
        <f t="shared" si="34"/>
        <v>16033.800000000001</v>
      </c>
      <c r="AK15" s="112">
        <v>48315.97</v>
      </c>
      <c r="AL15" s="12">
        <f t="shared" si="11"/>
        <v>301.33823547755367</v>
      </c>
      <c r="AM15" s="11">
        <f t="shared" si="12"/>
        <v>226.00367660816522</v>
      </c>
      <c r="AN15" s="112">
        <v>4500</v>
      </c>
      <c r="AO15" s="112">
        <f t="shared" si="35"/>
        <v>3375</v>
      </c>
      <c r="AP15" s="112">
        <v>3268.8</v>
      </c>
      <c r="AQ15" s="12">
        <f t="shared" si="13"/>
        <v>96.853333333333339</v>
      </c>
      <c r="AR15" s="11">
        <f t="shared" si="14"/>
        <v>72.64</v>
      </c>
      <c r="AS15" s="38"/>
      <c r="AT15" s="33">
        <f t="shared" si="36"/>
        <v>0</v>
      </c>
      <c r="AU15" s="47"/>
      <c r="AV15" s="33">
        <f t="shared" si="15"/>
        <v>0</v>
      </c>
      <c r="AW15" s="33">
        <f t="shared" si="37"/>
        <v>0</v>
      </c>
      <c r="AX15" s="47">
        <v>0</v>
      </c>
      <c r="AY15" s="114">
        <v>889171.8</v>
      </c>
      <c r="AZ15" s="112">
        <v>740976.33299999998</v>
      </c>
      <c r="BA15" s="112">
        <v>740976.33299999998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4176.1099999999997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6"/>
        <v>26103.1</v>
      </c>
      <c r="BO15" s="12">
        <f t="shared" si="38"/>
        <v>20012.376666666667</v>
      </c>
      <c r="BP15" s="12">
        <f t="shared" si="39"/>
        <v>21212.867999999999</v>
      </c>
      <c r="BQ15" s="12">
        <f t="shared" si="17"/>
        <v>105.99874444364679</v>
      </c>
      <c r="BR15" s="11">
        <f t="shared" si="18"/>
        <v>81.265704073462544</v>
      </c>
      <c r="BS15" s="112">
        <v>24767.3</v>
      </c>
      <c r="BT15" s="112">
        <f t="shared" si="40"/>
        <v>18988.263333333332</v>
      </c>
      <c r="BU15" s="112">
        <v>19757.108</v>
      </c>
      <c r="BV15" s="112">
        <v>0</v>
      </c>
      <c r="BW15" s="112">
        <f t="shared" si="41"/>
        <v>0</v>
      </c>
      <c r="BX15" s="112">
        <v>0</v>
      </c>
      <c r="BY15" s="115">
        <v>0</v>
      </c>
      <c r="BZ15" s="33">
        <f t="shared" si="42"/>
        <v>0</v>
      </c>
      <c r="CA15" s="112">
        <v>0</v>
      </c>
      <c r="CB15" s="113">
        <v>1335.8</v>
      </c>
      <c r="CC15" s="113">
        <f t="shared" si="43"/>
        <v>1024.1133333333332</v>
      </c>
      <c r="CD15" s="112">
        <v>1455.76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44"/>
        <v>0</v>
      </c>
      <c r="CJ15" s="112">
        <v>0</v>
      </c>
      <c r="CK15" s="117">
        <v>0</v>
      </c>
      <c r="CL15" s="112">
        <f t="shared" si="45"/>
        <v>0</v>
      </c>
      <c r="CM15" s="117">
        <v>0</v>
      </c>
      <c r="CN15" s="112">
        <v>158126</v>
      </c>
      <c r="CO15" s="112">
        <f t="shared" si="46"/>
        <v>121229.93333333332</v>
      </c>
      <c r="CP15" s="117">
        <v>123371.814</v>
      </c>
      <c r="CQ15" s="112">
        <v>48237</v>
      </c>
      <c r="CR15" s="112">
        <f t="shared" si="47"/>
        <v>36981.699999999997</v>
      </c>
      <c r="CS15" s="117">
        <v>34520.351000000002</v>
      </c>
      <c r="CT15" s="116">
        <v>0</v>
      </c>
      <c r="CU15" s="116">
        <f t="shared" si="48"/>
        <v>0</v>
      </c>
      <c r="CV15" s="117">
        <v>0</v>
      </c>
      <c r="CW15" s="115">
        <v>0</v>
      </c>
      <c r="CX15" s="112">
        <f t="shared" si="49"/>
        <v>0</v>
      </c>
      <c r="CY15" s="117">
        <v>0</v>
      </c>
      <c r="CZ15" s="42">
        <v>0</v>
      </c>
      <c r="DA15" s="33">
        <f t="shared" si="50"/>
        <v>0</v>
      </c>
      <c r="DB15" s="117">
        <v>0</v>
      </c>
      <c r="DC15" s="112">
        <v>2500</v>
      </c>
      <c r="DD15" s="112">
        <f t="shared" si="51"/>
        <v>1916.6666666666665</v>
      </c>
      <c r="DE15" s="117">
        <v>21663.864000000001</v>
      </c>
      <c r="DF15" s="112">
        <v>0</v>
      </c>
      <c r="DG15" s="12">
        <f t="shared" si="52"/>
        <v>1462699.0590000001</v>
      </c>
      <c r="DH15" s="12">
        <f t="shared" si="53"/>
        <v>1176238.2882333335</v>
      </c>
      <c r="DI15" s="12">
        <f t="shared" si="54"/>
        <v>1188152.5729999999</v>
      </c>
      <c r="DJ15" s="42">
        <v>0</v>
      </c>
      <c r="DK15" s="42">
        <v>0</v>
      </c>
      <c r="DL15" s="42">
        <v>0</v>
      </c>
      <c r="DM15" s="112">
        <v>21663.864000000001</v>
      </c>
      <c r="DN15" s="117">
        <v>133570.29999999999</v>
      </c>
      <c r="DO15" s="117">
        <v>149749.4</v>
      </c>
      <c r="DP15" s="42">
        <v>0</v>
      </c>
      <c r="DQ15" s="33">
        <v>0</v>
      </c>
      <c r="DR15" s="47">
        <v>0</v>
      </c>
      <c r="DS15" s="118">
        <v>300</v>
      </c>
      <c r="DT15" s="47">
        <f t="shared" si="55"/>
        <v>180</v>
      </c>
      <c r="DU15" s="117">
        <v>129.30000000000001</v>
      </c>
      <c r="DV15" s="42">
        <v>0</v>
      </c>
      <c r="DW15" s="33">
        <f t="shared" si="56"/>
        <v>0</v>
      </c>
      <c r="DX15" s="117">
        <v>0</v>
      </c>
      <c r="DY15" s="118">
        <v>0</v>
      </c>
      <c r="DZ15" s="118">
        <v>175200</v>
      </c>
      <c r="EA15" s="117">
        <v>0</v>
      </c>
      <c r="EB15" s="47">
        <v>0</v>
      </c>
      <c r="EC15" s="12">
        <f t="shared" si="19"/>
        <v>21963.864000000001</v>
      </c>
      <c r="ED15" s="12">
        <f t="shared" si="19"/>
        <v>308950.3</v>
      </c>
      <c r="EE15" s="112">
        <f t="shared" si="20"/>
        <v>149878.69999999998</v>
      </c>
      <c r="EF15" s="14">
        <f t="shared" si="57"/>
        <v>-21963.864000000001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0"/>
        <v>1876073.1189999999</v>
      </c>
      <c r="F16" s="20">
        <f t="shared" si="1"/>
        <v>1446178.6393333334</v>
      </c>
      <c r="G16" s="12">
        <f t="shared" si="2"/>
        <v>1417601.4508</v>
      </c>
      <c r="H16" s="12">
        <f t="shared" si="3"/>
        <v>98.023951691991044</v>
      </c>
      <c r="I16" s="12">
        <f t="shared" si="4"/>
        <v>75.562164205818462</v>
      </c>
      <c r="J16" s="12">
        <f t="shared" si="21"/>
        <v>728416.40000000014</v>
      </c>
      <c r="K16" s="12">
        <f t="shared" si="22"/>
        <v>549717.40666666673</v>
      </c>
      <c r="L16" s="12">
        <f t="shared" si="23"/>
        <v>513087.32600000029</v>
      </c>
      <c r="M16" s="12">
        <f t="shared" si="5"/>
        <v>93.336561618308394</v>
      </c>
      <c r="N16" s="12">
        <f t="shared" si="6"/>
        <v>70.438738886164586</v>
      </c>
      <c r="O16" s="12">
        <f t="shared" si="24"/>
        <v>177430.00000000012</v>
      </c>
      <c r="P16" s="12">
        <f t="shared" si="25"/>
        <v>136029.66666666674</v>
      </c>
      <c r="Q16" s="12">
        <f t="shared" si="26"/>
        <v>63339.7220000003</v>
      </c>
      <c r="R16" s="12">
        <f t="shared" si="7"/>
        <v>46.563167838388388</v>
      </c>
      <c r="S16" s="11">
        <f t="shared" si="8"/>
        <v>35.698428676097762</v>
      </c>
      <c r="T16" s="117">
        <v>152930.00000000012</v>
      </c>
      <c r="U16" s="112">
        <f t="shared" si="27"/>
        <v>117246.33333333342</v>
      </c>
      <c r="V16" s="112">
        <v>61083.320000000298</v>
      </c>
      <c r="W16" s="12">
        <f t="shared" si="28"/>
        <v>52.098277415925097</v>
      </c>
      <c r="X16" s="11">
        <f t="shared" si="29"/>
        <v>39.942012685542572</v>
      </c>
      <c r="Y16" s="112">
        <v>24500</v>
      </c>
      <c r="Z16" s="112">
        <f t="shared" si="30"/>
        <v>18783.333333333332</v>
      </c>
      <c r="AA16" s="112">
        <v>2256.402</v>
      </c>
      <c r="AB16" s="12">
        <f t="shared" si="31"/>
        <v>12.012787932564331</v>
      </c>
      <c r="AC16" s="11">
        <f t="shared" si="32"/>
        <v>9.2098040816326527</v>
      </c>
      <c r="AD16" s="112">
        <v>212314.9</v>
      </c>
      <c r="AE16" s="112">
        <f t="shared" si="33"/>
        <v>162774.75666666665</v>
      </c>
      <c r="AF16" s="112">
        <v>148974.065</v>
      </c>
      <c r="AG16" s="12">
        <f t="shared" si="9"/>
        <v>91.521602028914117</v>
      </c>
      <c r="AH16" s="11">
        <f t="shared" si="10"/>
        <v>70.16656155550082</v>
      </c>
      <c r="AI16" s="112">
        <v>16110</v>
      </c>
      <c r="AJ16" s="112">
        <f t="shared" si="34"/>
        <v>12082.5</v>
      </c>
      <c r="AK16" s="112">
        <v>19418.900000000001</v>
      </c>
      <c r="AL16" s="12">
        <f t="shared" si="11"/>
        <v>160.7192220153114</v>
      </c>
      <c r="AM16" s="11">
        <f t="shared" si="12"/>
        <v>120.53941651148357</v>
      </c>
      <c r="AN16" s="112">
        <v>8000</v>
      </c>
      <c r="AO16" s="112">
        <f t="shared" si="35"/>
        <v>6000</v>
      </c>
      <c r="AP16" s="112">
        <v>8392.4</v>
      </c>
      <c r="AQ16" s="12">
        <f t="shared" si="13"/>
        <v>139.87333333333331</v>
      </c>
      <c r="AR16" s="11">
        <f t="shared" si="14"/>
        <v>104.905</v>
      </c>
      <c r="AS16" s="38"/>
      <c r="AT16" s="33">
        <f t="shared" si="36"/>
        <v>0</v>
      </c>
      <c r="AU16" s="47"/>
      <c r="AV16" s="33">
        <f t="shared" si="15"/>
        <v>0</v>
      </c>
      <c r="AW16" s="33">
        <f t="shared" si="37"/>
        <v>0</v>
      </c>
      <c r="AX16" s="47">
        <v>0</v>
      </c>
      <c r="AY16" s="114">
        <v>1060954.3999999999</v>
      </c>
      <c r="AZ16" s="112">
        <v>884128.66599999997</v>
      </c>
      <c r="BA16" s="112">
        <v>884128.66599999997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450</v>
      </c>
      <c r="BG16" s="112">
        <v>5080.8069999999998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6"/>
        <v>29529</v>
      </c>
      <c r="BO16" s="12">
        <f t="shared" si="38"/>
        <v>22638.9</v>
      </c>
      <c r="BP16" s="12">
        <f t="shared" si="39"/>
        <v>16464.677</v>
      </c>
      <c r="BQ16" s="12">
        <f t="shared" si="17"/>
        <v>72.727371912946296</v>
      </c>
      <c r="BR16" s="11">
        <f t="shared" si="18"/>
        <v>55.757651799925497</v>
      </c>
      <c r="BS16" s="112">
        <v>25225</v>
      </c>
      <c r="BT16" s="112">
        <f t="shared" si="40"/>
        <v>19339.166666666668</v>
      </c>
      <c r="BU16" s="112">
        <v>12675.598</v>
      </c>
      <c r="BV16" s="112">
        <v>560</v>
      </c>
      <c r="BW16" s="112">
        <f t="shared" si="41"/>
        <v>429.33333333333326</v>
      </c>
      <c r="BX16" s="112">
        <v>636.57899999999995</v>
      </c>
      <c r="BY16" s="115">
        <v>0</v>
      </c>
      <c r="BZ16" s="33">
        <f t="shared" si="42"/>
        <v>0</v>
      </c>
      <c r="CA16" s="112">
        <v>0</v>
      </c>
      <c r="CB16" s="113">
        <v>3744</v>
      </c>
      <c r="CC16" s="113">
        <f t="shared" si="43"/>
        <v>2870.3999999999996</v>
      </c>
      <c r="CD16" s="112">
        <v>3152.5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44"/>
        <v>1532.5666666666666</v>
      </c>
      <c r="CJ16" s="112">
        <v>1393.46</v>
      </c>
      <c r="CK16" s="117">
        <v>0</v>
      </c>
      <c r="CL16" s="112">
        <f t="shared" si="45"/>
        <v>0</v>
      </c>
      <c r="CM16" s="117">
        <v>0</v>
      </c>
      <c r="CN16" s="112">
        <v>220791.3</v>
      </c>
      <c r="CO16" s="112">
        <f t="shared" si="46"/>
        <v>169273.32999999996</v>
      </c>
      <c r="CP16" s="117">
        <v>142516.34299999999</v>
      </c>
      <c r="CQ16" s="112">
        <v>86000</v>
      </c>
      <c r="CR16" s="112">
        <f t="shared" si="47"/>
        <v>65933.333333333328</v>
      </c>
      <c r="CS16" s="117">
        <v>54672.652999999998</v>
      </c>
      <c r="CT16" s="116">
        <v>50000</v>
      </c>
      <c r="CU16" s="116">
        <f t="shared" si="48"/>
        <v>30000.000000000004</v>
      </c>
      <c r="CV16" s="117">
        <v>50858.1</v>
      </c>
      <c r="CW16" s="115">
        <v>1000</v>
      </c>
      <c r="CX16" s="112">
        <f t="shared" si="49"/>
        <v>766.66666666666652</v>
      </c>
      <c r="CY16" s="117">
        <v>550</v>
      </c>
      <c r="CZ16" s="42">
        <v>13500</v>
      </c>
      <c r="DA16" s="33">
        <f t="shared" si="50"/>
        <v>10350</v>
      </c>
      <c r="DB16" s="117">
        <v>13044.191800000001</v>
      </c>
      <c r="DC16" s="112">
        <v>13241.2</v>
      </c>
      <c r="DD16" s="112">
        <f t="shared" si="51"/>
        <v>10151.586666666666</v>
      </c>
      <c r="DE16" s="117">
        <v>62573.118999999999</v>
      </c>
      <c r="DF16" s="112">
        <v>0</v>
      </c>
      <c r="DG16" s="12">
        <f t="shared" si="52"/>
        <v>1813500</v>
      </c>
      <c r="DH16" s="12">
        <f t="shared" si="53"/>
        <v>1446178.6393333334</v>
      </c>
      <c r="DI16" s="12">
        <f t="shared" si="54"/>
        <v>1416734.4508</v>
      </c>
      <c r="DJ16" s="42">
        <v>0</v>
      </c>
      <c r="DK16" s="42">
        <v>0</v>
      </c>
      <c r="DL16" s="42">
        <v>0</v>
      </c>
      <c r="DM16" s="112">
        <v>62573.118999999999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118">
        <v>0</v>
      </c>
      <c r="DT16" s="47">
        <f t="shared" si="55"/>
        <v>0</v>
      </c>
      <c r="DU16" s="117">
        <v>0</v>
      </c>
      <c r="DV16" s="42">
        <v>0</v>
      </c>
      <c r="DW16" s="33">
        <f t="shared" si="56"/>
        <v>0</v>
      </c>
      <c r="DX16" s="117">
        <v>867</v>
      </c>
      <c r="DY16" s="118">
        <v>0</v>
      </c>
      <c r="DZ16" s="118">
        <v>0</v>
      </c>
      <c r="EA16" s="117">
        <v>0</v>
      </c>
      <c r="EB16" s="47">
        <v>0</v>
      </c>
      <c r="EC16" s="12">
        <f t="shared" si="19"/>
        <v>62573.118999999999</v>
      </c>
      <c r="ED16" s="12">
        <f t="shared" si="19"/>
        <v>0</v>
      </c>
      <c r="EE16" s="112">
        <f t="shared" si="20"/>
        <v>867</v>
      </c>
      <c r="EF16" s="14">
        <f t="shared" si="57"/>
        <v>-62573.118999999999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0"/>
        <v>490742.17999999993</v>
      </c>
      <c r="F17" s="20">
        <f t="shared" si="1"/>
        <v>451097.68216666667</v>
      </c>
      <c r="G17" s="12">
        <f t="shared" si="2"/>
        <v>484198.91859999998</v>
      </c>
      <c r="H17" s="12">
        <f t="shared" si="3"/>
        <v>107.33793094975456</v>
      </c>
      <c r="I17" s="12">
        <f t="shared" si="4"/>
        <v>98.666660078006757</v>
      </c>
      <c r="J17" s="12">
        <f t="shared" si="21"/>
        <v>168818</v>
      </c>
      <c r="K17" s="12">
        <f t="shared" si="22"/>
        <v>125005.16666666667</v>
      </c>
      <c r="L17" s="12">
        <f t="shared" si="23"/>
        <v>158202.69110000003</v>
      </c>
      <c r="M17" s="12">
        <f t="shared" si="5"/>
        <v>126.55692186056311</v>
      </c>
      <c r="N17" s="12">
        <f t="shared" si="6"/>
        <v>93.711980416780222</v>
      </c>
      <c r="O17" s="12">
        <f t="shared" si="24"/>
        <v>35500</v>
      </c>
      <c r="P17" s="12">
        <f t="shared" si="25"/>
        <v>27216.666666666664</v>
      </c>
      <c r="Q17" s="12">
        <f t="shared" si="26"/>
        <v>33610.628500000006</v>
      </c>
      <c r="R17" s="12">
        <f t="shared" si="7"/>
        <v>123.49281751377836</v>
      </c>
      <c r="S17" s="11">
        <f t="shared" si="8"/>
        <v>94.677826760563406</v>
      </c>
      <c r="T17" s="117">
        <v>35500</v>
      </c>
      <c r="U17" s="112">
        <f t="shared" si="27"/>
        <v>27216.666666666664</v>
      </c>
      <c r="V17" s="112">
        <v>26400.018500000006</v>
      </c>
      <c r="W17" s="12">
        <f t="shared" si="28"/>
        <v>96.999455603184344</v>
      </c>
      <c r="X17" s="11">
        <f t="shared" si="29"/>
        <v>74.366249295774665</v>
      </c>
      <c r="Y17" s="112">
        <v>0</v>
      </c>
      <c r="Z17" s="112">
        <f t="shared" si="30"/>
        <v>0</v>
      </c>
      <c r="AA17" s="112">
        <v>7210.61</v>
      </c>
      <c r="AB17" s="12" t="e">
        <f t="shared" si="31"/>
        <v>#DIV/0!</v>
      </c>
      <c r="AC17" s="11" t="e">
        <f t="shared" si="32"/>
        <v>#DIV/0!</v>
      </c>
      <c r="AD17" s="112">
        <v>52000</v>
      </c>
      <c r="AE17" s="112">
        <f t="shared" si="33"/>
        <v>39866.666666666664</v>
      </c>
      <c r="AF17" s="112">
        <v>42400.877999999997</v>
      </c>
      <c r="AG17" s="12">
        <f t="shared" si="9"/>
        <v>106.35671739130434</v>
      </c>
      <c r="AH17" s="11">
        <f t="shared" si="10"/>
        <v>81.540149999999983</v>
      </c>
      <c r="AI17" s="112">
        <v>5318</v>
      </c>
      <c r="AJ17" s="112">
        <f t="shared" si="34"/>
        <v>3988.5</v>
      </c>
      <c r="AK17" s="112">
        <v>13001.146000000001</v>
      </c>
      <c r="AL17" s="12">
        <f t="shared" si="11"/>
        <v>325.9658016798295</v>
      </c>
      <c r="AM17" s="11">
        <f t="shared" si="12"/>
        <v>244.47435125987215</v>
      </c>
      <c r="AN17" s="112">
        <v>0</v>
      </c>
      <c r="AO17" s="112">
        <f t="shared" si="35"/>
        <v>0</v>
      </c>
      <c r="AP17" s="112">
        <v>0</v>
      </c>
      <c r="AQ17" s="12" t="e">
        <f t="shared" si="13"/>
        <v>#DIV/0!</v>
      </c>
      <c r="AR17" s="11" t="e">
        <f t="shared" si="14"/>
        <v>#DIV/0!</v>
      </c>
      <c r="AS17" s="38"/>
      <c r="AT17" s="33">
        <f t="shared" si="36"/>
        <v>0</v>
      </c>
      <c r="AU17" s="47"/>
      <c r="AV17" s="33">
        <f t="shared" si="15"/>
        <v>0</v>
      </c>
      <c r="AW17" s="33">
        <f t="shared" si="37"/>
        <v>0</v>
      </c>
      <c r="AX17" s="47">
        <v>0</v>
      </c>
      <c r="AY17" s="114">
        <v>312138.59999999998</v>
      </c>
      <c r="AZ17" s="112">
        <v>293060.723</v>
      </c>
      <c r="BA17" s="112">
        <v>293060.723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6"/>
        <v>9000</v>
      </c>
      <c r="BO17" s="12">
        <f t="shared" si="38"/>
        <v>6899.9999999999991</v>
      </c>
      <c r="BP17" s="12">
        <f t="shared" si="39"/>
        <v>7313.0475999999999</v>
      </c>
      <c r="BQ17" s="12">
        <f t="shared" si="17"/>
        <v>105.98619710144929</v>
      </c>
      <c r="BR17" s="11">
        <f t="shared" si="18"/>
        <v>81.25608444444444</v>
      </c>
      <c r="BS17" s="112">
        <v>8500</v>
      </c>
      <c r="BT17" s="112">
        <f t="shared" si="40"/>
        <v>6516.6666666666661</v>
      </c>
      <c r="BU17" s="112">
        <v>7176.0475999999999</v>
      </c>
      <c r="BV17" s="112">
        <v>0</v>
      </c>
      <c r="BW17" s="112">
        <f t="shared" si="41"/>
        <v>0</v>
      </c>
      <c r="BX17" s="112">
        <v>0</v>
      </c>
      <c r="BY17" s="115">
        <v>0</v>
      </c>
      <c r="BZ17" s="33">
        <f t="shared" si="42"/>
        <v>0</v>
      </c>
      <c r="CA17" s="112">
        <v>0</v>
      </c>
      <c r="CB17" s="113">
        <v>500</v>
      </c>
      <c r="CC17" s="113">
        <f t="shared" si="43"/>
        <v>383.33333333333326</v>
      </c>
      <c r="CD17" s="112">
        <v>137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44"/>
        <v>0</v>
      </c>
      <c r="CJ17" s="112">
        <v>0</v>
      </c>
      <c r="CK17" s="117">
        <v>0</v>
      </c>
      <c r="CL17" s="112">
        <f t="shared" si="45"/>
        <v>0</v>
      </c>
      <c r="CM17" s="117">
        <v>0</v>
      </c>
      <c r="CN17" s="112">
        <v>35500</v>
      </c>
      <c r="CO17" s="112">
        <f t="shared" si="46"/>
        <v>27216.666666666664</v>
      </c>
      <c r="CP17" s="117">
        <v>28469.008999999998</v>
      </c>
      <c r="CQ17" s="112">
        <v>9000</v>
      </c>
      <c r="CR17" s="112">
        <f t="shared" si="47"/>
        <v>6899.9999999999991</v>
      </c>
      <c r="CS17" s="117">
        <v>8371.8089999999993</v>
      </c>
      <c r="CT17" s="116">
        <v>26000</v>
      </c>
      <c r="CU17" s="116">
        <f t="shared" si="48"/>
        <v>15600</v>
      </c>
      <c r="CV17" s="117">
        <v>27377.406999999999</v>
      </c>
      <c r="CW17" s="115">
        <v>3000</v>
      </c>
      <c r="CX17" s="112">
        <f t="shared" si="49"/>
        <v>2300</v>
      </c>
      <c r="CY17" s="117">
        <v>46.475000000000001</v>
      </c>
      <c r="CZ17" s="42">
        <v>0</v>
      </c>
      <c r="DA17" s="33">
        <f t="shared" si="50"/>
        <v>0</v>
      </c>
      <c r="DB17" s="117">
        <v>0</v>
      </c>
      <c r="DC17" s="112">
        <v>2500</v>
      </c>
      <c r="DD17" s="112">
        <f t="shared" si="51"/>
        <v>1916.6666666666665</v>
      </c>
      <c r="DE17" s="117">
        <v>5984.1</v>
      </c>
      <c r="DF17" s="112">
        <v>0</v>
      </c>
      <c r="DG17" s="12">
        <f t="shared" si="52"/>
        <v>480956.6</v>
      </c>
      <c r="DH17" s="12">
        <f t="shared" si="53"/>
        <v>418065.88966666668</v>
      </c>
      <c r="DI17" s="12">
        <f t="shared" si="54"/>
        <v>451263.41409999994</v>
      </c>
      <c r="DJ17" s="42">
        <v>0</v>
      </c>
      <c r="DK17" s="42">
        <v>0</v>
      </c>
      <c r="DL17" s="42">
        <v>0</v>
      </c>
      <c r="DM17" s="112">
        <v>5984.1</v>
      </c>
      <c r="DN17" s="117">
        <v>30750.904500000001</v>
      </c>
      <c r="DO17" s="117">
        <v>30750.904500000001</v>
      </c>
      <c r="DP17" s="42">
        <v>0</v>
      </c>
      <c r="DQ17" s="33">
        <v>0</v>
      </c>
      <c r="DR17" s="47">
        <v>0</v>
      </c>
      <c r="DS17" s="118">
        <v>3801.48</v>
      </c>
      <c r="DT17" s="47">
        <f t="shared" si="55"/>
        <v>2280.8880000000004</v>
      </c>
      <c r="DU17" s="117">
        <v>2184.6</v>
      </c>
      <c r="DV17" s="42">
        <v>0</v>
      </c>
      <c r="DW17" s="33">
        <f t="shared" si="56"/>
        <v>0</v>
      </c>
      <c r="DX17" s="117">
        <v>0</v>
      </c>
      <c r="DY17" s="118">
        <v>175200</v>
      </c>
      <c r="DZ17" s="118">
        <v>0</v>
      </c>
      <c r="EA17" s="117">
        <v>175200</v>
      </c>
      <c r="EB17" s="47">
        <v>0</v>
      </c>
      <c r="EC17" s="12">
        <f t="shared" si="19"/>
        <v>184985.58</v>
      </c>
      <c r="ED17" s="12">
        <f t="shared" si="19"/>
        <v>33031.792500000003</v>
      </c>
      <c r="EE17" s="112">
        <f t="shared" si="20"/>
        <v>208135.50450000001</v>
      </c>
      <c r="EF17" s="14">
        <f t="shared" si="57"/>
        <v>-9785.5799999999872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0"/>
        <v>143168.20000000001</v>
      </c>
      <c r="F18" s="20">
        <f t="shared" si="1"/>
        <v>288884.21333333332</v>
      </c>
      <c r="G18" s="12">
        <f t="shared" si="2"/>
        <v>338007.02069999999</v>
      </c>
      <c r="H18" s="12">
        <f t="shared" si="3"/>
        <v>117.00432391228854</v>
      </c>
      <c r="I18" s="12">
        <f t="shared" si="4"/>
        <v>236.09085027261636</v>
      </c>
      <c r="J18" s="12">
        <f t="shared" si="21"/>
        <v>82000</v>
      </c>
      <c r="K18" s="12">
        <f t="shared" si="22"/>
        <v>61353.333333333328</v>
      </c>
      <c r="L18" s="12">
        <f t="shared" si="23"/>
        <v>71232.440699999992</v>
      </c>
      <c r="M18" s="12">
        <f t="shared" si="5"/>
        <v>116.10198962294905</v>
      </c>
      <c r="N18" s="12">
        <f t="shared" si="6"/>
        <v>86.86883012195122</v>
      </c>
      <c r="O18" s="12">
        <f t="shared" si="24"/>
        <v>30000</v>
      </c>
      <c r="P18" s="12">
        <f t="shared" si="25"/>
        <v>23000</v>
      </c>
      <c r="Q18" s="12">
        <f t="shared" si="26"/>
        <v>29852.749699999993</v>
      </c>
      <c r="R18" s="12">
        <f t="shared" si="7"/>
        <v>129.79456391304345</v>
      </c>
      <c r="S18" s="11">
        <f t="shared" si="8"/>
        <v>99.509165666666647</v>
      </c>
      <c r="T18" s="117">
        <v>28000</v>
      </c>
      <c r="U18" s="112">
        <f t="shared" si="27"/>
        <v>21466.666666666668</v>
      </c>
      <c r="V18" s="112">
        <v>21773.986699999994</v>
      </c>
      <c r="W18" s="12">
        <f t="shared" si="28"/>
        <v>101.43161506211176</v>
      </c>
      <c r="X18" s="11">
        <f t="shared" si="29"/>
        <v>77.764238214285697</v>
      </c>
      <c r="Y18" s="112">
        <v>2000</v>
      </c>
      <c r="Z18" s="112">
        <f t="shared" si="30"/>
        <v>1533.333333333333</v>
      </c>
      <c r="AA18" s="112">
        <v>8078.7629999999999</v>
      </c>
      <c r="AB18" s="12">
        <f t="shared" si="31"/>
        <v>526.87584782608712</v>
      </c>
      <c r="AC18" s="11">
        <f t="shared" si="32"/>
        <v>403.93815000000001</v>
      </c>
      <c r="AD18" s="112">
        <v>23000</v>
      </c>
      <c r="AE18" s="112">
        <f t="shared" si="33"/>
        <v>17633.333333333332</v>
      </c>
      <c r="AF18" s="112">
        <v>15519.858</v>
      </c>
      <c r="AG18" s="12">
        <f t="shared" si="9"/>
        <v>88.014317580340276</v>
      </c>
      <c r="AH18" s="11">
        <f t="shared" si="10"/>
        <v>67.477643478260873</v>
      </c>
      <c r="AI18" s="112">
        <v>5800</v>
      </c>
      <c r="AJ18" s="112">
        <f t="shared" si="34"/>
        <v>4350</v>
      </c>
      <c r="AK18" s="113">
        <v>5735.2479999999996</v>
      </c>
      <c r="AL18" s="12">
        <f t="shared" si="11"/>
        <v>131.84478160919539</v>
      </c>
      <c r="AM18" s="11">
        <f t="shared" si="12"/>
        <v>98.883586206896553</v>
      </c>
      <c r="AN18" s="112">
        <v>0</v>
      </c>
      <c r="AO18" s="112">
        <f t="shared" si="35"/>
        <v>0</v>
      </c>
      <c r="AP18" s="112">
        <v>0</v>
      </c>
      <c r="AQ18" s="12" t="e">
        <f t="shared" si="13"/>
        <v>#DIV/0!</v>
      </c>
      <c r="AR18" s="11" t="e">
        <f t="shared" si="14"/>
        <v>#DIV/0!</v>
      </c>
      <c r="AS18" s="38"/>
      <c r="AT18" s="33">
        <f t="shared" si="36"/>
        <v>0</v>
      </c>
      <c r="AU18" s="47"/>
      <c r="AV18" s="33">
        <f t="shared" si="15"/>
        <v>0</v>
      </c>
      <c r="AW18" s="33">
        <f t="shared" si="37"/>
        <v>0</v>
      </c>
      <c r="AX18" s="47">
        <v>0</v>
      </c>
      <c r="AY18" s="114">
        <v>60068.2</v>
      </c>
      <c r="AZ18" s="112">
        <v>50057</v>
      </c>
      <c r="BA18" s="112">
        <v>50057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6"/>
        <v>5300</v>
      </c>
      <c r="BO18" s="12">
        <f t="shared" si="38"/>
        <v>4063.333333333333</v>
      </c>
      <c r="BP18" s="12">
        <f t="shared" si="39"/>
        <v>5450.9179999999997</v>
      </c>
      <c r="BQ18" s="12">
        <f t="shared" si="17"/>
        <v>134.14892534864643</v>
      </c>
      <c r="BR18" s="11">
        <f t="shared" si="18"/>
        <v>102.84750943396226</v>
      </c>
      <c r="BS18" s="112">
        <v>5150</v>
      </c>
      <c r="BT18" s="112">
        <f t="shared" si="40"/>
        <v>3948.333333333333</v>
      </c>
      <c r="BU18" s="112">
        <v>5202.9179999999997</v>
      </c>
      <c r="BV18" s="112">
        <v>0</v>
      </c>
      <c r="BW18" s="112">
        <f t="shared" si="41"/>
        <v>0</v>
      </c>
      <c r="BX18" s="112">
        <v>0</v>
      </c>
      <c r="BY18" s="115">
        <v>0</v>
      </c>
      <c r="BZ18" s="33">
        <f t="shared" si="42"/>
        <v>0</v>
      </c>
      <c r="CA18" s="112">
        <v>0</v>
      </c>
      <c r="CB18" s="113">
        <v>150</v>
      </c>
      <c r="CC18" s="113">
        <f t="shared" si="43"/>
        <v>114.99999999999999</v>
      </c>
      <c r="CD18" s="112">
        <v>248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44"/>
        <v>0</v>
      </c>
      <c r="CJ18" s="112">
        <v>0</v>
      </c>
      <c r="CK18" s="117">
        <v>0</v>
      </c>
      <c r="CL18" s="112">
        <f t="shared" si="45"/>
        <v>0</v>
      </c>
      <c r="CM18" s="117">
        <v>0</v>
      </c>
      <c r="CN18" s="112">
        <v>8200</v>
      </c>
      <c r="CO18" s="112">
        <f t="shared" si="46"/>
        <v>6286.666666666667</v>
      </c>
      <c r="CP18" s="117">
        <v>8463.3070000000007</v>
      </c>
      <c r="CQ18" s="112">
        <v>3500</v>
      </c>
      <c r="CR18" s="112">
        <f t="shared" si="47"/>
        <v>2683.3333333333335</v>
      </c>
      <c r="CS18" s="117">
        <v>3442.75</v>
      </c>
      <c r="CT18" s="116">
        <v>8500</v>
      </c>
      <c r="CU18" s="116">
        <f t="shared" si="48"/>
        <v>5100</v>
      </c>
      <c r="CV18" s="117">
        <v>5010.3599999999997</v>
      </c>
      <c r="CW18" s="115">
        <v>100</v>
      </c>
      <c r="CX18" s="112">
        <f t="shared" si="49"/>
        <v>76.666666666666671</v>
      </c>
      <c r="CY18" s="117">
        <v>100</v>
      </c>
      <c r="CZ18" s="42">
        <v>0</v>
      </c>
      <c r="DA18" s="33">
        <f t="shared" si="50"/>
        <v>0</v>
      </c>
      <c r="DB18" s="117">
        <v>0</v>
      </c>
      <c r="DC18" s="112">
        <v>1100</v>
      </c>
      <c r="DD18" s="112">
        <f t="shared" si="51"/>
        <v>843.33333333333326</v>
      </c>
      <c r="DE18" s="117">
        <v>1100</v>
      </c>
      <c r="DF18" s="112">
        <v>0</v>
      </c>
      <c r="DG18" s="12">
        <f t="shared" si="52"/>
        <v>142068.20000000001</v>
      </c>
      <c r="DH18" s="12">
        <f t="shared" si="53"/>
        <v>111410.33333333333</v>
      </c>
      <c r="DI18" s="12">
        <f t="shared" si="54"/>
        <v>121289.44069999999</v>
      </c>
      <c r="DJ18" s="42">
        <v>0</v>
      </c>
      <c r="DK18" s="42">
        <v>0</v>
      </c>
      <c r="DL18" s="42">
        <v>0</v>
      </c>
      <c r="DM18" s="117">
        <v>1100</v>
      </c>
      <c r="DN18" s="117">
        <v>177473.88</v>
      </c>
      <c r="DO18" s="117">
        <v>216717.58</v>
      </c>
      <c r="DP18" s="42">
        <v>0</v>
      </c>
      <c r="DQ18" s="33">
        <v>0</v>
      </c>
      <c r="DR18" s="47">
        <v>0</v>
      </c>
      <c r="DS18" s="118">
        <v>0</v>
      </c>
      <c r="DT18" s="47">
        <f t="shared" si="55"/>
        <v>0</v>
      </c>
      <c r="DU18" s="117">
        <v>0</v>
      </c>
      <c r="DV18" s="42">
        <v>0</v>
      </c>
      <c r="DW18" s="33">
        <f t="shared" si="56"/>
        <v>0</v>
      </c>
      <c r="DX18" s="117">
        <v>0</v>
      </c>
      <c r="DY18" s="118">
        <v>0</v>
      </c>
      <c r="DZ18" s="118">
        <v>0</v>
      </c>
      <c r="EA18" s="117">
        <v>0</v>
      </c>
      <c r="EB18" s="47">
        <v>0</v>
      </c>
      <c r="EC18" s="12">
        <f t="shared" si="19"/>
        <v>1100</v>
      </c>
      <c r="ED18" s="12">
        <f t="shared" si="19"/>
        <v>177473.88</v>
      </c>
      <c r="EE18" s="112">
        <f t="shared" si="20"/>
        <v>216717.58</v>
      </c>
      <c r="EF18" s="14">
        <f t="shared" si="57"/>
        <v>-1100</v>
      </c>
    </row>
    <row r="19" spans="1:136" s="14" customFormat="1" ht="21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0"/>
        <v>814310.67999999993</v>
      </c>
      <c r="F19" s="20">
        <f t="shared" si="1"/>
        <v>671018.84933333332</v>
      </c>
      <c r="G19" s="12">
        <f t="shared" si="2"/>
        <v>654584.11360000016</v>
      </c>
      <c r="H19" s="12">
        <f t="shared" si="3"/>
        <v>97.55077882690459</v>
      </c>
      <c r="I19" s="12">
        <f t="shared" si="4"/>
        <v>80.385058145129591</v>
      </c>
      <c r="J19" s="12">
        <f t="shared" si="21"/>
        <v>363411.5</v>
      </c>
      <c r="K19" s="12">
        <f t="shared" si="22"/>
        <v>263656.65000000002</v>
      </c>
      <c r="L19" s="12">
        <f t="shared" si="23"/>
        <v>245688.53760000007</v>
      </c>
      <c r="M19" s="12">
        <f t="shared" si="5"/>
        <v>93.185033489578231</v>
      </c>
      <c r="N19" s="12">
        <f t="shared" si="6"/>
        <v>67.606153795353222</v>
      </c>
      <c r="O19" s="12">
        <f t="shared" si="24"/>
        <v>64242.700000000012</v>
      </c>
      <c r="P19" s="12">
        <f t="shared" si="25"/>
        <v>49252.736666666671</v>
      </c>
      <c r="Q19" s="12">
        <f t="shared" si="26"/>
        <v>48377.046000000068</v>
      </c>
      <c r="R19" s="12">
        <f t="shared" si="7"/>
        <v>98.222046680181222</v>
      </c>
      <c r="S19" s="11">
        <f t="shared" si="8"/>
        <v>75.303569121472265</v>
      </c>
      <c r="T19" s="117">
        <v>60242.700000000012</v>
      </c>
      <c r="U19" s="112">
        <f t="shared" si="27"/>
        <v>46186.070000000007</v>
      </c>
      <c r="V19" s="112">
        <v>41057.896000000066</v>
      </c>
      <c r="W19" s="12">
        <f t="shared" si="28"/>
        <v>88.896708466427341</v>
      </c>
      <c r="X19" s="11">
        <f t="shared" si="29"/>
        <v>68.154143157594291</v>
      </c>
      <c r="Y19" s="112">
        <v>4000</v>
      </c>
      <c r="Z19" s="112">
        <f t="shared" si="30"/>
        <v>3066.6666666666661</v>
      </c>
      <c r="AA19" s="112">
        <v>7319.15</v>
      </c>
      <c r="AB19" s="12">
        <f t="shared" si="31"/>
        <v>238.66793478260874</v>
      </c>
      <c r="AC19" s="11">
        <f t="shared" si="32"/>
        <v>182.97874999999999</v>
      </c>
      <c r="AD19" s="112">
        <v>85000</v>
      </c>
      <c r="AE19" s="112">
        <f t="shared" si="33"/>
        <v>65166.666666666657</v>
      </c>
      <c r="AF19" s="112">
        <v>57827.574000000001</v>
      </c>
      <c r="AG19" s="12">
        <f t="shared" si="9"/>
        <v>88.73796521739132</v>
      </c>
      <c r="AH19" s="11">
        <f t="shared" si="10"/>
        <v>68.032440000000008</v>
      </c>
      <c r="AI19" s="112">
        <v>10280</v>
      </c>
      <c r="AJ19" s="112">
        <f t="shared" si="34"/>
        <v>7710</v>
      </c>
      <c r="AK19" s="112">
        <v>8635.7999999999993</v>
      </c>
      <c r="AL19" s="12">
        <f t="shared" si="11"/>
        <v>112.00778210116731</v>
      </c>
      <c r="AM19" s="11">
        <f t="shared" si="12"/>
        <v>84.005836575875477</v>
      </c>
      <c r="AN19" s="112">
        <v>0</v>
      </c>
      <c r="AO19" s="112">
        <f t="shared" si="35"/>
        <v>0</v>
      </c>
      <c r="AP19" s="112">
        <v>0</v>
      </c>
      <c r="AQ19" s="12" t="e">
        <f t="shared" si="13"/>
        <v>#DIV/0!</v>
      </c>
      <c r="AR19" s="11" t="e">
        <f t="shared" si="14"/>
        <v>#DIV/0!</v>
      </c>
      <c r="AS19" s="38"/>
      <c r="AT19" s="33">
        <f t="shared" si="36"/>
        <v>0</v>
      </c>
      <c r="AU19" s="47"/>
      <c r="AV19" s="33">
        <f t="shared" si="15"/>
        <v>0</v>
      </c>
      <c r="AW19" s="33">
        <f t="shared" si="37"/>
        <v>0</v>
      </c>
      <c r="AX19" s="47">
        <v>0</v>
      </c>
      <c r="AY19" s="114">
        <v>431762.2</v>
      </c>
      <c r="AZ19" s="112">
        <v>352979.96600000001</v>
      </c>
      <c r="BA19" s="112">
        <v>352979.96600000001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544.71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6"/>
        <v>22918.800000000003</v>
      </c>
      <c r="BO19" s="12">
        <f t="shared" si="38"/>
        <v>17571.080000000002</v>
      </c>
      <c r="BP19" s="12">
        <f t="shared" si="39"/>
        <v>4068.6215999999999</v>
      </c>
      <c r="BQ19" s="12">
        <f t="shared" si="17"/>
        <v>23.155216412423137</v>
      </c>
      <c r="BR19" s="11">
        <f t="shared" si="18"/>
        <v>17.75233258285774</v>
      </c>
      <c r="BS19" s="112">
        <v>7389.6</v>
      </c>
      <c r="BT19" s="112">
        <f t="shared" si="40"/>
        <v>5665.3600000000006</v>
      </c>
      <c r="BU19" s="112">
        <v>3303.6215999999999</v>
      </c>
      <c r="BV19" s="112">
        <v>0</v>
      </c>
      <c r="BW19" s="112">
        <f t="shared" si="41"/>
        <v>0</v>
      </c>
      <c r="BX19" s="112">
        <v>0</v>
      </c>
      <c r="BY19" s="115">
        <v>0</v>
      </c>
      <c r="BZ19" s="33">
        <f t="shared" si="42"/>
        <v>0</v>
      </c>
      <c r="CA19" s="112">
        <v>0</v>
      </c>
      <c r="CB19" s="113">
        <v>15529.2</v>
      </c>
      <c r="CC19" s="113">
        <f t="shared" si="43"/>
        <v>11905.720000000001</v>
      </c>
      <c r="CD19" s="112">
        <v>765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44"/>
        <v>0</v>
      </c>
      <c r="CJ19" s="112">
        <v>0</v>
      </c>
      <c r="CK19" s="117">
        <v>16150</v>
      </c>
      <c r="CL19" s="112">
        <f t="shared" si="45"/>
        <v>8344.1666666666661</v>
      </c>
      <c r="CM19" s="117">
        <v>9253.35</v>
      </c>
      <c r="CN19" s="112">
        <v>76320</v>
      </c>
      <c r="CO19" s="112">
        <f t="shared" si="46"/>
        <v>58511.999999999993</v>
      </c>
      <c r="CP19" s="117">
        <v>79323.615999999995</v>
      </c>
      <c r="CQ19" s="112">
        <v>20000</v>
      </c>
      <c r="CR19" s="112">
        <f t="shared" si="47"/>
        <v>15333.333333333332</v>
      </c>
      <c r="CS19" s="117">
        <v>11680.516</v>
      </c>
      <c r="CT19" s="116">
        <v>64500</v>
      </c>
      <c r="CU19" s="116">
        <f t="shared" si="48"/>
        <v>38700</v>
      </c>
      <c r="CV19" s="117">
        <v>20669.25</v>
      </c>
      <c r="CW19" s="115">
        <v>0</v>
      </c>
      <c r="CX19" s="112">
        <f t="shared" si="49"/>
        <v>0</v>
      </c>
      <c r="CY19" s="117">
        <v>300</v>
      </c>
      <c r="CZ19" s="42">
        <v>1250</v>
      </c>
      <c r="DA19" s="33">
        <f t="shared" si="50"/>
        <v>958.33333333333326</v>
      </c>
      <c r="DB19" s="117">
        <v>1250</v>
      </c>
      <c r="DC19" s="112">
        <v>24000</v>
      </c>
      <c r="DD19" s="112">
        <f t="shared" si="51"/>
        <v>18400</v>
      </c>
      <c r="DE19" s="117">
        <v>17233.28</v>
      </c>
      <c r="DF19" s="112">
        <v>0</v>
      </c>
      <c r="DG19" s="12">
        <f t="shared" si="52"/>
        <v>797077.39999999991</v>
      </c>
      <c r="DH19" s="12">
        <f t="shared" si="53"/>
        <v>617594.94933333329</v>
      </c>
      <c r="DI19" s="12">
        <f t="shared" si="54"/>
        <v>600463.21360000013</v>
      </c>
      <c r="DJ19" s="42">
        <v>0</v>
      </c>
      <c r="DK19" s="42">
        <v>0</v>
      </c>
      <c r="DL19" s="42">
        <v>0</v>
      </c>
      <c r="DM19" s="112">
        <v>17233.28</v>
      </c>
      <c r="DN19" s="117">
        <v>53423.9</v>
      </c>
      <c r="DO19" s="117">
        <v>54120.9</v>
      </c>
      <c r="DP19" s="42">
        <v>0</v>
      </c>
      <c r="DQ19" s="33">
        <v>0</v>
      </c>
      <c r="DR19" s="47">
        <v>0</v>
      </c>
      <c r="DS19" s="118">
        <v>0</v>
      </c>
      <c r="DT19" s="47">
        <f t="shared" si="55"/>
        <v>0</v>
      </c>
      <c r="DU19" s="117">
        <v>0</v>
      </c>
      <c r="DV19" s="42">
        <v>0</v>
      </c>
      <c r="DW19" s="33">
        <f t="shared" si="56"/>
        <v>0</v>
      </c>
      <c r="DX19" s="117">
        <v>0</v>
      </c>
      <c r="DY19" s="118">
        <v>0</v>
      </c>
      <c r="DZ19" s="118">
        <v>0</v>
      </c>
      <c r="EA19" s="117">
        <v>0</v>
      </c>
      <c r="EB19" s="47">
        <v>0</v>
      </c>
      <c r="EC19" s="12">
        <f>DJ19+DM19+DP19+DS19+DV19+DY19</f>
        <v>17233.28</v>
      </c>
      <c r="ED19" s="12">
        <f t="shared" si="19"/>
        <v>53423.9</v>
      </c>
      <c r="EE19" s="112">
        <f t="shared" si="20"/>
        <v>54120.9</v>
      </c>
      <c r="EF19" s="14">
        <f t="shared" si="57"/>
        <v>-17233.28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0"/>
        <v>754894.49999999988</v>
      </c>
      <c r="F20" s="20">
        <f t="shared" si="1"/>
        <v>577537.45666666667</v>
      </c>
      <c r="G20" s="12">
        <f t="shared" si="2"/>
        <v>589698.90590000001</v>
      </c>
      <c r="H20" s="12">
        <f t="shared" si="3"/>
        <v>102.10574207663079</v>
      </c>
      <c r="I20" s="12">
        <f t="shared" si="4"/>
        <v>78.116731000159632</v>
      </c>
      <c r="J20" s="12">
        <f t="shared" si="21"/>
        <v>465610.6</v>
      </c>
      <c r="K20" s="12">
        <f t="shared" si="22"/>
        <v>347082.75666666665</v>
      </c>
      <c r="L20" s="12">
        <f t="shared" si="23"/>
        <v>360556.56589999993</v>
      </c>
      <c r="M20" s="12">
        <f t="shared" si="5"/>
        <v>103.88201631297787</v>
      </c>
      <c r="N20" s="12">
        <f t="shared" si="6"/>
        <v>77.437362014524567</v>
      </c>
      <c r="O20" s="12">
        <f t="shared" si="24"/>
        <v>171229.8</v>
      </c>
      <c r="P20" s="12">
        <f t="shared" si="25"/>
        <v>131276.17999999996</v>
      </c>
      <c r="Q20" s="12">
        <f t="shared" si="26"/>
        <v>125343.65089999994</v>
      </c>
      <c r="R20" s="12">
        <f t="shared" si="7"/>
        <v>95.480879242525162</v>
      </c>
      <c r="S20" s="11">
        <f t="shared" si="8"/>
        <v>73.202007419269279</v>
      </c>
      <c r="T20" s="117">
        <v>165842.79999999999</v>
      </c>
      <c r="U20" s="112">
        <f t="shared" si="27"/>
        <v>127146.14666666664</v>
      </c>
      <c r="V20" s="112">
        <v>122617.99989999994</v>
      </c>
      <c r="W20" s="12">
        <f t="shared" si="28"/>
        <v>96.438628393090085</v>
      </c>
      <c r="X20" s="11">
        <f t="shared" si="29"/>
        <v>73.936281768035713</v>
      </c>
      <c r="Y20" s="112">
        <v>5387</v>
      </c>
      <c r="Z20" s="112">
        <f t="shared" si="30"/>
        <v>4130.0333333333328</v>
      </c>
      <c r="AA20" s="112">
        <v>2725.6509999999998</v>
      </c>
      <c r="AB20" s="12">
        <f t="shared" si="31"/>
        <v>65.995859597581941</v>
      </c>
      <c r="AC20" s="11">
        <f t="shared" si="32"/>
        <v>50.596825691479488</v>
      </c>
      <c r="AD20" s="112">
        <v>101975</v>
      </c>
      <c r="AE20" s="112">
        <f t="shared" ref="AE11:AE20" si="58">AD20/12*9.2</f>
        <v>78180.833333333328</v>
      </c>
      <c r="AF20" s="112">
        <v>80014.604999999996</v>
      </c>
      <c r="AG20" s="12">
        <f t="shared" si="9"/>
        <v>102.34555144590001</v>
      </c>
      <c r="AH20" s="11">
        <f t="shared" si="10"/>
        <v>78.46492277518999</v>
      </c>
      <c r="AI20" s="112">
        <v>33646.199999999997</v>
      </c>
      <c r="AJ20" s="112">
        <f t="shared" si="34"/>
        <v>25234.649999999998</v>
      </c>
      <c r="AK20" s="112">
        <v>29935.352999999999</v>
      </c>
      <c r="AL20" s="12">
        <f t="shared" si="11"/>
        <v>118.62796987475555</v>
      </c>
      <c r="AM20" s="11">
        <f t="shared" si="12"/>
        <v>88.970977406066666</v>
      </c>
      <c r="AN20" s="112">
        <v>0</v>
      </c>
      <c r="AO20" s="112">
        <f t="shared" si="35"/>
        <v>0</v>
      </c>
      <c r="AP20" s="112">
        <v>0</v>
      </c>
      <c r="AQ20" s="12" t="e">
        <f t="shared" si="13"/>
        <v>#DIV/0!</v>
      </c>
      <c r="AR20" s="11" t="e">
        <f t="shared" si="14"/>
        <v>#DIV/0!</v>
      </c>
      <c r="AS20" s="38"/>
      <c r="AT20" s="33">
        <f t="shared" si="36"/>
        <v>0</v>
      </c>
      <c r="AU20" s="47"/>
      <c r="AV20" s="33">
        <f t="shared" si="15"/>
        <v>0</v>
      </c>
      <c r="AW20" s="33">
        <f t="shared" si="37"/>
        <v>0</v>
      </c>
      <c r="AX20" s="47">
        <v>0</v>
      </c>
      <c r="AY20" s="114">
        <v>274535.09999999998</v>
      </c>
      <c r="AZ20" s="112">
        <v>228779.2</v>
      </c>
      <c r="BA20" s="112">
        <v>228779.2</v>
      </c>
      <c r="BB20" s="38">
        <v>0</v>
      </c>
      <c r="BC20" s="33">
        <v>0</v>
      </c>
      <c r="BD20" s="13">
        <v>0</v>
      </c>
      <c r="BE20" s="112">
        <v>6469.1</v>
      </c>
      <c r="BF20" s="112">
        <v>1675.5</v>
      </c>
      <c r="BG20" s="112">
        <v>363.14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6"/>
        <v>6076</v>
      </c>
      <c r="BO20" s="12">
        <f t="shared" si="38"/>
        <v>4658.2666666666664</v>
      </c>
      <c r="BP20" s="12">
        <f t="shared" si="39"/>
        <v>4569.174</v>
      </c>
      <c r="BQ20" s="12">
        <f t="shared" si="17"/>
        <v>98.087428800412184</v>
      </c>
      <c r="BR20" s="11">
        <f t="shared" si="18"/>
        <v>75.200362080315998</v>
      </c>
      <c r="BS20" s="112">
        <v>4130</v>
      </c>
      <c r="BT20" s="112">
        <f t="shared" si="40"/>
        <v>3166.3333333333335</v>
      </c>
      <c r="BU20" s="112">
        <v>3557.3240000000001</v>
      </c>
      <c r="BV20" s="112">
        <v>0</v>
      </c>
      <c r="BW20" s="112">
        <f t="shared" si="41"/>
        <v>0</v>
      </c>
      <c r="BX20" s="112">
        <v>0</v>
      </c>
      <c r="BY20" s="115">
        <v>0</v>
      </c>
      <c r="BZ20" s="33">
        <f t="shared" si="42"/>
        <v>0</v>
      </c>
      <c r="CA20" s="112">
        <v>0</v>
      </c>
      <c r="CB20" s="113">
        <v>1946</v>
      </c>
      <c r="CC20" s="113">
        <f t="shared" si="43"/>
        <v>1491.9333333333332</v>
      </c>
      <c r="CD20" s="112">
        <v>1011.85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44"/>
        <v>0</v>
      </c>
      <c r="CJ20" s="112">
        <v>0</v>
      </c>
      <c r="CK20" s="117">
        <v>0</v>
      </c>
      <c r="CL20" s="112">
        <f t="shared" si="45"/>
        <v>0</v>
      </c>
      <c r="CM20" s="117">
        <v>0</v>
      </c>
      <c r="CN20" s="112">
        <v>89116</v>
      </c>
      <c r="CO20" s="112">
        <f t="shared" si="46"/>
        <v>68322.266666666663</v>
      </c>
      <c r="CP20" s="117">
        <v>67094.258000000002</v>
      </c>
      <c r="CQ20" s="112">
        <v>45150</v>
      </c>
      <c r="CR20" s="112">
        <f t="shared" si="47"/>
        <v>34615</v>
      </c>
      <c r="CS20" s="117">
        <v>34269.188000000002</v>
      </c>
      <c r="CT20" s="116">
        <v>55947.6</v>
      </c>
      <c r="CU20" s="116">
        <f t="shared" si="48"/>
        <v>33568.560000000005</v>
      </c>
      <c r="CV20" s="117">
        <v>42361.720999999998</v>
      </c>
      <c r="CW20" s="115">
        <v>4000</v>
      </c>
      <c r="CX20" s="112">
        <f t="shared" si="49"/>
        <v>3066.6666666666661</v>
      </c>
      <c r="CY20" s="117">
        <v>2958.1039999999998</v>
      </c>
      <c r="CZ20" s="42">
        <v>0</v>
      </c>
      <c r="DA20" s="33">
        <f t="shared" si="50"/>
        <v>0</v>
      </c>
      <c r="DB20" s="117">
        <v>0</v>
      </c>
      <c r="DC20" s="112">
        <v>3620</v>
      </c>
      <c r="DD20" s="112">
        <f t="shared" si="51"/>
        <v>2775.3333333333335</v>
      </c>
      <c r="DE20" s="117">
        <v>8279.7000000000007</v>
      </c>
      <c r="DF20" s="112">
        <v>0</v>
      </c>
      <c r="DG20" s="12">
        <f t="shared" si="52"/>
        <v>746614.79999999993</v>
      </c>
      <c r="DH20" s="12">
        <f t="shared" si="53"/>
        <v>577537.45666666667</v>
      </c>
      <c r="DI20" s="12">
        <f t="shared" si="54"/>
        <v>589698.90590000001</v>
      </c>
      <c r="DJ20" s="42">
        <v>0</v>
      </c>
      <c r="DK20" s="42">
        <v>0</v>
      </c>
      <c r="DL20" s="42">
        <v>0</v>
      </c>
      <c r="DM20" s="112">
        <v>8279.7000000000007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f t="shared" si="55"/>
        <v>0</v>
      </c>
      <c r="DU20" s="117">
        <v>0</v>
      </c>
      <c r="DV20" s="42">
        <v>0</v>
      </c>
      <c r="DW20" s="33">
        <f t="shared" si="56"/>
        <v>0</v>
      </c>
      <c r="DX20" s="117">
        <v>0</v>
      </c>
      <c r="DY20" s="118">
        <v>0</v>
      </c>
      <c r="DZ20" s="118">
        <v>0</v>
      </c>
      <c r="EA20" s="117">
        <v>0</v>
      </c>
      <c r="EB20" s="47">
        <v>0</v>
      </c>
      <c r="EC20" s="12">
        <f t="shared" si="19"/>
        <v>8279.7000000000007</v>
      </c>
      <c r="ED20" s="12">
        <f t="shared" si="19"/>
        <v>0</v>
      </c>
      <c r="EE20" s="112">
        <f>DL20+DO20+DR20+DU20+DX20+EA20+EB20</f>
        <v>0</v>
      </c>
      <c r="EF20" s="14">
        <f t="shared" si="57"/>
        <v>-8279.7000000000007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9">SUM(E10:E20)</f>
        <v>16769884.552999999</v>
      </c>
      <c r="F21" s="16">
        <f t="shared" si="59"/>
        <v>13926347.327399999</v>
      </c>
      <c r="G21" s="16">
        <f t="shared" si="59"/>
        <v>14589381.0254</v>
      </c>
      <c r="H21" s="12">
        <f t="shared" si="3"/>
        <v>104.7610021667023</v>
      </c>
      <c r="I21" s="12">
        <f t="shared" si="4"/>
        <v>86.997504242150995</v>
      </c>
      <c r="J21" s="16">
        <f>SUM(J10:J20)</f>
        <v>8080417.8590000011</v>
      </c>
      <c r="K21" s="16">
        <f t="shared" ref="K21:L21" si="60">SUM(K10:K20)</f>
        <v>6086239.9685666664</v>
      </c>
      <c r="L21" s="16">
        <f t="shared" si="60"/>
        <v>6279315.7391000018</v>
      </c>
      <c r="M21" s="12">
        <f t="shared" si="5"/>
        <v>103.17233253257356</v>
      </c>
      <c r="N21" s="12">
        <f t="shared" si="6"/>
        <v>77.710284897037539</v>
      </c>
      <c r="O21" s="24">
        <f>SUM(O10:O20)</f>
        <v>1902240.5590000004</v>
      </c>
      <c r="P21" s="24">
        <f t="shared" ref="P21:Q21" si="61">SUM(P10:P20)</f>
        <v>1458384.4285666668</v>
      </c>
      <c r="Q21" s="24">
        <f t="shared" si="61"/>
        <v>1344282.0975000004</v>
      </c>
      <c r="R21" s="12">
        <f t="shared" si="7"/>
        <v>92.176114278811326</v>
      </c>
      <c r="S21" s="11">
        <f t="shared" si="8"/>
        <v>70.668354280422008</v>
      </c>
      <c r="T21" s="24">
        <f t="shared" ref="T21" si="62">SUM(T10:T20)</f>
        <v>1761111.6590000005</v>
      </c>
      <c r="U21" s="24">
        <f t="shared" ref="U21:V21" si="63">SUM(U10:U20)</f>
        <v>1350185.605233334</v>
      </c>
      <c r="V21" s="24">
        <f t="shared" si="63"/>
        <v>1244914.1325000001</v>
      </c>
      <c r="W21" s="12">
        <f>V21/U21*100</f>
        <v>92.203185078755055</v>
      </c>
      <c r="X21" s="11">
        <f>V21/T21*100</f>
        <v>70.689108560378884</v>
      </c>
      <c r="Y21" s="24">
        <f>SUM(Y10:Y20)</f>
        <v>141128.9</v>
      </c>
      <c r="Z21" s="24">
        <f t="shared" ref="Z21:AA21" si="64">SUM(Z10:Z20)</f>
        <v>108198.82333333333</v>
      </c>
      <c r="AA21" s="24">
        <f t="shared" si="64"/>
        <v>99367.964999999997</v>
      </c>
      <c r="AB21" s="12">
        <f t="shared" si="31"/>
        <v>91.838304649462145</v>
      </c>
      <c r="AC21" s="11">
        <f t="shared" si="32"/>
        <v>70.409366897920975</v>
      </c>
      <c r="AD21" s="24">
        <f>SUM(AD10:AD20)</f>
        <v>1987659.2999999998</v>
      </c>
      <c r="AE21" s="24">
        <f>SUM(AE10:AE20)</f>
        <v>1523872.13</v>
      </c>
      <c r="AF21" s="24">
        <f>SUM(AF10:AF20)</f>
        <v>1520718.5071</v>
      </c>
      <c r="AG21" s="12">
        <f t="shared" si="9"/>
        <v>99.793051999710769</v>
      </c>
      <c r="AH21" s="11">
        <f t="shared" si="10"/>
        <v>76.508006533111597</v>
      </c>
      <c r="AI21" s="24">
        <f>SUM(AI10:AI20)</f>
        <v>590847.39999999991</v>
      </c>
      <c r="AJ21" s="24">
        <f t="shared" ref="AJ21:AK21" si="65">SUM(AJ10:AJ20)</f>
        <v>443135.55</v>
      </c>
      <c r="AK21" s="24">
        <f t="shared" si="65"/>
        <v>918791.0588</v>
      </c>
      <c r="AL21" s="12">
        <f t="shared" si="11"/>
        <v>207.33860300758988</v>
      </c>
      <c r="AM21" s="11">
        <f t="shared" si="12"/>
        <v>155.50395225569244</v>
      </c>
      <c r="AN21" s="24">
        <f>SUM(AN10:AN20)</f>
        <v>116500</v>
      </c>
      <c r="AO21" s="24">
        <f t="shared" ref="AO21:AP21" si="66">SUM(AO10:AO20)</f>
        <v>87375</v>
      </c>
      <c r="AP21" s="24">
        <f t="shared" si="66"/>
        <v>103207.90000000001</v>
      </c>
      <c r="AQ21" s="12">
        <f t="shared" si="13"/>
        <v>118.12062947067238</v>
      </c>
      <c r="AR21" s="11">
        <f t="shared" si="14"/>
        <v>88.590472103004302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6489</v>
      </c>
      <c r="AY21" s="24">
        <f>SUM(AY10:AY20)</f>
        <v>8230405.1999999993</v>
      </c>
      <c r="AZ21" s="24">
        <f t="shared" ref="AZ21:BA21" si="67">SUM(AZ10:AZ20)</f>
        <v>6884794.3530000001</v>
      </c>
      <c r="BA21" s="24">
        <f t="shared" si="67"/>
        <v>6884794.3530000001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38567.300000000003</v>
      </c>
      <c r="BF21" s="24">
        <f t="shared" ref="BF21:BG21" si="68">SUM(BF10:BF20)</f>
        <v>2125.5</v>
      </c>
      <c r="BG21" s="24">
        <f t="shared" si="68"/>
        <v>42560.066999999995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310761.39999999997</v>
      </c>
      <c r="BO21" s="24">
        <f t="shared" ref="BO21:BP21" si="69">SUM(BO10:BO20)</f>
        <v>238250.40666666668</v>
      </c>
      <c r="BP21" s="24">
        <f t="shared" si="69"/>
        <v>213872.62169999999</v>
      </c>
      <c r="BQ21" s="12">
        <f t="shared" si="17"/>
        <v>89.767998591174134</v>
      </c>
      <c r="BR21" s="11">
        <f t="shared" si="18"/>
        <v>68.822132253233519</v>
      </c>
      <c r="BS21" s="24">
        <f>SUM(BS10:BS20)</f>
        <v>192840.2</v>
      </c>
      <c r="BT21" s="24">
        <f t="shared" ref="BT21:CF21" si="70">SUM(BT10:BT20)</f>
        <v>147844.15333333335</v>
      </c>
      <c r="BU21" s="24">
        <f t="shared" si="70"/>
        <v>154264.62669999999</v>
      </c>
      <c r="BV21" s="24">
        <f t="shared" si="70"/>
        <v>29971.200000000001</v>
      </c>
      <c r="BW21" s="24">
        <f t="shared" si="70"/>
        <v>22977.919999999998</v>
      </c>
      <c r="BX21" s="24">
        <f t="shared" si="70"/>
        <v>4409.99</v>
      </c>
      <c r="BY21" s="24">
        <f t="shared" si="70"/>
        <v>2890</v>
      </c>
      <c r="BZ21" s="24">
        <f t="shared" si="70"/>
        <v>2215.6666666666665</v>
      </c>
      <c r="CA21" s="24">
        <f t="shared" si="70"/>
        <v>1675</v>
      </c>
      <c r="CB21" s="24">
        <f t="shared" si="70"/>
        <v>85060</v>
      </c>
      <c r="CC21" s="24">
        <f t="shared" si="70"/>
        <v>65212.666666666672</v>
      </c>
      <c r="CD21" s="24">
        <f>SUM(CD10:CD20)</f>
        <v>53523.004999999997</v>
      </c>
      <c r="CE21" s="24">
        <f t="shared" si="70"/>
        <v>0</v>
      </c>
      <c r="CF21" s="24">
        <f t="shared" si="70"/>
        <v>0</v>
      </c>
      <c r="CG21" s="24">
        <f>SUM(CG10:CG20)</f>
        <v>0</v>
      </c>
      <c r="CH21" s="24">
        <f>SUM(CH10:CH20)</f>
        <v>15994</v>
      </c>
      <c r="CI21" s="24">
        <f t="shared" ref="CI21:CJ21" si="71">SUM(CI10:CI20)</f>
        <v>12262.066666666666</v>
      </c>
      <c r="CJ21" s="24">
        <f t="shared" si="71"/>
        <v>12587.86</v>
      </c>
      <c r="CK21" s="24">
        <f>SUM(CK10:CK20)</f>
        <v>21200</v>
      </c>
      <c r="CL21" s="24">
        <f t="shared" ref="CL21:CM21" si="72">SUM(CL10:CL20)</f>
        <v>10953.333333333332</v>
      </c>
      <c r="CM21" s="24">
        <f t="shared" si="72"/>
        <v>13271.650000000001</v>
      </c>
      <c r="CN21" s="24">
        <f>SUM(CN10:CN20)</f>
        <v>1798070</v>
      </c>
      <c r="CO21" s="24">
        <f t="shared" ref="CO21:EE21" si="73">SUM(CO10:CO20)</f>
        <v>1378520.333333333</v>
      </c>
      <c r="CP21" s="24">
        <v>1402350.7065000001</v>
      </c>
      <c r="CQ21" s="24">
        <v>643817.6</v>
      </c>
      <c r="CR21" s="24">
        <f t="shared" si="73"/>
        <v>493593.49333333329</v>
      </c>
      <c r="CS21" s="24">
        <f t="shared" si="73"/>
        <v>515738.24250000005</v>
      </c>
      <c r="CT21" s="24">
        <f t="shared" si="73"/>
        <v>549947.6</v>
      </c>
      <c r="CU21" s="24">
        <f t="shared" si="73"/>
        <v>329968.56</v>
      </c>
      <c r="CV21" s="24">
        <f t="shared" si="73"/>
        <v>380267.4338</v>
      </c>
      <c r="CW21" s="24">
        <f t="shared" si="73"/>
        <v>26600</v>
      </c>
      <c r="CX21" s="24">
        <f t="shared" si="73"/>
        <v>20393.333333333336</v>
      </c>
      <c r="CY21" s="24">
        <f t="shared" si="73"/>
        <v>20305.049699999996</v>
      </c>
      <c r="CZ21" s="24">
        <f t="shared" si="73"/>
        <v>21550</v>
      </c>
      <c r="DA21" s="24">
        <f t="shared" si="73"/>
        <v>16521.666666666664</v>
      </c>
      <c r="DB21" s="24">
        <f t="shared" si="73"/>
        <v>14494.191800000001</v>
      </c>
      <c r="DC21" s="24">
        <f t="shared" si="73"/>
        <v>776591.6</v>
      </c>
      <c r="DD21" s="24">
        <f t="shared" si="73"/>
        <v>595386.89333333331</v>
      </c>
      <c r="DE21" s="24">
        <f t="shared" si="73"/>
        <v>362248.71399999998</v>
      </c>
      <c r="DF21" s="24">
        <f t="shared" si="73"/>
        <v>0</v>
      </c>
      <c r="DG21" s="24">
        <f t="shared" si="73"/>
        <v>16386934.359000001</v>
      </c>
      <c r="DH21" s="24">
        <f t="shared" si="73"/>
        <v>13001943.554900002</v>
      </c>
      <c r="DI21" s="24">
        <f t="shared" si="73"/>
        <v>13240241.210899999</v>
      </c>
      <c r="DJ21" s="24">
        <f t="shared" si="73"/>
        <v>0</v>
      </c>
      <c r="DK21" s="24">
        <f t="shared" si="73"/>
        <v>0</v>
      </c>
      <c r="DL21" s="24">
        <f t="shared" si="73"/>
        <v>0</v>
      </c>
      <c r="DM21" s="24">
        <f t="shared" si="73"/>
        <v>362248.71399999998</v>
      </c>
      <c r="DN21" s="24">
        <f t="shared" si="73"/>
        <v>911982.88449999993</v>
      </c>
      <c r="DO21" s="24">
        <f t="shared" si="73"/>
        <v>1329958.9145</v>
      </c>
      <c r="DP21" s="24">
        <f t="shared" si="73"/>
        <v>0</v>
      </c>
      <c r="DQ21" s="24">
        <f t="shared" si="73"/>
        <v>0</v>
      </c>
      <c r="DR21" s="24">
        <f t="shared" si="73"/>
        <v>0</v>
      </c>
      <c r="DS21" s="24">
        <f t="shared" si="73"/>
        <v>20701.48</v>
      </c>
      <c r="DT21" s="24">
        <f t="shared" si="73"/>
        <v>12420.888000000001</v>
      </c>
      <c r="DU21" s="24">
        <f t="shared" si="73"/>
        <v>18313.899999999998</v>
      </c>
      <c r="DV21" s="24">
        <f t="shared" si="73"/>
        <v>0</v>
      </c>
      <c r="DW21" s="24">
        <f t="shared" si="73"/>
        <v>0</v>
      </c>
      <c r="DX21" s="24">
        <v>0</v>
      </c>
      <c r="DY21" s="24">
        <v>74373</v>
      </c>
      <c r="DZ21" s="24">
        <f t="shared" si="73"/>
        <v>233037.8</v>
      </c>
      <c r="EA21" s="24">
        <v>37000</v>
      </c>
      <c r="EB21" s="24">
        <f t="shared" si="73"/>
        <v>0</v>
      </c>
      <c r="EC21" s="24">
        <f t="shared" si="73"/>
        <v>793961.12499999988</v>
      </c>
      <c r="ED21" s="24">
        <f t="shared" si="73"/>
        <v>1157441.5724999998</v>
      </c>
      <c r="EE21" s="24">
        <f t="shared" si="73"/>
        <v>1749187.6455000001</v>
      </c>
      <c r="EF21" s="24">
        <f>SUM(EF10:EF20)</f>
        <v>-343722.69400000008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48.184099499686049</v>
      </c>
      <c r="Z22" s="33">
        <f>Y22/12*3</f>
        <v>0</v>
      </c>
      <c r="AB22" s="12" t="e">
        <f t="shared" si="31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U22" s="1">
        <v>1661.1780000000001</v>
      </c>
      <c r="BW22" s="33">
        <f>BV22/12*3</f>
        <v>0</v>
      </c>
      <c r="BX22" s="1">
        <v>0</v>
      </c>
      <c r="CA22" s="1"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DX22" s="1">
        <v>0</v>
      </c>
      <c r="DY22" s="1">
        <v>0</v>
      </c>
      <c r="EA22" s="1"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31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31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10 DM19:DM20 DM11:DM17 DN11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 DM18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160790.5</v>
      </c>
      <c r="D8" s="100">
        <f>Ekamut!P10</f>
        <v>123272.71666666666</v>
      </c>
      <c r="E8" s="100">
        <f>Ekamut!Q10</f>
        <v>107822.93249999994</v>
      </c>
      <c r="F8" s="100">
        <f>Ekamut!S10</f>
        <v>67.058024261383565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9795</v>
      </c>
      <c r="L8" s="59">
        <f>Ekamut!Z10</f>
        <v>7509.4999999999991</v>
      </c>
      <c r="M8" s="59">
        <f>Ekamut!AA10</f>
        <v>15748.305</v>
      </c>
      <c r="N8" s="59">
        <f>Ekamut!AC10</f>
        <v>160.7790199081164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377695.0366666668</v>
      </c>
      <c r="E9" s="100">
        <f>Ekamut!Q11</f>
        <v>372861.02939999994</v>
      </c>
      <c r="F9" s="100">
        <f>Ekamut!S11</f>
        <v>75.685432634446997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23766.666666666668</v>
      </c>
      <c r="M9" s="59">
        <f>Ekamut!AA11</f>
        <v>11506.511</v>
      </c>
      <c r="N9" s="59">
        <f>Ekamut!AC11</f>
        <v>37.117777419354844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22087.513333333321</v>
      </c>
      <c r="E10" s="100">
        <f>Ekamut!Q12</f>
        <v>13883.245000000001</v>
      </c>
      <c r="F10" s="100">
        <f>Ekamut!S12</f>
        <v>48.189314052857036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1855.893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195707</v>
      </c>
      <c r="E11" s="100">
        <f>Ekamut!Q13</f>
        <v>189158.76699999996</v>
      </c>
      <c r="F11" s="100">
        <f>Ekamut!S13</f>
        <v>74.101448270458718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27768.666666666664</v>
      </c>
      <c r="M11" s="59">
        <f>Ekamut!AA13</f>
        <v>19352.128000000001</v>
      </c>
      <c r="N11" s="59">
        <f>Ekamut!AC13</f>
        <v>53.429398122584203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252999.99999999997</v>
      </c>
      <c r="E12" s="100">
        <f>Ekamut!Q14</f>
        <v>275651.29749999999</v>
      </c>
      <c r="F12" s="100">
        <f>Ekamut!S14</f>
        <v>83.5306962121212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19166.666666666668</v>
      </c>
      <c r="M12" s="59">
        <f>Ekamut!AA14</f>
        <v>17954.874</v>
      </c>
      <c r="N12" s="59">
        <f>Ekamut!AC14</f>
        <v>71.819495999999987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156322.05900000004</v>
      </c>
      <c r="D13" s="100">
        <f>Ekamut!P15</f>
        <v>119846.91190000002</v>
      </c>
      <c r="E13" s="100">
        <f>Ekamut!Q15</f>
        <v>84381.029000000024</v>
      </c>
      <c r="F13" s="100">
        <f>Ekamut!S15</f>
        <v>53.978964670622723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2473.9566666666669</v>
      </c>
      <c r="M13" s="59">
        <f>Ekamut!AA15</f>
        <v>5359.6779999999999</v>
      </c>
      <c r="N13" s="59">
        <f>Ekamut!AC15</f>
        <v>166.0937122315535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136029.66666666674</v>
      </c>
      <c r="E14" s="100">
        <f>Ekamut!Q16</f>
        <v>63339.7220000003</v>
      </c>
      <c r="F14" s="100">
        <f>Ekamut!S16</f>
        <v>35.698428676097762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18783.333333333332</v>
      </c>
      <c r="M14" s="59">
        <f>Ekamut!AA16</f>
        <v>2256.402</v>
      </c>
      <c r="N14" s="59">
        <f>Ekamut!AC16</f>
        <v>9.2098040816326527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27216.666666666664</v>
      </c>
      <c r="E15" s="100">
        <f>Ekamut!Q17</f>
        <v>33610.628500000006</v>
      </c>
      <c r="F15" s="100">
        <f>Ekamut!S17</f>
        <v>94.677826760563406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7210.61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30000</v>
      </c>
      <c r="D16" s="100">
        <f>Ekamut!P18</f>
        <v>23000</v>
      </c>
      <c r="E16" s="100">
        <f>Ekamut!Q18</f>
        <v>29852.749699999993</v>
      </c>
      <c r="F16" s="100">
        <f>Ekamut!S18</f>
        <v>99.509165666666647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2000</v>
      </c>
      <c r="L16" s="59">
        <f>Ekamut!Z18</f>
        <v>1533.333333333333</v>
      </c>
      <c r="M16" s="59">
        <f>Ekamut!AA18</f>
        <v>8078.7629999999999</v>
      </c>
      <c r="N16" s="59">
        <f>Ekamut!AC18</f>
        <v>403.93815000000001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49252.736666666671</v>
      </c>
      <c r="E17" s="100">
        <f>Ekamut!Q19</f>
        <v>48377.046000000068</v>
      </c>
      <c r="F17" s="100">
        <f>Ekamut!S19</f>
        <v>75.303569121472265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3066.6666666666661</v>
      </c>
      <c r="M17" s="59">
        <f>Ekamut!AA19</f>
        <v>7319.15</v>
      </c>
      <c r="N17" s="59">
        <f>Ekamut!AC19</f>
        <v>182.97874999999999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131276.17999999996</v>
      </c>
      <c r="E18" s="100">
        <f>Ekamut!Q20</f>
        <v>125343.65089999994</v>
      </c>
      <c r="F18" s="100">
        <f>Ekamut!S20</f>
        <v>73.202007419269279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4130.0333333333328</v>
      </c>
      <c r="M18" s="59">
        <f>Ekamut!AA20</f>
        <v>2725.6509999999998</v>
      </c>
      <c r="N18" s="59">
        <f>Ekamut!AC20</f>
        <v>50.596825691479488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70.668354280422008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70.409366897920975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R2" s="5"/>
      <c r="S2" s="5"/>
      <c r="U2" s="186"/>
      <c r="V2" s="186"/>
      <c r="W2" s="18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5" t="s">
        <v>12</v>
      </c>
      <c r="N3" s="185"/>
      <c r="O3" s="185"/>
      <c r="P3" s="18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87" t="s">
        <v>45</v>
      </c>
      <c r="L4" s="188"/>
      <c r="M4" s="188"/>
      <c r="N4" s="188"/>
      <c r="O4" s="189"/>
      <c r="P4" s="152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61" t="s">
        <v>14</v>
      </c>
      <c r="DH4" s="163" t="s">
        <v>15</v>
      </c>
      <c r="DI4" s="164"/>
      <c r="DJ4" s="165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37" t="s">
        <v>17</v>
      </c>
      <c r="EE4" s="138"/>
      <c r="EF4" s="139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0"/>
      <c r="L5" s="191"/>
      <c r="M5" s="191"/>
      <c r="N5" s="191"/>
      <c r="O5" s="192"/>
      <c r="P5" s="146" t="s">
        <v>7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8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49" t="s">
        <v>18</v>
      </c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1"/>
      <c r="CF5" s="155" t="s">
        <v>0</v>
      </c>
      <c r="CG5" s="156"/>
      <c r="CH5" s="156"/>
      <c r="CI5" s="156"/>
      <c r="CJ5" s="156"/>
      <c r="CK5" s="156"/>
      <c r="CL5" s="156"/>
      <c r="CM5" s="156"/>
      <c r="CN5" s="157"/>
      <c r="CO5" s="149" t="s">
        <v>1</v>
      </c>
      <c r="CP5" s="150"/>
      <c r="CQ5" s="150"/>
      <c r="CR5" s="150"/>
      <c r="CS5" s="150"/>
      <c r="CT5" s="150"/>
      <c r="CU5" s="150"/>
      <c r="CV5" s="150"/>
      <c r="CW5" s="150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1"/>
      <c r="DH5" s="166"/>
      <c r="DI5" s="167"/>
      <c r="DJ5" s="168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0"/>
      <c r="EE5" s="141"/>
      <c r="EF5" s="142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3"/>
      <c r="L6" s="194"/>
      <c r="M6" s="194"/>
      <c r="N6" s="194"/>
      <c r="O6" s="195"/>
      <c r="P6" s="158" t="s">
        <v>23</v>
      </c>
      <c r="Q6" s="159"/>
      <c r="R6" s="159"/>
      <c r="S6" s="159"/>
      <c r="T6" s="160"/>
      <c r="U6" s="172" t="s">
        <v>24</v>
      </c>
      <c r="V6" s="173"/>
      <c r="W6" s="173"/>
      <c r="X6" s="173"/>
      <c r="Y6" s="174"/>
      <c r="Z6" s="172" t="s">
        <v>25</v>
      </c>
      <c r="AA6" s="173"/>
      <c r="AB6" s="173"/>
      <c r="AC6" s="173"/>
      <c r="AD6" s="174"/>
      <c r="AE6" s="172" t="s">
        <v>26</v>
      </c>
      <c r="AF6" s="173"/>
      <c r="AG6" s="173"/>
      <c r="AH6" s="173"/>
      <c r="AI6" s="174"/>
      <c r="AJ6" s="172" t="s">
        <v>27</v>
      </c>
      <c r="AK6" s="173"/>
      <c r="AL6" s="173"/>
      <c r="AM6" s="173"/>
      <c r="AN6" s="174"/>
      <c r="AO6" s="172" t="s">
        <v>28</v>
      </c>
      <c r="AP6" s="173"/>
      <c r="AQ6" s="173"/>
      <c r="AR6" s="173"/>
      <c r="AS6" s="174"/>
      <c r="AT6" s="175" t="s">
        <v>29</v>
      </c>
      <c r="AU6" s="175"/>
      <c r="AV6" s="175"/>
      <c r="AW6" s="180" t="s">
        <v>30</v>
      </c>
      <c r="AX6" s="181"/>
      <c r="AY6" s="181"/>
      <c r="AZ6" s="180" t="s">
        <v>31</v>
      </c>
      <c r="BA6" s="181"/>
      <c r="BB6" s="182"/>
      <c r="BC6" s="176" t="s">
        <v>32</v>
      </c>
      <c r="BD6" s="177"/>
      <c r="BE6" s="183"/>
      <c r="BF6" s="176" t="s">
        <v>33</v>
      </c>
      <c r="BG6" s="177"/>
      <c r="BH6" s="177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2" t="s">
        <v>36</v>
      </c>
      <c r="BU6" s="162"/>
      <c r="BV6" s="162"/>
      <c r="BW6" s="162" t="s">
        <v>37</v>
      </c>
      <c r="BX6" s="162"/>
      <c r="BY6" s="162"/>
      <c r="BZ6" s="162" t="s">
        <v>38</v>
      </c>
      <c r="CA6" s="162"/>
      <c r="CB6" s="162"/>
      <c r="CC6" s="162" t="s">
        <v>39</v>
      </c>
      <c r="CD6" s="162"/>
      <c r="CE6" s="162"/>
      <c r="CF6" s="162" t="s">
        <v>46</v>
      </c>
      <c r="CG6" s="162"/>
      <c r="CH6" s="162"/>
      <c r="CI6" s="155" t="s">
        <v>47</v>
      </c>
      <c r="CJ6" s="156"/>
      <c r="CK6" s="156"/>
      <c r="CL6" s="162" t="s">
        <v>40</v>
      </c>
      <c r="CM6" s="162"/>
      <c r="CN6" s="162"/>
      <c r="CO6" s="178" t="s">
        <v>41</v>
      </c>
      <c r="CP6" s="179"/>
      <c r="CQ6" s="156"/>
      <c r="CR6" s="162" t="s">
        <v>42</v>
      </c>
      <c r="CS6" s="162"/>
      <c r="CT6" s="162"/>
      <c r="CU6" s="155" t="s">
        <v>48</v>
      </c>
      <c r="CV6" s="156"/>
      <c r="CW6" s="156"/>
      <c r="CX6" s="133"/>
      <c r="CY6" s="133"/>
      <c r="CZ6" s="133"/>
      <c r="DA6" s="128"/>
      <c r="DB6" s="129"/>
      <c r="DC6" s="130"/>
      <c r="DD6" s="128"/>
      <c r="DE6" s="129"/>
      <c r="DF6" s="130"/>
      <c r="DG6" s="161"/>
      <c r="DH6" s="169"/>
      <c r="DI6" s="170"/>
      <c r="DJ6" s="171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3"/>
      <c r="EE6" s="144"/>
      <c r="EF6" s="145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96" t="s">
        <v>55</v>
      </c>
      <c r="H7" s="197"/>
      <c r="I7" s="197"/>
      <c r="J7" s="198"/>
      <c r="K7" s="121" t="s">
        <v>43</v>
      </c>
      <c r="L7" s="196" t="s">
        <v>55</v>
      </c>
      <c r="M7" s="197"/>
      <c r="N7" s="197"/>
      <c r="O7" s="198"/>
      <c r="P7" s="121" t="s">
        <v>43</v>
      </c>
      <c r="Q7" s="196" t="s">
        <v>55</v>
      </c>
      <c r="R7" s="197"/>
      <c r="S7" s="197"/>
      <c r="T7" s="198"/>
      <c r="U7" s="121" t="s">
        <v>43</v>
      </c>
      <c r="V7" s="196" t="s">
        <v>55</v>
      </c>
      <c r="W7" s="197"/>
      <c r="X7" s="197"/>
      <c r="Y7" s="198"/>
      <c r="Z7" s="121" t="s">
        <v>43</v>
      </c>
      <c r="AA7" s="196" t="s">
        <v>55</v>
      </c>
      <c r="AB7" s="197"/>
      <c r="AC7" s="197"/>
      <c r="AD7" s="198"/>
      <c r="AE7" s="121" t="s">
        <v>43</v>
      </c>
      <c r="AF7" s="196" t="s">
        <v>55</v>
      </c>
      <c r="AG7" s="197"/>
      <c r="AH7" s="197"/>
      <c r="AI7" s="198"/>
      <c r="AJ7" s="121" t="s">
        <v>43</v>
      </c>
      <c r="AK7" s="196" t="s">
        <v>55</v>
      </c>
      <c r="AL7" s="197"/>
      <c r="AM7" s="197"/>
      <c r="AN7" s="198"/>
      <c r="AO7" s="121" t="s">
        <v>43</v>
      </c>
      <c r="AP7" s="196" t="s">
        <v>55</v>
      </c>
      <c r="AQ7" s="197"/>
      <c r="AR7" s="197"/>
      <c r="AS7" s="198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96" t="s">
        <v>55</v>
      </c>
      <c r="EB7" s="198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96" t="s">
        <v>55</v>
      </c>
      <c r="DY7" s="198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1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2024-11-04T07:32:50Z</dcterms:modified>
</cp:coreProperties>
</file>