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4\REPORTS\TARACQAYIN\10\"/>
    </mc:Choice>
  </mc:AlternateContent>
  <xr:revisionPtr revIDLastSave="0" documentId="13_ncr:1_{B0BAF2FB-7A8F-4671-94CF-02CFFA0FC294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21" i="5" l="1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EB22" i="5"/>
  <c r="DY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V22" i="5"/>
  <c r="DU22" i="5"/>
  <c r="DQ22" i="5"/>
  <c r="DO22" i="5"/>
  <c r="DN22" i="5"/>
  <c r="DL22" i="5"/>
  <c r="DG22" i="5" l="1"/>
  <c r="DE22" i="5"/>
  <c r="DA22" i="5"/>
  <c r="CY22" i="5"/>
  <c r="CX22" i="5"/>
  <c r="CV22" i="5"/>
  <c r="CR22" i="5"/>
  <c r="CP22" i="5"/>
  <c r="AO22" i="5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<sst xmlns="http://schemas.openxmlformats.org/spreadsheetml/2006/main" count="188" uniqueCount="71">
  <si>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</si>
  <si>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</si>
  <si>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</si>
  <si>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</si>
  <si>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</si>
  <si>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</si>
  <si>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</si>
  <si>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</si>
  <si>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</si>
  <si>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</si>
  <si>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</si>
  <si>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</si>
  <si>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</si>
  <si>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</si>
  <si>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</si>
  <si>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</si>
  <si>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</si>
  <si>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</si>
  <si>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</si>
  <si>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</si>
  <si>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</si>
  <si>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</si>
  <si>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</si>
  <si>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</si>
  <si>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</si>
  <si>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</si>
  <si>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</si>
  <si>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</si>
  <si>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</si>
  <si>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</si>
  <si>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</si>
  <si>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</si>
  <si>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</si>
  <si>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</si>
  <si>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</si>
  <si>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</si>
  <si>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</si>
  <si>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</si>
  <si>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</si>
  <si>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</si>
  <si>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</si>
  <si>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</si>
  <si>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</si>
  <si>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</si>
  <si>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</si>
  <si>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</si>
  <si>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</si>
  <si>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</si>
  <si>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</si>
  <si>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</si>
  <si>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</si>
  <si>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</si>
  <si>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</si>
  <si>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</si>
  <si>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</si>
  <si>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</si>
  <si>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</si>
  <si>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</si>
  <si>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</si>
  <si>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</si>
  <si>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</si>
  <si>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</si>
  <si>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</si>
  <si>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</si>
  <si>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</si>
  <si>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</si>
  <si>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</si>
  <si>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</si>
  <si>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ծրագիր-12 ամիս</t>
  </si>
  <si>
    <t>կատ. %-ը 4-րդ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</si>
  <si>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2024թ. ՀՈԿՏԵՄԲԵՐԻ 31-Ի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</si>
</sst>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  <numFmt numFmtId="169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9" fontId="9" fillId="0" borderId="0" xfId="0" applyNumberFormat="1" applyFont="1" applyProtection="1"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/>
      <protection locked="0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.xlsx" TargetMode="External"/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12034</v>
          </cell>
          <cell r="F8">
            <v>2827.2</v>
          </cell>
          <cell r="G8">
            <v>58000</v>
          </cell>
          <cell r="H8">
            <v>6078.6</v>
          </cell>
          <cell r="I8">
            <v>18037.8</v>
          </cell>
          <cell r="J8">
            <v>139445.9</v>
          </cell>
          <cell r="K8">
            <v>31992</v>
          </cell>
          <cell r="L8">
            <v>11796.8</v>
          </cell>
          <cell r="M8">
            <v>12200</v>
          </cell>
          <cell r="N8">
            <v>1800</v>
          </cell>
          <cell r="O8">
            <v>8766.2000000000007</v>
          </cell>
          <cell r="P8">
            <v>10000</v>
          </cell>
        </row>
        <row r="15">
          <cell r="E15">
            <v>5500</v>
          </cell>
          <cell r="F15">
            <v>14672.2</v>
          </cell>
          <cell r="G15">
            <v>10650.1</v>
          </cell>
          <cell r="H15">
            <v>2552.6999999999998</v>
          </cell>
          <cell r="I15">
            <v>6908.2</v>
          </cell>
          <cell r="J15">
            <v>59762.5</v>
          </cell>
          <cell r="K15">
            <v>4500</v>
          </cell>
          <cell r="L15">
            <v>6077.2</v>
          </cell>
          <cell r="M15">
            <v>3295.4</v>
          </cell>
          <cell r="N15">
            <v>203.8</v>
          </cell>
          <cell r="O15">
            <v>35064.6</v>
          </cell>
          <cell r="P15">
            <v>633.4</v>
          </cell>
        </row>
        <row r="23">
          <cell r="E23">
            <v>6069.1</v>
          </cell>
          <cell r="F23">
            <v>15624.7</v>
          </cell>
          <cell r="G23">
            <v>18840.2</v>
          </cell>
          <cell r="H23">
            <v>2089.3000000000002</v>
          </cell>
          <cell r="I23">
            <v>5404.4</v>
          </cell>
          <cell r="J23">
            <v>103087.9</v>
          </cell>
          <cell r="K23">
            <v>10802.8</v>
          </cell>
          <cell r="L23">
            <v>11043</v>
          </cell>
          <cell r="M23">
            <v>2681.6</v>
          </cell>
          <cell r="N23">
            <v>258.3</v>
          </cell>
          <cell r="O23">
            <v>7472.8</v>
          </cell>
          <cell r="P23">
            <v>3351.6</v>
          </cell>
        </row>
        <row r="29">
          <cell r="E29">
            <v>1279518.3999999999</v>
          </cell>
          <cell r="F29">
            <v>640126.80000000005</v>
          </cell>
          <cell r="G29">
            <v>1612841</v>
          </cell>
          <cell r="H29">
            <v>472135.1</v>
          </cell>
          <cell r="I29">
            <v>1159546.5</v>
          </cell>
          <cell r="J29">
            <v>1836996.2</v>
          </cell>
          <cell r="K29">
            <v>1499429.9</v>
          </cell>
          <cell r="L29">
            <v>1400519</v>
          </cell>
          <cell r="M29">
            <v>180903.2</v>
          </cell>
          <cell r="N29">
            <v>77000</v>
          </cell>
          <cell r="O29">
            <v>1383540.1</v>
          </cell>
          <cell r="P29">
            <v>844299.2</v>
          </cell>
        </row>
        <row r="36">
          <cell r="E36">
            <v>60200</v>
          </cell>
          <cell r="F36">
            <v>21682.3</v>
          </cell>
          <cell r="G36">
            <v>141000</v>
          </cell>
          <cell r="H36">
            <v>19088.2</v>
          </cell>
          <cell r="I36">
            <v>53220.2</v>
          </cell>
          <cell r="J36">
            <v>299045.90000000002</v>
          </cell>
          <cell r="K36">
            <v>60353</v>
          </cell>
          <cell r="L36">
            <v>44695</v>
          </cell>
          <cell r="M36">
            <v>20954.599999999999</v>
          </cell>
          <cell r="N36">
            <v>1611.8</v>
          </cell>
          <cell r="O36">
            <v>140000</v>
          </cell>
          <cell r="P36">
            <v>47000</v>
          </cell>
        </row>
        <row r="44">
          <cell r="E44">
            <v>782843.8</v>
          </cell>
          <cell r="F44">
            <v>389703.1</v>
          </cell>
          <cell r="G44">
            <v>1143998.8999999999</v>
          </cell>
          <cell r="H44">
            <v>349683.9</v>
          </cell>
          <cell r="I44">
            <v>777055.6</v>
          </cell>
          <cell r="J44">
            <v>1376232</v>
          </cell>
          <cell r="K44">
            <v>987423.2</v>
          </cell>
          <cell r="L44">
            <v>863002.5</v>
          </cell>
          <cell r="M44">
            <v>141073.79999999999</v>
          </cell>
          <cell r="N44">
            <v>48043.6</v>
          </cell>
          <cell r="O44">
            <v>938373.5</v>
          </cell>
          <cell r="P44">
            <v>567820.30000000005</v>
          </cell>
        </row>
        <row r="71">
          <cell r="E71">
            <v>7868.7</v>
          </cell>
          <cell r="F71">
            <v>1232</v>
          </cell>
          <cell r="G71">
            <v>15006.9</v>
          </cell>
          <cell r="H71">
            <v>1347.7</v>
          </cell>
          <cell r="I71">
            <v>16229.9</v>
          </cell>
          <cell r="J71">
            <v>17186.2</v>
          </cell>
          <cell r="K71">
            <v>17730.599999999999</v>
          </cell>
          <cell r="L71">
            <v>3227.5</v>
          </cell>
          <cell r="M71">
            <v>4038.6</v>
          </cell>
          <cell r="N71">
            <v>7623.5</v>
          </cell>
          <cell r="O71">
            <v>17924.599999999999</v>
          </cell>
          <cell r="P71">
            <v>7516.6</v>
          </cell>
        </row>
        <row r="72">
          <cell r="E72">
            <v>2658.1</v>
          </cell>
          <cell r="F72">
            <v>950.4</v>
          </cell>
          <cell r="G72">
            <v>3856.2</v>
          </cell>
          <cell r="H72">
            <v>678.8</v>
          </cell>
          <cell r="I72">
            <v>3470.1</v>
          </cell>
          <cell r="J72">
            <v>7545.5</v>
          </cell>
          <cell r="K72">
            <v>3541.5</v>
          </cell>
          <cell r="L72">
            <v>2097.9</v>
          </cell>
          <cell r="M72">
            <v>1351.2</v>
          </cell>
          <cell r="N72">
            <v>1116.0999999999999</v>
          </cell>
          <cell r="O72">
            <v>4088</v>
          </cell>
          <cell r="P72">
            <v>2348.1999999999998</v>
          </cell>
        </row>
        <row r="92">
          <cell r="E92">
            <v>698578.4</v>
          </cell>
          <cell r="F92">
            <v>504191.2</v>
          </cell>
          <cell r="G92">
            <v>2015310.4</v>
          </cell>
          <cell r="H92">
            <v>567280.19999999995</v>
          </cell>
          <cell r="I92">
            <v>682325.9</v>
          </cell>
          <cell r="J92">
            <v>4059281.6</v>
          </cell>
          <cell r="K92">
            <v>1418472.2</v>
          </cell>
          <cell r="L92">
            <v>717778.5</v>
          </cell>
          <cell r="M92">
            <v>385582.5</v>
          </cell>
          <cell r="N92">
            <v>75281.899999999994</v>
          </cell>
          <cell r="O92">
            <v>939150.8</v>
          </cell>
          <cell r="P92">
            <v>806344.5</v>
          </cell>
        </row>
        <row r="93">
          <cell r="E93">
            <v>465986.7</v>
          </cell>
          <cell r="F93">
            <v>274869.5</v>
          </cell>
          <cell r="G93">
            <v>1198461.8</v>
          </cell>
          <cell r="H93">
            <v>268570.7</v>
          </cell>
          <cell r="I93">
            <v>473548.79999999999</v>
          </cell>
          <cell r="J93">
            <v>2418831.2000000002</v>
          </cell>
          <cell r="K93">
            <v>1206943.8999999999</v>
          </cell>
          <cell r="L93">
            <v>463853.3</v>
          </cell>
          <cell r="M93">
            <v>267116.59999999998</v>
          </cell>
          <cell r="N93">
            <v>34320.300000000003</v>
          </cell>
          <cell r="O93">
            <v>706165.9</v>
          </cell>
          <cell r="P93">
            <v>489620.9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17534</v>
          </cell>
          <cell r="F26">
            <v>17499.400000000001</v>
          </cell>
          <cell r="G26">
            <v>68650.100000000006</v>
          </cell>
          <cell r="H26">
            <v>8631.2999999999993</v>
          </cell>
          <cell r="I26">
            <v>24946</v>
          </cell>
          <cell r="J26">
            <v>199208.4</v>
          </cell>
          <cell r="K26">
            <v>36492</v>
          </cell>
          <cell r="L26">
            <v>17874</v>
          </cell>
          <cell r="M26">
            <v>15495.4</v>
          </cell>
          <cell r="N26">
            <v>2003.8</v>
          </cell>
          <cell r="O26">
            <v>43830.8</v>
          </cell>
          <cell r="P26">
            <v>10633.4</v>
          </cell>
        </row>
        <row r="47">
          <cell r="E47">
            <v>1339718.3999999999</v>
          </cell>
          <cell r="F47">
            <v>661809.1</v>
          </cell>
          <cell r="G47">
            <v>1753841</v>
          </cell>
          <cell r="H47">
            <v>491223.3</v>
          </cell>
          <cell r="I47">
            <v>1212766.7</v>
          </cell>
          <cell r="J47">
            <v>2136042.1</v>
          </cell>
          <cell r="K47">
            <v>1559782.9</v>
          </cell>
          <cell r="L47">
            <v>1445214</v>
          </cell>
          <cell r="M47">
            <v>201857.8</v>
          </cell>
          <cell r="N47">
            <v>78611.8</v>
          </cell>
          <cell r="O47">
            <v>1523540.1</v>
          </cell>
          <cell r="P47">
            <v>891299.2</v>
          </cell>
        </row>
        <row r="75">
          <cell r="E75">
            <v>7868.7</v>
          </cell>
          <cell r="F75">
            <v>1232</v>
          </cell>
          <cell r="G75">
            <v>15006.9</v>
          </cell>
          <cell r="H75">
            <v>1347.7</v>
          </cell>
          <cell r="I75">
            <v>16229.9</v>
          </cell>
          <cell r="J75">
            <v>17186.2</v>
          </cell>
          <cell r="K75">
            <v>17730.599999999999</v>
          </cell>
          <cell r="L75">
            <v>3227.5</v>
          </cell>
          <cell r="M75">
            <v>4038.6</v>
          </cell>
          <cell r="N75">
            <v>7623.5</v>
          </cell>
          <cell r="O75">
            <v>17924.599999999999</v>
          </cell>
          <cell r="P75">
            <v>7516.6</v>
          </cell>
        </row>
        <row r="96">
          <cell r="E96">
            <v>698578.4</v>
          </cell>
          <cell r="F96">
            <v>504191.2</v>
          </cell>
          <cell r="G96">
            <v>2015310.4</v>
          </cell>
          <cell r="H96">
            <v>567280.19999999995</v>
          </cell>
          <cell r="I96">
            <v>682325.9</v>
          </cell>
          <cell r="J96">
            <v>4059281.6</v>
          </cell>
          <cell r="K96">
            <v>1418472.2</v>
          </cell>
          <cell r="L96">
            <v>717778.5</v>
          </cell>
          <cell r="M96">
            <v>385582.5</v>
          </cell>
          <cell r="N96">
            <v>75281.899999999994</v>
          </cell>
          <cell r="O96">
            <v>939150.8</v>
          </cell>
          <cell r="P96">
            <v>806344.5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269412.5</v>
          </cell>
          <cell r="F127">
            <v>136450</v>
          </cell>
          <cell r="G127">
            <v>491310.5</v>
          </cell>
          <cell r="H127">
            <v>143259.9</v>
          </cell>
          <cell r="I127">
            <v>182167.5</v>
          </cell>
          <cell r="J127">
            <v>1027220.1</v>
          </cell>
          <cell r="K127">
            <v>375917.8</v>
          </cell>
          <cell r="L127">
            <v>235884</v>
          </cell>
          <cell r="M127">
            <v>24512.5</v>
          </cell>
          <cell r="N127">
            <v>17330</v>
          </cell>
          <cell r="O127">
            <v>287900</v>
          </cell>
          <cell r="P127">
            <v>177175</v>
          </cell>
        </row>
        <row r="128">
          <cell r="E128">
            <v>204581.7</v>
          </cell>
          <cell r="F128">
            <v>93981</v>
          </cell>
          <cell r="G128">
            <v>379322.9</v>
          </cell>
          <cell r="H128">
            <v>149316</v>
          </cell>
          <cell r="I128">
            <v>162997.29999999999</v>
          </cell>
          <cell r="J128">
            <v>1082209.6000000001</v>
          </cell>
          <cell r="K128">
            <v>305445.90000000002</v>
          </cell>
          <cell r="L128">
            <v>187473.7</v>
          </cell>
          <cell r="M128">
            <v>43249.599999999999</v>
          </cell>
          <cell r="N128">
            <v>21845.9</v>
          </cell>
          <cell r="O128">
            <v>283948.3</v>
          </cell>
          <cell r="P128">
            <v>145303.70000000001</v>
          </cell>
        </row>
        <row r="134">
          <cell r="E134">
            <v>33.4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96.9</v>
          </cell>
          <cell r="F135">
            <v>0</v>
          </cell>
          <cell r="G135">
            <v>0</v>
          </cell>
          <cell r="H135">
            <v>0</v>
          </cell>
          <cell r="I135">
            <v>230.5</v>
          </cell>
          <cell r="J135">
            <v>0</v>
          </cell>
          <cell r="K135">
            <v>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146358</v>
          </cell>
          <cell r="F141">
            <v>21558.9</v>
          </cell>
          <cell r="G141">
            <v>77804.899999999994</v>
          </cell>
          <cell r="H141">
            <v>46564.7</v>
          </cell>
          <cell r="I141">
            <v>63753.8</v>
          </cell>
          <cell r="J141">
            <v>1128403</v>
          </cell>
          <cell r="K141">
            <v>58975.8</v>
          </cell>
          <cell r="L141">
            <v>55787.7</v>
          </cell>
          <cell r="M141">
            <v>9002.9</v>
          </cell>
          <cell r="N141">
            <v>2191.3000000000002</v>
          </cell>
          <cell r="O141">
            <v>74965.899999999994</v>
          </cell>
          <cell r="P141">
            <v>47204.2</v>
          </cell>
        </row>
        <row r="142">
          <cell r="E142">
            <v>119312.2</v>
          </cell>
          <cell r="F142">
            <v>16609.3</v>
          </cell>
          <cell r="G142">
            <v>78629.3</v>
          </cell>
          <cell r="H142">
            <v>26053</v>
          </cell>
          <cell r="I142">
            <v>67365.100000000006</v>
          </cell>
          <cell r="J142">
            <v>535061.6</v>
          </cell>
          <cell r="K142">
            <v>38186.199999999997</v>
          </cell>
          <cell r="L142">
            <v>64679.5</v>
          </cell>
          <cell r="M142">
            <v>8958.7000000000007</v>
          </cell>
          <cell r="N142">
            <v>551.79999999999995</v>
          </cell>
          <cell r="O142">
            <v>57014.3</v>
          </cell>
          <cell r="P142">
            <v>42311.9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3000</v>
          </cell>
          <cell r="P148">
            <v>5100</v>
          </cell>
        </row>
        <row r="149">
          <cell r="E149">
            <v>0</v>
          </cell>
          <cell r="F149">
            <v>5230</v>
          </cell>
          <cell r="G149">
            <v>31492</v>
          </cell>
          <cell r="H149">
            <v>0</v>
          </cell>
          <cell r="I149">
            <v>3345</v>
          </cell>
          <cell r="J149">
            <v>735.4</v>
          </cell>
          <cell r="K149">
            <v>2000</v>
          </cell>
          <cell r="L149">
            <v>3836.3</v>
          </cell>
          <cell r="M149">
            <v>0</v>
          </cell>
          <cell r="N149">
            <v>1013.2</v>
          </cell>
          <cell r="O149">
            <v>8170.2</v>
          </cell>
          <cell r="P149">
            <v>3849.5</v>
          </cell>
        </row>
        <row r="155">
          <cell r="E155">
            <v>3500</v>
          </cell>
          <cell r="F155">
            <v>2595.8000000000002</v>
          </cell>
          <cell r="G155">
            <v>17674.2</v>
          </cell>
          <cell r="H155">
            <v>1644.6</v>
          </cell>
          <cell r="I155">
            <v>1015.2</v>
          </cell>
          <cell r="J155">
            <v>88125.8</v>
          </cell>
          <cell r="K155">
            <v>8394</v>
          </cell>
          <cell r="L155">
            <v>2781.9</v>
          </cell>
          <cell r="M155">
            <v>34.700000000000003</v>
          </cell>
          <cell r="N155">
            <v>16.7</v>
          </cell>
          <cell r="O155">
            <v>690.8</v>
          </cell>
          <cell r="P155">
            <v>1109</v>
          </cell>
        </row>
        <row r="156">
          <cell r="E156">
            <v>5084.8999999999996</v>
          </cell>
          <cell r="F156">
            <v>1740</v>
          </cell>
          <cell r="G156">
            <v>22567</v>
          </cell>
          <cell r="H156">
            <v>175.7</v>
          </cell>
          <cell r="I156">
            <v>216.3</v>
          </cell>
          <cell r="J156">
            <v>77507.5</v>
          </cell>
          <cell r="K156">
            <v>1302.5</v>
          </cell>
          <cell r="L156">
            <v>4463.5</v>
          </cell>
          <cell r="M156">
            <v>27.6</v>
          </cell>
          <cell r="N156">
            <v>0.9</v>
          </cell>
          <cell r="O156">
            <v>111.8</v>
          </cell>
          <cell r="P156">
            <v>1317.4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298702</v>
          </cell>
          <cell r="F197">
            <v>167207.79999999999</v>
          </cell>
          <cell r="G197">
            <v>464517.7</v>
          </cell>
          <cell r="H197">
            <v>165576.9</v>
          </cell>
          <cell r="I197">
            <v>361451.5</v>
          </cell>
          <cell r="J197">
            <v>979140</v>
          </cell>
          <cell r="K197">
            <v>436947.3</v>
          </cell>
          <cell r="L197">
            <v>439672</v>
          </cell>
          <cell r="M197">
            <v>43409.4</v>
          </cell>
          <cell r="N197">
            <v>34732.800000000003</v>
          </cell>
          <cell r="O197">
            <v>534658</v>
          </cell>
          <cell r="P197">
            <v>263324.2</v>
          </cell>
        </row>
        <row r="198">
          <cell r="E198">
            <v>215530.5</v>
          </cell>
          <cell r="F198">
            <v>123692.7</v>
          </cell>
          <cell r="G198">
            <v>318653</v>
          </cell>
          <cell r="H198">
            <v>127175</v>
          </cell>
          <cell r="I198">
            <v>274381.8</v>
          </cell>
          <cell r="J198">
            <v>759835.5</v>
          </cell>
          <cell r="K198">
            <v>324460</v>
          </cell>
          <cell r="L198">
            <v>317150.40000000002</v>
          </cell>
          <cell r="M198">
            <v>34436.6</v>
          </cell>
          <cell r="N198">
            <v>22800.400000000001</v>
          </cell>
          <cell r="O198">
            <v>421253.4</v>
          </cell>
          <cell r="P198">
            <v>201971.20000000001</v>
          </cell>
        </row>
        <row r="225">
          <cell r="E225">
            <v>299552</v>
          </cell>
          <cell r="F225">
            <v>168107.8</v>
          </cell>
          <cell r="G225">
            <v>466717.7</v>
          </cell>
          <cell r="H225">
            <v>165836.9</v>
          </cell>
          <cell r="I225">
            <v>362301.5</v>
          </cell>
          <cell r="J225">
            <v>982110</v>
          </cell>
          <cell r="K225">
            <v>439247.3</v>
          </cell>
          <cell r="L225">
            <v>441072</v>
          </cell>
          <cell r="M225">
            <v>43559.4</v>
          </cell>
          <cell r="N225">
            <v>34832.800000000003</v>
          </cell>
          <cell r="O225">
            <v>535383</v>
          </cell>
          <cell r="P225">
            <v>263687.2</v>
          </cell>
        </row>
        <row r="226">
          <cell r="E226">
            <v>216090.2</v>
          </cell>
          <cell r="F226">
            <v>124036.9</v>
          </cell>
          <cell r="G226">
            <v>321289.2</v>
          </cell>
          <cell r="H226">
            <v>127442.5</v>
          </cell>
          <cell r="I226">
            <v>275450.3</v>
          </cell>
          <cell r="J226">
            <v>761250</v>
          </cell>
          <cell r="K226">
            <v>325422</v>
          </cell>
          <cell r="L226">
            <v>317687</v>
          </cell>
          <cell r="M226">
            <v>34578.6</v>
          </cell>
          <cell r="N226">
            <v>22800.400000000001</v>
          </cell>
          <cell r="O226">
            <v>422424.2</v>
          </cell>
          <cell r="P226">
            <v>201983.4</v>
          </cell>
        </row>
        <row r="232">
          <cell r="E232">
            <v>12000</v>
          </cell>
          <cell r="F232">
            <v>4000</v>
          </cell>
          <cell r="G232">
            <v>10000</v>
          </cell>
          <cell r="H232">
            <v>6000</v>
          </cell>
          <cell r="I232">
            <v>0</v>
          </cell>
          <cell r="J232">
            <v>15000</v>
          </cell>
          <cell r="K232">
            <v>15000</v>
          </cell>
          <cell r="L232">
            <v>9200</v>
          </cell>
          <cell r="M232">
            <v>2700</v>
          </cell>
          <cell r="N232">
            <v>1000</v>
          </cell>
          <cell r="O232">
            <v>11000</v>
          </cell>
          <cell r="P232">
            <v>4000</v>
          </cell>
        </row>
        <row r="233">
          <cell r="E233">
            <v>32753</v>
          </cell>
          <cell r="F233">
            <v>2473.1</v>
          </cell>
          <cell r="G233">
            <v>30186.2</v>
          </cell>
          <cell r="H233">
            <v>7548</v>
          </cell>
          <cell r="I233">
            <v>13784.7</v>
          </cell>
          <cell r="J233">
            <v>50573.3</v>
          </cell>
          <cell r="K233">
            <v>11818.9</v>
          </cell>
          <cell r="L233">
            <v>19917.7</v>
          </cell>
          <cell r="M233">
            <v>1128.8</v>
          </cell>
          <cell r="N233">
            <v>305.10000000000002</v>
          </cell>
          <cell r="O233">
            <v>15587.6</v>
          </cell>
          <cell r="P233">
            <v>13881.7</v>
          </cell>
        </row>
        <row r="239">
          <cell r="E239">
            <v>15000</v>
          </cell>
          <cell r="F239">
            <v>12500</v>
          </cell>
          <cell r="G239">
            <v>35000</v>
          </cell>
          <cell r="H239">
            <v>10000</v>
          </cell>
          <cell r="I239">
            <v>18000</v>
          </cell>
          <cell r="J239">
            <v>35000</v>
          </cell>
          <cell r="K239">
            <v>23000</v>
          </cell>
          <cell r="L239">
            <v>14000</v>
          </cell>
          <cell r="M239">
            <v>20</v>
          </cell>
          <cell r="N239">
            <v>1500</v>
          </cell>
          <cell r="O239">
            <v>19000</v>
          </cell>
          <cell r="P239">
            <v>12000</v>
          </cell>
        </row>
        <row r="240">
          <cell r="E240">
            <v>4134.8999999999996</v>
          </cell>
          <cell r="F240">
            <v>8549.7000000000007</v>
          </cell>
          <cell r="G240">
            <v>27432.9</v>
          </cell>
          <cell r="H240">
            <v>4690.5</v>
          </cell>
          <cell r="I240">
            <v>4567.8</v>
          </cell>
          <cell r="J240">
            <v>2461.3000000000002</v>
          </cell>
          <cell r="K240">
            <v>8277.2999999999993</v>
          </cell>
          <cell r="L240">
            <v>9862.6</v>
          </cell>
          <cell r="M240">
            <v>0</v>
          </cell>
          <cell r="N240">
            <v>417.5</v>
          </cell>
          <cell r="O240">
            <v>2126.3000000000002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350</v>
          </cell>
          <cell r="F261">
            <v>0</v>
          </cell>
          <cell r="G261">
            <v>0</v>
          </cell>
          <cell r="H261">
            <v>0</v>
          </cell>
          <cell r="I261">
            <v>1200</v>
          </cell>
          <cell r="J261">
            <v>0</v>
          </cell>
          <cell r="K261">
            <v>0</v>
          </cell>
          <cell r="L261">
            <v>9850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269412.5</v>
          </cell>
          <cell r="F131">
            <v>136450</v>
          </cell>
          <cell r="G131">
            <v>491310.5</v>
          </cell>
          <cell r="H131">
            <v>143259.9</v>
          </cell>
          <cell r="I131">
            <v>182167.5</v>
          </cell>
          <cell r="J131">
            <v>1027220.1</v>
          </cell>
          <cell r="K131">
            <v>375917.8</v>
          </cell>
          <cell r="L131">
            <v>235884</v>
          </cell>
          <cell r="M131">
            <v>24512.5</v>
          </cell>
          <cell r="N131">
            <v>17330</v>
          </cell>
          <cell r="O131">
            <v>287900</v>
          </cell>
          <cell r="P131">
            <v>177175</v>
          </cell>
        </row>
        <row r="138">
          <cell r="E138">
            <v>33.4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146358</v>
          </cell>
          <cell r="F145">
            <v>21558.9</v>
          </cell>
          <cell r="G145">
            <v>77804.899999999994</v>
          </cell>
          <cell r="H145">
            <v>46564.7</v>
          </cell>
          <cell r="I145">
            <v>63753.8</v>
          </cell>
          <cell r="J145">
            <v>1128403</v>
          </cell>
          <cell r="K145">
            <v>58975.8</v>
          </cell>
          <cell r="L145">
            <v>55787.7</v>
          </cell>
          <cell r="M145">
            <v>9002.9</v>
          </cell>
          <cell r="N145">
            <v>2191.3000000000002</v>
          </cell>
          <cell r="O145">
            <v>74965.899999999994</v>
          </cell>
          <cell r="P145">
            <v>47204.2</v>
          </cell>
        </row>
        <row r="152">
          <cell r="E152">
            <v>2316</v>
          </cell>
          <cell r="F152">
            <v>6144</v>
          </cell>
          <cell r="G152">
            <v>43000</v>
          </cell>
          <cell r="H152">
            <v>0</v>
          </cell>
          <cell r="I152">
            <v>3420</v>
          </cell>
          <cell r="J152">
            <v>1000</v>
          </cell>
          <cell r="K152">
            <v>2400</v>
          </cell>
          <cell r="L152">
            <v>4500</v>
          </cell>
          <cell r="M152">
            <v>0</v>
          </cell>
          <cell r="N152">
            <v>1320</v>
          </cell>
          <cell r="O152">
            <v>3000</v>
          </cell>
          <cell r="P152">
            <v>5100</v>
          </cell>
        </row>
        <row r="159">
          <cell r="E159">
            <v>3500</v>
          </cell>
          <cell r="F159">
            <v>2595.8000000000002</v>
          </cell>
          <cell r="G159">
            <v>17674.2</v>
          </cell>
          <cell r="H159">
            <v>1644.6</v>
          </cell>
          <cell r="I159">
            <v>1015.2</v>
          </cell>
          <cell r="J159">
            <v>88125.8</v>
          </cell>
          <cell r="K159">
            <v>8394</v>
          </cell>
          <cell r="L159">
            <v>2781.9</v>
          </cell>
          <cell r="M159">
            <v>34.700000000000003</v>
          </cell>
          <cell r="N159">
            <v>16.7</v>
          </cell>
          <cell r="O159">
            <v>690.8</v>
          </cell>
          <cell r="P159">
            <v>1109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298702</v>
          </cell>
          <cell r="F201">
            <v>167207.79999999999</v>
          </cell>
          <cell r="G201">
            <v>464517.7</v>
          </cell>
          <cell r="H201">
            <v>165576.9</v>
          </cell>
          <cell r="I201">
            <v>361451.5</v>
          </cell>
          <cell r="J201">
            <v>979140</v>
          </cell>
          <cell r="K201">
            <v>436947.3</v>
          </cell>
          <cell r="L201">
            <v>439672</v>
          </cell>
          <cell r="M201">
            <v>43409.4</v>
          </cell>
          <cell r="N201">
            <v>34732.800000000003</v>
          </cell>
          <cell r="O201">
            <v>534658</v>
          </cell>
          <cell r="P201">
            <v>263324.2</v>
          </cell>
        </row>
        <row r="229">
          <cell r="E229">
            <v>299552</v>
          </cell>
          <cell r="F229">
            <v>168107.8</v>
          </cell>
          <cell r="G229">
            <v>466717.7</v>
          </cell>
          <cell r="H229">
            <v>165836.9</v>
          </cell>
          <cell r="I229">
            <v>362301.5</v>
          </cell>
          <cell r="J229">
            <v>982110</v>
          </cell>
          <cell r="K229">
            <v>439247.3</v>
          </cell>
          <cell r="L229">
            <v>441072</v>
          </cell>
          <cell r="M229">
            <v>43559.4</v>
          </cell>
          <cell r="N229">
            <v>34832.800000000003</v>
          </cell>
          <cell r="O229">
            <v>535383</v>
          </cell>
          <cell r="P229">
            <v>263687.2</v>
          </cell>
        </row>
        <row r="236">
          <cell r="E236">
            <v>12000</v>
          </cell>
          <cell r="F236">
            <v>4000</v>
          </cell>
          <cell r="G236">
            <v>10000</v>
          </cell>
          <cell r="H236">
            <v>6000</v>
          </cell>
          <cell r="I236">
            <v>0</v>
          </cell>
          <cell r="J236">
            <v>15000</v>
          </cell>
          <cell r="K236">
            <v>15000</v>
          </cell>
          <cell r="L236">
            <v>9200</v>
          </cell>
          <cell r="M236">
            <v>2700</v>
          </cell>
          <cell r="N236">
            <v>1000</v>
          </cell>
          <cell r="O236">
            <v>11000</v>
          </cell>
          <cell r="P236">
            <v>4000</v>
          </cell>
        </row>
        <row r="243">
          <cell r="E243">
            <v>15000</v>
          </cell>
          <cell r="F243">
            <v>12500</v>
          </cell>
          <cell r="G243">
            <v>35000</v>
          </cell>
          <cell r="H243">
            <v>10000</v>
          </cell>
          <cell r="I243">
            <v>18000</v>
          </cell>
          <cell r="J243">
            <v>35000</v>
          </cell>
          <cell r="K243">
            <v>23000</v>
          </cell>
          <cell r="L243">
            <v>14000</v>
          </cell>
          <cell r="M243">
            <v>20</v>
          </cell>
          <cell r="N243">
            <v>1500</v>
          </cell>
          <cell r="O243">
            <v>19000</v>
          </cell>
          <cell r="P243">
            <v>12000</v>
          </cell>
        </row>
        <row r="264">
          <cell r="E264">
            <v>1500</v>
          </cell>
          <cell r="F264">
            <v>0</v>
          </cell>
          <cell r="G264">
            <v>0</v>
          </cell>
          <cell r="H264">
            <v>0</v>
          </cell>
          <cell r="I264">
            <v>1700</v>
          </cell>
          <cell r="J264">
            <v>0</v>
          </cell>
          <cell r="K264">
            <v>0</v>
          </cell>
          <cell r="L264">
            <v>1350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8201079.2999999998</v>
          </cell>
        </row>
        <row r="97">
          <cell r="R97">
            <v>10941939.699999999</v>
          </cell>
        </row>
        <row r="100">
          <cell r="Q100">
            <v>8201079.2999999998</v>
          </cell>
        </row>
        <row r="120">
          <cell r="R120">
            <v>584208.6</v>
          </cell>
        </row>
        <row r="121">
          <cell r="R121">
            <v>637279.1</v>
          </cell>
        </row>
        <row r="124">
          <cell r="Q124">
            <v>584208.6</v>
          </cell>
        </row>
        <row r="128">
          <cell r="R128">
            <v>8436821.9000000004</v>
          </cell>
        </row>
        <row r="129">
          <cell r="R129">
            <v>7030685</v>
          </cell>
        </row>
        <row r="132">
          <cell r="Q132">
            <v>8436821.9000000004</v>
          </cell>
        </row>
        <row r="136">
          <cell r="R136">
            <v>6726962.5</v>
          </cell>
        </row>
        <row r="137">
          <cell r="R137">
            <v>4880130.7</v>
          </cell>
        </row>
        <row r="140">
          <cell r="Q140">
            <v>6726962.5</v>
          </cell>
        </row>
        <row r="144">
          <cell r="R144">
            <v>834142.5</v>
          </cell>
        </row>
        <row r="145">
          <cell r="R145">
            <v>518129.3</v>
          </cell>
        </row>
        <row r="148">
          <cell r="Q148">
            <v>834142.5</v>
          </cell>
        </row>
        <row r="160">
          <cell r="R160">
            <v>135372.5</v>
          </cell>
        </row>
        <row r="161">
          <cell r="R161">
            <v>234447</v>
          </cell>
        </row>
        <row r="164">
          <cell r="Q164">
            <v>135372.5</v>
          </cell>
        </row>
        <row r="168">
          <cell r="R168">
            <v>250000</v>
          </cell>
        </row>
        <row r="169">
          <cell r="R169">
            <v>213421.4</v>
          </cell>
        </row>
        <row r="172">
          <cell r="Q172">
            <v>250000</v>
          </cell>
        </row>
        <row r="176">
          <cell r="R176">
            <v>10079.299999999999</v>
          </cell>
        </row>
        <row r="177">
          <cell r="R177">
            <v>3855.1</v>
          </cell>
        </row>
        <row r="180">
          <cell r="Q180">
            <v>10079.299999999999</v>
          </cell>
        </row>
        <row r="200">
          <cell r="R200">
            <v>43557590.899999999</v>
          </cell>
        </row>
        <row r="201">
          <cell r="R201">
            <v>21298780.5</v>
          </cell>
        </row>
        <row r="204">
          <cell r="Q204">
            <v>43557590.899999999</v>
          </cell>
        </row>
        <row r="208">
          <cell r="R208">
            <v>0</v>
          </cell>
        </row>
        <row r="209">
          <cell r="R209">
            <v>11585</v>
          </cell>
        </row>
        <row r="212">
          <cell r="Q212">
            <v>0</v>
          </cell>
        </row>
        <row r="408">
          <cell r="R408">
            <v>13987774.9</v>
          </cell>
        </row>
        <row r="409">
          <cell r="R409">
            <v>10580122.800000001</v>
          </cell>
        </row>
        <row r="412">
          <cell r="Q412">
            <v>13987774.9</v>
          </cell>
        </row>
        <row r="416">
          <cell r="R416">
            <v>600000</v>
          </cell>
        </row>
        <row r="417">
          <cell r="R417">
            <v>379571.9</v>
          </cell>
        </row>
        <row r="420">
          <cell r="Q420">
            <v>600000</v>
          </cell>
        </row>
        <row r="472">
          <cell r="R472">
            <v>493000</v>
          </cell>
        </row>
        <row r="473">
          <cell r="R473">
            <v>1159470.3</v>
          </cell>
        </row>
        <row r="476">
          <cell r="Q476">
            <v>493000</v>
          </cell>
        </row>
        <row r="520">
          <cell r="R520">
            <v>2117979.7999999998</v>
          </cell>
        </row>
        <row r="521">
          <cell r="R521">
            <v>2092581.4</v>
          </cell>
        </row>
        <row r="524">
          <cell r="Q524">
            <v>2117979.7999999998</v>
          </cell>
        </row>
        <row r="632">
          <cell r="R632">
            <v>324111.3</v>
          </cell>
        </row>
        <row r="633">
          <cell r="R633">
            <v>93165.7</v>
          </cell>
        </row>
        <row r="636">
          <cell r="Q636">
            <v>324111.3</v>
          </cell>
        </row>
        <row r="640">
          <cell r="R640">
            <v>454222.3</v>
          </cell>
        </row>
        <row r="641">
          <cell r="R641">
            <v>50000</v>
          </cell>
        </row>
        <row r="644">
          <cell r="Q644">
            <v>454222.3</v>
          </cell>
        </row>
        <row r="648">
          <cell r="R648">
            <v>0</v>
          </cell>
        </row>
        <row r="649">
          <cell r="R649">
            <v>0</v>
          </cell>
        </row>
        <row r="652">
          <cell r="G652">
            <v>0</v>
          </cell>
        </row>
        <row r="656">
          <cell r="R656">
            <v>15568862.4</v>
          </cell>
        </row>
        <row r="657">
          <cell r="R657">
            <v>3033000</v>
          </cell>
        </row>
        <row r="660">
          <cell r="Q660">
            <v>15568862.4</v>
          </cell>
        </row>
        <row r="665">
          <cell r="R665">
            <v>0</v>
          </cell>
        </row>
        <row r="672">
          <cell r="R672">
            <v>15000</v>
          </cell>
        </row>
        <row r="673">
          <cell r="R673">
            <v>27452.400000000001</v>
          </cell>
        </row>
        <row r="676">
          <cell r="Q676">
            <v>15000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V4" zoomScale="90" zoomScaleNormal="90" workbookViewId="0">
      <selection activeCell="AL21" sqref="AL21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3.2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77" t="s">
        <v>67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78" t="s">
        <v>70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135"/>
      <c r="AA3" s="135"/>
      <c r="AB3" s="135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79" t="s">
        <v>44</v>
      </c>
      <c r="G4" s="80"/>
      <c r="H4" s="80"/>
      <c r="I4" s="80"/>
      <c r="J4" s="81"/>
      <c r="K4" s="97" t="s">
        <v>43</v>
      </c>
      <c r="L4" s="98"/>
      <c r="M4" s="98"/>
      <c r="N4" s="98"/>
      <c r="O4" s="99"/>
      <c r="P4" s="47"/>
      <c r="Q4" s="47"/>
      <c r="R4" s="47"/>
      <c r="S4" s="47"/>
      <c r="T4" s="47"/>
      <c r="U4" s="88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90"/>
      <c r="DH4" s="112" t="s">
        <v>17</v>
      </c>
      <c r="DI4" s="88" t="s">
        <v>29</v>
      </c>
      <c r="DJ4" s="89"/>
      <c r="DK4" s="90"/>
      <c r="DL4" s="72" t="s">
        <v>19</v>
      </c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112" t="s">
        <v>17</v>
      </c>
      <c r="EE4" s="115" t="s">
        <v>28</v>
      </c>
      <c r="EF4" s="116"/>
      <c r="EG4" s="117"/>
    </row>
    <row r="5" spans="2:137" s="8" customFormat="1" ht="29.25" customHeight="1" x14ac:dyDescent="0.3">
      <c r="B5" s="107"/>
      <c r="C5" s="108"/>
      <c r="D5" s="110"/>
      <c r="E5" s="110"/>
      <c r="F5" s="82"/>
      <c r="G5" s="83"/>
      <c r="H5" s="83"/>
      <c r="I5" s="83"/>
      <c r="J5" s="84"/>
      <c r="K5" s="100"/>
      <c r="L5" s="101"/>
      <c r="M5" s="101"/>
      <c r="N5" s="101"/>
      <c r="O5" s="102"/>
      <c r="P5" s="48"/>
      <c r="Q5" s="95" t="s">
        <v>24</v>
      </c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6"/>
      <c r="BB5" s="130" t="s">
        <v>16</v>
      </c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91" t="s">
        <v>27</v>
      </c>
      <c r="BO5" s="92"/>
      <c r="BP5" s="92"/>
      <c r="BQ5" s="88" t="s">
        <v>11</v>
      </c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90"/>
      <c r="CG5" s="61" t="s">
        <v>0</v>
      </c>
      <c r="CH5" s="62"/>
      <c r="CI5" s="62"/>
      <c r="CJ5" s="62"/>
      <c r="CK5" s="62"/>
      <c r="CL5" s="62"/>
      <c r="CM5" s="62"/>
      <c r="CN5" s="62"/>
      <c r="CO5" s="67"/>
      <c r="CP5" s="88" t="s">
        <v>14</v>
      </c>
      <c r="CQ5" s="89"/>
      <c r="CR5" s="89"/>
      <c r="CS5" s="89"/>
      <c r="CT5" s="89"/>
      <c r="CU5" s="89"/>
      <c r="CV5" s="89"/>
      <c r="CW5" s="89"/>
      <c r="CX5" s="89"/>
      <c r="CY5" s="130" t="s">
        <v>34</v>
      </c>
      <c r="CZ5" s="130"/>
      <c r="DA5" s="130"/>
      <c r="DB5" s="91" t="s">
        <v>15</v>
      </c>
      <c r="DC5" s="92"/>
      <c r="DD5" s="124"/>
      <c r="DE5" s="91" t="s">
        <v>25</v>
      </c>
      <c r="DF5" s="92"/>
      <c r="DG5" s="124"/>
      <c r="DH5" s="113"/>
      <c r="DI5" s="131"/>
      <c r="DJ5" s="132"/>
      <c r="DK5" s="133"/>
      <c r="DL5" s="128"/>
      <c r="DM5" s="128"/>
      <c r="DN5" s="129"/>
      <c r="DO5" s="129"/>
      <c r="DP5" s="129"/>
      <c r="DQ5" s="129"/>
      <c r="DR5" s="91" t="s">
        <v>18</v>
      </c>
      <c r="DS5" s="92"/>
      <c r="DT5" s="124"/>
      <c r="DU5" s="126"/>
      <c r="DV5" s="127"/>
      <c r="DW5" s="127"/>
      <c r="DX5" s="127"/>
      <c r="DY5" s="127"/>
      <c r="DZ5" s="127"/>
      <c r="EA5" s="127"/>
      <c r="EB5" s="127"/>
      <c r="EC5" s="127"/>
      <c r="ED5" s="113"/>
      <c r="EE5" s="118"/>
      <c r="EF5" s="119"/>
      <c r="EG5" s="120"/>
    </row>
    <row r="6" spans="2:137" s="8" customFormat="1" ht="100.5" customHeight="1" x14ac:dyDescent="0.3">
      <c r="B6" s="107"/>
      <c r="C6" s="108"/>
      <c r="D6" s="110"/>
      <c r="E6" s="110"/>
      <c r="F6" s="85"/>
      <c r="G6" s="86"/>
      <c r="H6" s="86"/>
      <c r="I6" s="86"/>
      <c r="J6" s="87"/>
      <c r="K6" s="103"/>
      <c r="L6" s="104"/>
      <c r="M6" s="104"/>
      <c r="N6" s="104"/>
      <c r="O6" s="105"/>
      <c r="P6" s="68" t="s">
        <v>66</v>
      </c>
      <c r="Q6" s="69"/>
      <c r="R6" s="69"/>
      <c r="S6" s="69"/>
      <c r="T6" s="70"/>
      <c r="U6" s="68" t="s">
        <v>30</v>
      </c>
      <c r="V6" s="69"/>
      <c r="W6" s="69"/>
      <c r="X6" s="69"/>
      <c r="Y6" s="70"/>
      <c r="Z6" s="68" t="s">
        <v>1</v>
      </c>
      <c r="AA6" s="69"/>
      <c r="AB6" s="69"/>
      <c r="AC6" s="69"/>
      <c r="AD6" s="70"/>
      <c r="AE6" s="68" t="s">
        <v>2</v>
      </c>
      <c r="AF6" s="69"/>
      <c r="AG6" s="69"/>
      <c r="AH6" s="69"/>
      <c r="AI6" s="70"/>
      <c r="AJ6" s="68" t="s">
        <v>3</v>
      </c>
      <c r="AK6" s="69"/>
      <c r="AL6" s="69"/>
      <c r="AM6" s="69"/>
      <c r="AN6" s="70"/>
      <c r="AO6" s="68" t="s">
        <v>31</v>
      </c>
      <c r="AP6" s="69"/>
      <c r="AQ6" s="69"/>
      <c r="AR6" s="69"/>
      <c r="AS6" s="70"/>
      <c r="AT6" s="68" t="s">
        <v>4</v>
      </c>
      <c r="AU6" s="69"/>
      <c r="AV6" s="69"/>
      <c r="AW6" s="69"/>
      <c r="AX6" s="70"/>
      <c r="AY6" s="68" t="s">
        <v>5</v>
      </c>
      <c r="AZ6" s="69"/>
      <c r="BA6" s="69"/>
      <c r="BB6" s="61" t="s">
        <v>26</v>
      </c>
      <c r="BC6" s="62"/>
      <c r="BD6" s="62"/>
      <c r="BE6" s="61" t="s">
        <v>12</v>
      </c>
      <c r="BF6" s="62"/>
      <c r="BG6" s="62"/>
      <c r="BH6" s="71" t="s">
        <v>6</v>
      </c>
      <c r="BI6" s="72"/>
      <c r="BJ6" s="72"/>
      <c r="BK6" s="73" t="s">
        <v>7</v>
      </c>
      <c r="BL6" s="74"/>
      <c r="BM6" s="74"/>
      <c r="BN6" s="93"/>
      <c r="BO6" s="94"/>
      <c r="BP6" s="94"/>
      <c r="BQ6" s="61" t="s">
        <v>32</v>
      </c>
      <c r="BR6" s="62"/>
      <c r="BS6" s="62"/>
      <c r="BT6" s="67"/>
      <c r="BU6" s="66" t="s">
        <v>13</v>
      </c>
      <c r="BV6" s="66"/>
      <c r="BW6" s="66"/>
      <c r="BX6" s="66" t="s">
        <v>8</v>
      </c>
      <c r="BY6" s="66"/>
      <c r="BZ6" s="66"/>
      <c r="CA6" s="66" t="s">
        <v>9</v>
      </c>
      <c r="CB6" s="66"/>
      <c r="CC6" s="66"/>
      <c r="CD6" s="66" t="s">
        <v>10</v>
      </c>
      <c r="CE6" s="66"/>
      <c r="CF6" s="66"/>
      <c r="CG6" s="66" t="s">
        <v>63</v>
      </c>
      <c r="CH6" s="66"/>
      <c r="CI6" s="66"/>
      <c r="CJ6" s="61" t="s">
        <v>35</v>
      </c>
      <c r="CK6" s="62"/>
      <c r="CL6" s="62"/>
      <c r="CM6" s="66" t="s">
        <v>33</v>
      </c>
      <c r="CN6" s="66"/>
      <c r="CO6" s="66"/>
      <c r="CP6" s="61" t="s">
        <v>36</v>
      </c>
      <c r="CQ6" s="62"/>
      <c r="CR6" s="62"/>
      <c r="CS6" s="61" t="s">
        <v>64</v>
      </c>
      <c r="CT6" s="62"/>
      <c r="CU6" s="67"/>
      <c r="CV6" s="61" t="s">
        <v>37</v>
      </c>
      <c r="CW6" s="62"/>
      <c r="CX6" s="62"/>
      <c r="CY6" s="130"/>
      <c r="CZ6" s="130"/>
      <c r="DA6" s="130"/>
      <c r="DB6" s="93"/>
      <c r="DC6" s="94"/>
      <c r="DD6" s="125"/>
      <c r="DE6" s="93"/>
      <c r="DF6" s="94"/>
      <c r="DG6" s="125"/>
      <c r="DH6" s="113"/>
      <c r="DI6" s="73"/>
      <c r="DJ6" s="74"/>
      <c r="DK6" s="134"/>
      <c r="DL6" s="91" t="s">
        <v>38</v>
      </c>
      <c r="DM6" s="92"/>
      <c r="DN6" s="124"/>
      <c r="DO6" s="91" t="s">
        <v>39</v>
      </c>
      <c r="DP6" s="92"/>
      <c r="DQ6" s="124"/>
      <c r="DR6" s="93"/>
      <c r="DS6" s="94"/>
      <c r="DT6" s="125"/>
      <c r="DU6" s="91" t="s">
        <v>40</v>
      </c>
      <c r="DV6" s="92"/>
      <c r="DW6" s="124"/>
      <c r="DX6" s="91" t="s">
        <v>41</v>
      </c>
      <c r="DY6" s="92"/>
      <c r="DZ6" s="124"/>
      <c r="EA6" s="73" t="s">
        <v>42</v>
      </c>
      <c r="EB6" s="74"/>
      <c r="EC6" s="74"/>
      <c r="ED6" s="113"/>
      <c r="EE6" s="121"/>
      <c r="EF6" s="122"/>
      <c r="EG6" s="123"/>
    </row>
    <row r="7" spans="2:137" s="15" customFormat="1" ht="15" customHeight="1" x14ac:dyDescent="0.25">
      <c r="B7" s="107"/>
      <c r="C7" s="108"/>
      <c r="D7" s="110"/>
      <c r="E7" s="110"/>
      <c r="F7" s="57" t="s">
        <v>45</v>
      </c>
      <c r="G7" s="63" t="s">
        <v>46</v>
      </c>
      <c r="H7" s="64"/>
      <c r="I7" s="64"/>
      <c r="J7" s="65"/>
      <c r="K7" s="57" t="s">
        <v>45</v>
      </c>
      <c r="L7" s="63" t="s">
        <v>46</v>
      </c>
      <c r="M7" s="64"/>
      <c r="N7" s="64"/>
      <c r="O7" s="65"/>
      <c r="P7" s="57" t="s">
        <v>45</v>
      </c>
      <c r="Q7" s="63" t="s">
        <v>46</v>
      </c>
      <c r="R7" s="64"/>
      <c r="S7" s="64"/>
      <c r="T7" s="65"/>
      <c r="U7" s="57" t="s">
        <v>45</v>
      </c>
      <c r="V7" s="63" t="s">
        <v>46</v>
      </c>
      <c r="W7" s="64"/>
      <c r="X7" s="64"/>
      <c r="Y7" s="65"/>
      <c r="Z7" s="57" t="s">
        <v>45</v>
      </c>
      <c r="AA7" s="63" t="s">
        <v>46</v>
      </c>
      <c r="AB7" s="64"/>
      <c r="AC7" s="64"/>
      <c r="AD7" s="65"/>
      <c r="AE7" s="57" t="s">
        <v>45</v>
      </c>
      <c r="AF7" s="63" t="s">
        <v>46</v>
      </c>
      <c r="AG7" s="64"/>
      <c r="AH7" s="64"/>
      <c r="AI7" s="65"/>
      <c r="AJ7" s="57" t="s">
        <v>45</v>
      </c>
      <c r="AK7" s="63" t="s">
        <v>46</v>
      </c>
      <c r="AL7" s="64"/>
      <c r="AM7" s="64"/>
      <c r="AN7" s="65"/>
      <c r="AO7" s="57" t="s">
        <v>45</v>
      </c>
      <c r="AP7" s="63" t="s">
        <v>46</v>
      </c>
      <c r="AQ7" s="64"/>
      <c r="AR7" s="64"/>
      <c r="AS7" s="65"/>
      <c r="AT7" s="57" t="s">
        <v>45</v>
      </c>
      <c r="AU7" s="59" t="s">
        <v>46</v>
      </c>
      <c r="AV7" s="106"/>
      <c r="AW7" s="106"/>
      <c r="AX7" s="60"/>
      <c r="AY7" s="57" t="s">
        <v>45</v>
      </c>
      <c r="AZ7" s="59" t="s">
        <v>46</v>
      </c>
      <c r="BA7" s="60"/>
      <c r="BB7" s="57" t="s">
        <v>45</v>
      </c>
      <c r="BC7" s="59" t="s">
        <v>46</v>
      </c>
      <c r="BD7" s="60"/>
      <c r="BE7" s="57" t="s">
        <v>45</v>
      </c>
      <c r="BF7" s="59" t="s">
        <v>46</v>
      </c>
      <c r="BG7" s="60"/>
      <c r="BH7" s="57" t="s">
        <v>45</v>
      </c>
      <c r="BI7" s="63" t="s">
        <v>46</v>
      </c>
      <c r="BJ7" s="64"/>
      <c r="BK7" s="57" t="s">
        <v>45</v>
      </c>
      <c r="BL7" s="59" t="s">
        <v>46</v>
      </c>
      <c r="BM7" s="60"/>
      <c r="BN7" s="57" t="s">
        <v>45</v>
      </c>
      <c r="BO7" s="59" t="s">
        <v>46</v>
      </c>
      <c r="BP7" s="60"/>
      <c r="BQ7" s="57" t="s">
        <v>45</v>
      </c>
      <c r="BR7" s="63" t="s">
        <v>46</v>
      </c>
      <c r="BS7" s="64"/>
      <c r="BT7" s="65"/>
      <c r="BU7" s="57" t="s">
        <v>45</v>
      </c>
      <c r="BV7" s="75" t="s">
        <v>46</v>
      </c>
      <c r="BW7" s="76"/>
      <c r="BX7" s="57" t="s">
        <v>45</v>
      </c>
      <c r="BY7" s="75" t="s">
        <v>46</v>
      </c>
      <c r="BZ7" s="76"/>
      <c r="CA7" s="57" t="s">
        <v>45</v>
      </c>
      <c r="CB7" s="75" t="s">
        <v>46</v>
      </c>
      <c r="CC7" s="76"/>
      <c r="CD7" s="57" t="s">
        <v>45</v>
      </c>
      <c r="CE7" s="75" t="s">
        <v>46</v>
      </c>
      <c r="CF7" s="76"/>
      <c r="CG7" s="57" t="s">
        <v>45</v>
      </c>
      <c r="CH7" s="75" t="s">
        <v>46</v>
      </c>
      <c r="CI7" s="76"/>
      <c r="CJ7" s="57" t="s">
        <v>45</v>
      </c>
      <c r="CK7" s="75" t="s">
        <v>46</v>
      </c>
      <c r="CL7" s="76"/>
      <c r="CM7" s="57" t="s">
        <v>45</v>
      </c>
      <c r="CN7" s="75" t="s">
        <v>46</v>
      </c>
      <c r="CO7" s="76"/>
      <c r="CP7" s="57" t="s">
        <v>45</v>
      </c>
      <c r="CQ7" s="75" t="s">
        <v>46</v>
      </c>
      <c r="CR7" s="76"/>
      <c r="CS7" s="57" t="s">
        <v>45</v>
      </c>
      <c r="CT7" s="75" t="s">
        <v>46</v>
      </c>
      <c r="CU7" s="76"/>
      <c r="CV7" s="57" t="s">
        <v>45</v>
      </c>
      <c r="CW7" s="75" t="s">
        <v>46</v>
      </c>
      <c r="CX7" s="76"/>
      <c r="CY7" s="57" t="s">
        <v>45</v>
      </c>
      <c r="CZ7" s="75" t="s">
        <v>46</v>
      </c>
      <c r="DA7" s="76"/>
      <c r="DB7" s="57" t="s">
        <v>45</v>
      </c>
      <c r="DC7" s="75" t="s">
        <v>46</v>
      </c>
      <c r="DD7" s="76"/>
      <c r="DE7" s="57" t="s">
        <v>45</v>
      </c>
      <c r="DF7" s="75" t="s">
        <v>46</v>
      </c>
      <c r="DG7" s="76"/>
      <c r="DH7" s="113"/>
      <c r="DI7" s="57" t="s">
        <v>45</v>
      </c>
      <c r="DJ7" s="75" t="s">
        <v>46</v>
      </c>
      <c r="DK7" s="76"/>
      <c r="DL7" s="57" t="s">
        <v>45</v>
      </c>
      <c r="DM7" s="75" t="s">
        <v>46</v>
      </c>
      <c r="DN7" s="76"/>
      <c r="DO7" s="57" t="s">
        <v>45</v>
      </c>
      <c r="DP7" s="75" t="s">
        <v>46</v>
      </c>
      <c r="DQ7" s="76"/>
      <c r="DR7" s="57" t="s">
        <v>45</v>
      </c>
      <c r="DS7" s="75" t="s">
        <v>46</v>
      </c>
      <c r="DT7" s="76"/>
      <c r="DU7" s="57" t="s">
        <v>45</v>
      </c>
      <c r="DV7" s="75" t="s">
        <v>46</v>
      </c>
      <c r="DW7" s="76"/>
      <c r="DX7" s="57" t="s">
        <v>45</v>
      </c>
      <c r="DY7" s="75" t="s">
        <v>46</v>
      </c>
      <c r="DZ7" s="76"/>
      <c r="EA7" s="57" t="s">
        <v>45</v>
      </c>
      <c r="EB7" s="75" t="s">
        <v>46</v>
      </c>
      <c r="EC7" s="76"/>
      <c r="ED7" s="113"/>
      <c r="EE7" s="57" t="s">
        <v>45</v>
      </c>
      <c r="EF7" s="75" t="s">
        <v>46</v>
      </c>
      <c r="EG7" s="76"/>
    </row>
    <row r="8" spans="2:137" s="8" customFormat="1" ht="49.5" customHeight="1" x14ac:dyDescent="0.3">
      <c r="B8" s="107"/>
      <c r="C8" s="108"/>
      <c r="D8" s="111"/>
      <c r="E8" s="111"/>
      <c r="F8" s="58"/>
      <c r="G8" s="2" t="s">
        <v>68</v>
      </c>
      <c r="H8" s="1" t="s">
        <v>47</v>
      </c>
      <c r="I8" s="16" t="s">
        <v>69</v>
      </c>
      <c r="J8" s="17" t="s">
        <v>65</v>
      </c>
      <c r="K8" s="58"/>
      <c r="L8" s="2" t="str">
        <f>G8</f>
        <v>ծրագիր-12 ամիս</v>
      </c>
      <c r="M8" s="1" t="s">
        <v>47</v>
      </c>
      <c r="N8" s="16" t="str">
        <f>I8</f>
        <v>կատ. %-ը 4-րդ եռամսյակի նկատմամբ</v>
      </c>
      <c r="O8" s="1" t="s">
        <v>48</v>
      </c>
      <c r="P8" s="58"/>
      <c r="Q8" s="2" t="str">
        <f>G8</f>
        <v>ծրագիր-12 ամիս</v>
      </c>
      <c r="R8" s="1" t="s">
        <v>47</v>
      </c>
      <c r="S8" s="16" t="str">
        <f>I8</f>
        <v>կատ. %-ը 4-րդ եռամսյակի նկատմամբ</v>
      </c>
      <c r="T8" s="1" t="s">
        <v>48</v>
      </c>
      <c r="U8" s="58"/>
      <c r="V8" s="2" t="str">
        <f>G8</f>
        <v>ծրագիր-12 ամիս</v>
      </c>
      <c r="W8" s="1" t="s">
        <v>47</v>
      </c>
      <c r="X8" s="16" t="str">
        <f>I8</f>
        <v>կատ. %-ը 4-րդ եռամսյակի նկատմամբ</v>
      </c>
      <c r="Y8" s="1" t="s">
        <v>48</v>
      </c>
      <c r="Z8" s="58"/>
      <c r="AA8" s="2" t="str">
        <f>V8</f>
        <v>ծրագիր-12 ամիս</v>
      </c>
      <c r="AB8" s="1" t="s">
        <v>47</v>
      </c>
      <c r="AC8" s="16" t="str">
        <f>I8</f>
        <v>կատ. %-ը 4-րդ եռամսյակի նկատմամբ</v>
      </c>
      <c r="AD8" s="1" t="s">
        <v>48</v>
      </c>
      <c r="AE8" s="58"/>
      <c r="AF8" s="18" t="str">
        <f>G8</f>
        <v>ծրագիր-12 ամիս</v>
      </c>
      <c r="AG8" s="1" t="s">
        <v>47</v>
      </c>
      <c r="AH8" s="16" t="str">
        <f>I8</f>
        <v>կատ. %-ը 4-րդ եռամսյակի նկատմամբ</v>
      </c>
      <c r="AI8" s="1" t="s">
        <v>48</v>
      </c>
      <c r="AJ8" s="58"/>
      <c r="AK8" s="18" t="str">
        <f>G8</f>
        <v>ծրագիր-12 ամիս</v>
      </c>
      <c r="AL8" s="1" t="s">
        <v>47</v>
      </c>
      <c r="AM8" s="16" t="str">
        <f>I8</f>
        <v>կատ. %-ը 4-րդ եռամսյակի նկատմամբ</v>
      </c>
      <c r="AN8" s="1" t="s">
        <v>48</v>
      </c>
      <c r="AO8" s="58"/>
      <c r="AP8" s="18" t="str">
        <f>G8</f>
        <v>ծրագիր-12 ամիս</v>
      </c>
      <c r="AQ8" s="1" t="s">
        <v>47</v>
      </c>
      <c r="AR8" s="16" t="str">
        <f>I8</f>
        <v>կատ. %-ը 4-րդ եռամսյակի նկատմամբ</v>
      </c>
      <c r="AS8" s="1" t="s">
        <v>48</v>
      </c>
      <c r="AT8" s="58"/>
      <c r="AU8" s="18" t="str">
        <f>G8</f>
        <v>ծրագիր-12 ամիս</v>
      </c>
      <c r="AV8" s="1" t="s">
        <v>47</v>
      </c>
      <c r="AW8" s="1" t="str">
        <f>I8</f>
        <v>կատ. %-ը 4-րդ եռամսյակի նկատմամբ</v>
      </c>
      <c r="AX8" s="1" t="s">
        <v>48</v>
      </c>
      <c r="AY8" s="58"/>
      <c r="AZ8" s="2" t="str">
        <f>G8</f>
        <v>ծրագիր-12 ամիս</v>
      </c>
      <c r="BA8" s="1" t="s">
        <v>47</v>
      </c>
      <c r="BB8" s="58"/>
      <c r="BC8" s="2" t="str">
        <f>G8</f>
        <v>ծրագիր-12 ամիս</v>
      </c>
      <c r="BD8" s="1" t="s">
        <v>47</v>
      </c>
      <c r="BE8" s="58"/>
      <c r="BF8" s="2" t="str">
        <f>G8</f>
        <v>ծրագիր-12 ամիս</v>
      </c>
      <c r="BG8" s="1" t="s">
        <v>47</v>
      </c>
      <c r="BH8" s="58"/>
      <c r="BI8" s="2" t="str">
        <f>G8</f>
        <v>ծրագիր-12 ամիս</v>
      </c>
      <c r="BJ8" s="1" t="s">
        <v>47</v>
      </c>
      <c r="BK8" s="58"/>
      <c r="BL8" s="2" t="str">
        <f>G8</f>
        <v>ծրագիր-12 ամիս</v>
      </c>
      <c r="BM8" s="1" t="s">
        <v>47</v>
      </c>
      <c r="BN8" s="58"/>
      <c r="BO8" s="2" t="str">
        <f>G8</f>
        <v>ծրագիր-12 ամիս</v>
      </c>
      <c r="BP8" s="1" t="s">
        <v>47</v>
      </c>
      <c r="BQ8" s="58"/>
      <c r="BR8" s="2" t="str">
        <f>G8</f>
        <v>ծրագիր-12 ամիս</v>
      </c>
      <c r="BS8" s="1" t="s">
        <v>47</v>
      </c>
      <c r="BT8" s="1" t="s">
        <v>48</v>
      </c>
      <c r="BU8" s="58"/>
      <c r="BV8" s="18" t="str">
        <f>G8</f>
        <v>ծրագիր-12 ամիս</v>
      </c>
      <c r="BW8" s="1" t="s">
        <v>47</v>
      </c>
      <c r="BX8" s="58"/>
      <c r="BY8" s="2" t="str">
        <f>G8</f>
        <v>ծրագիր-12 ամիս</v>
      </c>
      <c r="BZ8" s="1" t="s">
        <v>47</v>
      </c>
      <c r="CA8" s="58"/>
      <c r="CB8" s="2" t="str">
        <f>G8</f>
        <v>ծրագիր-12 ամիս</v>
      </c>
      <c r="CC8" s="1" t="s">
        <v>47</v>
      </c>
      <c r="CD8" s="58"/>
      <c r="CE8" s="2" t="str">
        <f>G8</f>
        <v>ծրագիր-12 ամիս</v>
      </c>
      <c r="CF8" s="1" t="s">
        <v>47</v>
      </c>
      <c r="CG8" s="58"/>
      <c r="CH8" s="2" t="str">
        <f>G8</f>
        <v>ծրագիր-12 ամիս</v>
      </c>
      <c r="CI8" s="1" t="s">
        <v>47</v>
      </c>
      <c r="CJ8" s="58"/>
      <c r="CK8" s="2" t="str">
        <f>G8</f>
        <v>ծրագիր-12 ամիս</v>
      </c>
      <c r="CL8" s="1" t="s">
        <v>47</v>
      </c>
      <c r="CM8" s="58"/>
      <c r="CN8" s="2" t="str">
        <f>G8</f>
        <v>ծրագիր-12 ամիս</v>
      </c>
      <c r="CO8" s="1" t="s">
        <v>47</v>
      </c>
      <c r="CP8" s="58"/>
      <c r="CQ8" s="2" t="str">
        <f>G8</f>
        <v>ծրագիր-12 ամիս</v>
      </c>
      <c r="CR8" s="1" t="s">
        <v>47</v>
      </c>
      <c r="CS8" s="58"/>
      <c r="CT8" s="2" t="str">
        <f>G8</f>
        <v>ծրագիր-12 ամիս</v>
      </c>
      <c r="CU8" s="1" t="s">
        <v>47</v>
      </c>
      <c r="CV8" s="58"/>
      <c r="CW8" s="2" t="str">
        <f>G8</f>
        <v>ծրագիր-12 ամիս</v>
      </c>
      <c r="CX8" s="1" t="s">
        <v>47</v>
      </c>
      <c r="CY8" s="58"/>
      <c r="CZ8" s="2" t="str">
        <f>G8</f>
        <v>ծրագիր-12 ամիս</v>
      </c>
      <c r="DA8" s="1" t="s">
        <v>47</v>
      </c>
      <c r="DB8" s="58"/>
      <c r="DC8" s="2" t="str">
        <f>G8</f>
        <v>ծրագիր-12 ամիս</v>
      </c>
      <c r="DD8" s="1" t="s">
        <v>47</v>
      </c>
      <c r="DE8" s="58"/>
      <c r="DF8" s="2" t="str">
        <f>G8</f>
        <v>ծրագիր-12 ամիս</v>
      </c>
      <c r="DG8" s="1" t="s">
        <v>47</v>
      </c>
      <c r="DH8" s="114"/>
      <c r="DI8" s="58"/>
      <c r="DJ8" s="2" t="str">
        <f>G8</f>
        <v>ծրագիր-12 ամիս</v>
      </c>
      <c r="DK8" s="1" t="s">
        <v>47</v>
      </c>
      <c r="DL8" s="58"/>
      <c r="DM8" s="2" t="str">
        <f>G8</f>
        <v>ծրագիր-12 ամիս</v>
      </c>
      <c r="DN8" s="1" t="s">
        <v>47</v>
      </c>
      <c r="DO8" s="58"/>
      <c r="DP8" s="2" t="str">
        <f>G8</f>
        <v>ծրագիր-12 ամիս</v>
      </c>
      <c r="DQ8" s="1" t="s">
        <v>47</v>
      </c>
      <c r="DR8" s="58"/>
      <c r="DS8" s="2" t="str">
        <f>G8</f>
        <v>ծրագիր-12 ամիս</v>
      </c>
      <c r="DT8" s="1" t="s">
        <v>47</v>
      </c>
      <c r="DU8" s="58"/>
      <c r="DV8" s="2" t="str">
        <f>G8</f>
        <v>ծրագիր-12 ամիս</v>
      </c>
      <c r="DW8" s="1" t="s">
        <v>47</v>
      </c>
      <c r="DX8" s="58"/>
      <c r="DY8" s="2" t="str">
        <f>G8</f>
        <v>ծրագիր-12 ամիս</v>
      </c>
      <c r="DZ8" s="1" t="s">
        <v>47</v>
      </c>
      <c r="EA8" s="58"/>
      <c r="EB8" s="2" t="str">
        <f>G8</f>
        <v>ծրագիր-12 ամիս</v>
      </c>
      <c r="EC8" s="1" t="s">
        <v>47</v>
      </c>
      <c r="ED8" s="114"/>
      <c r="EE8" s="58"/>
      <c r="EF8" s="2" t="str">
        <f>G8</f>
        <v>ծրագիր-12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2813371.4</v>
      </c>
      <c r="G10" s="23">
        <f>DJ10+EF10-EB10</f>
        <v>2813371.4</v>
      </c>
      <c r="H10" s="23">
        <f t="shared" ref="H10:H20" si="0">DK10+EG10-EC10</f>
        <v>1839961.4999999995</v>
      </c>
      <c r="I10" s="23">
        <f>IFERROR(H10/G10*100,"-")</f>
        <v>65.400590195805634</v>
      </c>
      <c r="J10" s="24">
        <f>IFERROR(H10/F10*100,"-")</f>
        <v>65.400590195805634</v>
      </c>
      <c r="K10" s="23">
        <f>P10+Z10+AE10+AJ10+AO10+AT10+AY10+BN10+BU10+BX10+CA10+CD10+CG10+CM10+CP10+CV10+CY10+DB10+DE10</f>
        <v>2813371.4</v>
      </c>
      <c r="L10" s="23">
        <f>Q10+AA10+AF10+AK10+AP10+AU10+AZ10+BO10+BV10+BY10+CB10+CE10+CH10+CN10+CQ10+CW10+CZ10+DC10+DF10</f>
        <v>2813371.4</v>
      </c>
      <c r="M10" s="23">
        <f>R10+AB10+AG10+AL10+AQ10+AV10+BA10+BP10+BW10+BZ10+CC10+CF10+CI10+CO10+CR10+CX10+DA10+DD10+DG10</f>
        <v>1839961.4999999995</v>
      </c>
      <c r="N10" s="25">
        <f>IFERROR(M10/L10*100,"-")</f>
        <v>65.400590195805634</v>
      </c>
      <c r="O10" s="26">
        <f>IFERROR(M10/K10*100,"-")</f>
        <v>65.400590195805634</v>
      </c>
      <c r="P10" s="27">
        <f>+[1]rep1_101!$E$92</f>
        <v>698578.4</v>
      </c>
      <c r="Q10" s="27">
        <f>+[2]rep1_101!$E$96</f>
        <v>698578.4</v>
      </c>
      <c r="R10" s="27">
        <f>+[1]rep1_101!$E$93</f>
        <v>465986.7</v>
      </c>
      <c r="S10" s="27">
        <f>IFERROR(R10/Q10*100,"-")</f>
        <v>66.704996890828568</v>
      </c>
      <c r="T10" s="26">
        <f>IFERROR(R10/P10*100,"-")</f>
        <v>66.704996890828568</v>
      </c>
      <c r="U10" s="27">
        <f>+Z10+AJ10</f>
        <v>1357252.4</v>
      </c>
      <c r="V10" s="27">
        <f>+AA10+AK10</f>
        <v>1357252.4</v>
      </c>
      <c r="W10" s="27">
        <f>+AB10+AL10</f>
        <v>788912.9</v>
      </c>
      <c r="X10" s="27">
        <f>IFERROR(W10/V10*100,"-")</f>
        <v>58.125732546135126</v>
      </c>
      <c r="Y10" s="26">
        <f>IFERROR(W10/U10*100,"-")</f>
        <v>58.125732546135126</v>
      </c>
      <c r="Z10" s="21">
        <f>[1]rep1_101!$E$8+[1]rep1_101!$E$15</f>
        <v>17534</v>
      </c>
      <c r="AA10" s="21">
        <f>+[2]rep1_101!$E$26</f>
        <v>17534</v>
      </c>
      <c r="AB10" s="21">
        <f>+[1]rep1_101!$E$23</f>
        <v>6069.1</v>
      </c>
      <c r="AC10" s="28">
        <f>IFERROR(AB10/AA10*100,"-")</f>
        <v>34.613322687350298</v>
      </c>
      <c r="AD10" s="29">
        <f>IFERROR(AB10/Z10*100,"-")</f>
        <v>34.613322687350298</v>
      </c>
      <c r="AE10" s="21">
        <f>+[1]rep1_101!$E$71</f>
        <v>7868.7</v>
      </c>
      <c r="AF10" s="21">
        <f>+[2]rep1_101!$E$75</f>
        <v>7868.7</v>
      </c>
      <c r="AG10" s="21">
        <f>+[1]rep1_101!$E$72</f>
        <v>2658.1</v>
      </c>
      <c r="AH10" s="28">
        <f>IFERROR(AG10/AF10*100,"-")</f>
        <v>33.780675333917927</v>
      </c>
      <c r="AI10" s="26">
        <f>IFERROR(AG10/AE10*100,"-")</f>
        <v>33.780675333917927</v>
      </c>
      <c r="AJ10" s="21">
        <f>[1]rep1_101!$E$29+[1]rep1_101!$E$36</f>
        <v>1339718.3999999999</v>
      </c>
      <c r="AK10" s="21">
        <f>+[2]rep1_101!$E$47</f>
        <v>1339718.3999999999</v>
      </c>
      <c r="AL10" s="21">
        <f>+[1]rep1_101!$E$44</f>
        <v>782843.8</v>
      </c>
      <c r="AM10" s="30">
        <f>IFERROR(AL10/AK10*100,"-")</f>
        <v>58.433458852248364</v>
      </c>
      <c r="AN10" s="26">
        <f>IFERROR(AL10/AJ10*100,"-")</f>
        <v>58.433458852248364</v>
      </c>
      <c r="AO10" s="21">
        <f>+[3]rep1_2!$E$127</f>
        <v>269412.5</v>
      </c>
      <c r="AP10" s="21">
        <f>+[4]rep1_2!$E$131</f>
        <v>269412.5</v>
      </c>
      <c r="AQ10" s="21">
        <f>+[3]rep1_2!$E$128</f>
        <v>204581.7</v>
      </c>
      <c r="AR10" s="28">
        <f>IFERROR(AQ10/AP10*100,"-")</f>
        <v>75.936231615088388</v>
      </c>
      <c r="AS10" s="26">
        <f>IFERROR(AQ10/AO10*100,"-")</f>
        <v>75.936231615088388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33.4</v>
      </c>
      <c r="BO10" s="31">
        <f>+[4]rep1_2!$E$138</f>
        <v>33.4</v>
      </c>
      <c r="BP10" s="31">
        <f>+[3]rep1_2!$E$135</f>
        <v>96.9</v>
      </c>
      <c r="BQ10" s="25">
        <f t="shared" ref="BQ10:BR22" si="1">BU10+BX10+CA10+CD10</f>
        <v>152174</v>
      </c>
      <c r="BR10" s="25">
        <f t="shared" si="1"/>
        <v>152174</v>
      </c>
      <c r="BS10" s="25">
        <f t="shared" ref="BS10:BS22" si="2">BW10+BZ10+CC10+CF10</f>
        <v>124397.09999999999</v>
      </c>
      <c r="BT10" s="33">
        <f>IFERROR(BS10/BQ10*100,"-")</f>
        <v>81.746619001932004</v>
      </c>
      <c r="BU10" s="31">
        <f>+[3]rep1_2!$E$141</f>
        <v>146358</v>
      </c>
      <c r="BV10" s="31">
        <f>+[4]rep1_2!$E$145</f>
        <v>146358</v>
      </c>
      <c r="BW10" s="31">
        <f>+[3]rep1_2!$E$142</f>
        <v>119312.2</v>
      </c>
      <c r="BX10" s="31">
        <v>0</v>
      </c>
      <c r="BY10" s="31">
        <v>0</v>
      </c>
      <c r="BZ10" s="31">
        <v>0</v>
      </c>
      <c r="CA10" s="31">
        <f>+[3]rep1_2!$E$155</f>
        <v>3500</v>
      </c>
      <c r="CB10" s="31">
        <f>+[4]rep1_2!$E$159</f>
        <v>3500</v>
      </c>
      <c r="CC10" s="31">
        <f>+[3]rep1_2!$E$156</f>
        <v>5084.8999999999996</v>
      </c>
      <c r="CD10" s="31">
        <f>+[3]rep1_2!$E$148</f>
        <v>2316</v>
      </c>
      <c r="CE10" s="31">
        <f>+[4]rep1_2!$E$152</f>
        <v>2316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299552</v>
      </c>
      <c r="CQ10" s="31">
        <f>+[4]rep1_2!$E$229</f>
        <v>299552</v>
      </c>
      <c r="CR10" s="31">
        <f>+[3]rep1_2!$E$226</f>
        <v>216090.2</v>
      </c>
      <c r="CS10" s="31">
        <f>+[3]rep1_2!$E$197</f>
        <v>298702</v>
      </c>
      <c r="CT10" s="31">
        <f>+[4]rep1_2!$E$201</f>
        <v>298702</v>
      </c>
      <c r="CU10" s="31">
        <f>+[3]rep1_2!$E$198</f>
        <v>215530.5</v>
      </c>
      <c r="CV10" s="31">
        <v>0</v>
      </c>
      <c r="CW10" s="31">
        <v>0</v>
      </c>
      <c r="CX10" s="31">
        <v>0</v>
      </c>
      <c r="CY10" s="31">
        <f>+[3]rep1_2!$E$232</f>
        <v>12000</v>
      </c>
      <c r="CZ10" s="31">
        <f>+[4]rep1_2!$E$236</f>
        <v>12000</v>
      </c>
      <c r="DA10" s="31">
        <f>+[3]rep1_2!$E$233</f>
        <v>32753</v>
      </c>
      <c r="DB10" s="31">
        <f>+[3]rep1_2!$E$260</f>
        <v>1500</v>
      </c>
      <c r="DC10" s="31">
        <f>+[4]rep1_2!$E$264</f>
        <v>1500</v>
      </c>
      <c r="DD10" s="31">
        <f>+[3]rep1_2!$E$261</f>
        <v>350</v>
      </c>
      <c r="DE10" s="31">
        <f>+[3]rep1_2!$E$239</f>
        <v>15000</v>
      </c>
      <c r="DF10" s="31">
        <f>+[4]rep1_2!$E$243</f>
        <v>15000</v>
      </c>
      <c r="DG10" s="31">
        <f>+[3]rep1_2!$E$240</f>
        <v>4134.8999999999996</v>
      </c>
      <c r="DH10" s="31"/>
      <c r="DI10" s="22">
        <f>P10+Z10+AE10+AJ10+AO10+AT10+AY10+BB10+BE10+BH10+BK10+BN10+BU10+BX10+CA10+CD10+CG10+CJ10+CM10+CP10+CV10+CY10+DB10+DE10</f>
        <v>2813371.4</v>
      </c>
      <c r="DJ10" s="22">
        <f>Q10+AA10+AF10+AK10+AP10+AU10+AZ10+BC10+BF10+BI10+BL10+BO10+BV10+BY10+CB10+CE10+CH10+CK10+CN10+CQ10+CW10+CZ10+DC10+DF10</f>
        <v>2813371.4</v>
      </c>
      <c r="DK10" s="22">
        <f>R10+AB10+AG10+AL10+AQ10+AV10+BA10+BD10+BG10+BJ10+BM10+BP10+BW10+BZ10+CC10+CF10+CI10+CL10+CO10+CR10+CX10+DA10+DD10+DG10+DH10</f>
        <v>1839961.4999999995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1536088.2000000002</v>
      </c>
      <c r="G11" s="23">
        <f t="shared" ref="G11:G20" si="5">DJ11+EF11-EB11</f>
        <v>1536088.2</v>
      </c>
      <c r="H11" s="23">
        <f t="shared" si="0"/>
        <v>933767.7</v>
      </c>
      <c r="I11" s="23">
        <f t="shared" ref="I11:I21" si="6">IFERROR(H11/G11*100,"-")</f>
        <v>60.788677368916709</v>
      </c>
      <c r="J11" s="24">
        <f t="shared" ref="J11:J23" si="7">IFERROR(H11/F11*100,"-")</f>
        <v>60.788677368916701</v>
      </c>
      <c r="K11" s="23">
        <f t="shared" ref="K11:K22" si="8">P11+Z11+AE11+AJ11+AO11+AT11+AY11+BN11+BU11+BX11+CA11+CD11+CG11+CM11+CP11+CV11+CY11+DB11+DE11</f>
        <v>1536088.2000000002</v>
      </c>
      <c r="L11" s="23">
        <f t="shared" ref="L11:L21" si="9">Q11+AA11+AF11+AK11+AP11+AU11+AZ11+BO11+BV11+BY11+CB11+CE11+CH11+CN11+CQ11+CW11+CZ11+DC11+DF11</f>
        <v>1536088.2</v>
      </c>
      <c r="M11" s="23">
        <f t="shared" ref="M11:M22" si="10">R11+AB11+AG11+AL11+AQ11+AV11+BA11+BP11+BW11+BZ11+CC11+CF11+CI11+CO11+CR11+CX11+DA11+DD11+DG11</f>
        <v>933767.7</v>
      </c>
      <c r="N11" s="25">
        <f t="shared" ref="N11:N21" si="11">IFERROR(M11/L11*100,"-")</f>
        <v>60.788677368916709</v>
      </c>
      <c r="O11" s="26">
        <f t="shared" ref="O11:O23" si="12">IFERROR(M11/K11*100,"-")</f>
        <v>60.788677368916701</v>
      </c>
      <c r="P11" s="27">
        <f>+[1]rep1_101!$F$92</f>
        <v>504191.2</v>
      </c>
      <c r="Q11" s="27">
        <f>+[2]rep1_101!$F$96</f>
        <v>504191.2</v>
      </c>
      <c r="R11" s="27">
        <f>+[1]rep1_101!$F$93</f>
        <v>274869.5</v>
      </c>
      <c r="S11" s="27">
        <f t="shared" ref="S11:S21" si="13">IFERROR(R11/Q11*100,"-")</f>
        <v>54.516917391656186</v>
      </c>
      <c r="T11" s="26">
        <f t="shared" ref="T11:T23" si="14">IFERROR(R11/P11*100,"-")</f>
        <v>54.516917391656186</v>
      </c>
      <c r="U11" s="27">
        <f t="shared" ref="U11:U22" si="15">+Z11+AJ11</f>
        <v>679308.50000000012</v>
      </c>
      <c r="V11" s="27">
        <f t="shared" ref="V11:V22" si="16">+AA11+AK11</f>
        <v>679308.5</v>
      </c>
      <c r="W11" s="27">
        <f t="shared" ref="W11:W22" si="17">+AB11+AL11</f>
        <v>405327.8</v>
      </c>
      <c r="X11" s="27">
        <f t="shared" ref="X11:X21" si="18">IFERROR(W11/V11*100,"-")</f>
        <v>59.667706204176739</v>
      </c>
      <c r="Y11" s="26">
        <f t="shared" ref="Y11:Y23" si="19">IFERROR(W11/U11*100,"-")</f>
        <v>59.667706204176739</v>
      </c>
      <c r="Z11" s="21">
        <f>+[1]rep1_101!$F$8+[1]rep1_101!$F$15</f>
        <v>17499.400000000001</v>
      </c>
      <c r="AA11" s="21">
        <f>+[2]rep1_101!$F$26</f>
        <v>17499.400000000001</v>
      </c>
      <c r="AB11" s="21">
        <f>+[1]rep1_101!$F$23</f>
        <v>15624.7</v>
      </c>
      <c r="AC11" s="28">
        <f t="shared" ref="AC11:AC21" si="20">IFERROR(AB11/AA11*100,"-")</f>
        <v>89.287061270672126</v>
      </c>
      <c r="AD11" s="29">
        <f t="shared" ref="AD11:AD23" si="21">IFERROR(AB11/Z11*100,"-")</f>
        <v>89.287061270672126</v>
      </c>
      <c r="AE11" s="21">
        <f>+[1]rep1_101!$F$71</f>
        <v>1232</v>
      </c>
      <c r="AF11" s="21">
        <f>+[2]rep1_101!$F$75</f>
        <v>1232</v>
      </c>
      <c r="AG11" s="21">
        <f>+[1]rep1_101!$F$72</f>
        <v>950.4</v>
      </c>
      <c r="AH11" s="28">
        <f t="shared" ref="AH11:AH21" si="22">IFERROR(AG11/AF11*100,"-")</f>
        <v>77.142857142857153</v>
      </c>
      <c r="AI11" s="26">
        <f t="shared" ref="AI11:AI23" si="23">IFERROR(AG11/AE11*100,"-")</f>
        <v>77.142857142857153</v>
      </c>
      <c r="AJ11" s="21">
        <f>[1]rep1_101!$F$29+[1]rep1_101!$F$36</f>
        <v>661809.10000000009</v>
      </c>
      <c r="AK11" s="21">
        <f>+[2]rep1_101!$F$47</f>
        <v>661809.1</v>
      </c>
      <c r="AL11" s="21">
        <f>+[1]rep1_101!$F$44</f>
        <v>389703.1</v>
      </c>
      <c r="AM11" s="30">
        <f t="shared" ref="AM11:AM21" si="24">IFERROR(AL11/AK11*100,"-")</f>
        <v>58.884518209253997</v>
      </c>
      <c r="AN11" s="26">
        <f t="shared" ref="AN11:AN23" si="25">IFERROR(AL11/AJ11*100,"-")</f>
        <v>58.88451820925399</v>
      </c>
      <c r="AO11" s="21">
        <f>+[3]rep1_2!$F$127</f>
        <v>136450</v>
      </c>
      <c r="AP11" s="21">
        <f>+[4]rep1_2!$F$131</f>
        <v>136450</v>
      </c>
      <c r="AQ11" s="21">
        <f>+[3]rep1_2!$F$128</f>
        <v>93981</v>
      </c>
      <c r="AR11" s="28">
        <f t="shared" ref="AR11:AR21" si="26">IFERROR(AQ11/AP11*100,"-")</f>
        <v>68.875778673506787</v>
      </c>
      <c r="AS11" s="26">
        <f t="shared" ref="AS11:AS23" si="27">IFERROR(AQ11/AO11*100,"-")</f>
        <v>68.875778673506787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30298.7</v>
      </c>
      <c r="BR11" s="25">
        <f t="shared" si="1"/>
        <v>30298.7</v>
      </c>
      <c r="BS11" s="25">
        <f t="shared" si="2"/>
        <v>23579.3</v>
      </c>
      <c r="BT11" s="33">
        <f t="shared" ref="BT11:BT23" si="30">IFERROR(BS11/BQ11*100,"-")</f>
        <v>77.822810879674691</v>
      </c>
      <c r="BU11" s="31">
        <f>+[3]rep1_2!$F$141</f>
        <v>21558.9</v>
      </c>
      <c r="BV11" s="31">
        <f>+[4]rep1_2!$F$145</f>
        <v>21558.9</v>
      </c>
      <c r="BW11" s="31">
        <f>+[3]rep1_2!$F$142</f>
        <v>16609.3</v>
      </c>
      <c r="BX11" s="31">
        <v>0</v>
      </c>
      <c r="BY11" s="31">
        <v>0</v>
      </c>
      <c r="BZ11" s="31">
        <v>0</v>
      </c>
      <c r="CA11" s="31">
        <f>+[3]rep1_2!$F$155</f>
        <v>2595.8000000000002</v>
      </c>
      <c r="CB11" s="31">
        <f>+[4]rep1_2!$F$159</f>
        <v>2595.8000000000002</v>
      </c>
      <c r="CC11" s="31">
        <f>+[3]rep1_2!$F$156</f>
        <v>1740</v>
      </c>
      <c r="CD11" s="31">
        <f>+[3]rep1_2!$F$148</f>
        <v>6144</v>
      </c>
      <c r="CE11" s="31">
        <f>+[4]rep1_2!$F$152</f>
        <v>6144</v>
      </c>
      <c r="CF11" s="31">
        <f>+[3]rep1_2!$F$149</f>
        <v>5230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168107.8</v>
      </c>
      <c r="CQ11" s="31">
        <f>+[4]rep1_2!$F$229</f>
        <v>168107.8</v>
      </c>
      <c r="CR11" s="31">
        <f>+[3]rep1_2!$F$226</f>
        <v>124036.9</v>
      </c>
      <c r="CS11" s="31">
        <f>+[3]rep1_2!$F$197</f>
        <v>167207.79999999999</v>
      </c>
      <c r="CT11" s="31">
        <f>+[4]rep1_2!$F$201</f>
        <v>167207.79999999999</v>
      </c>
      <c r="CU11" s="31">
        <f>+[3]rep1_2!$F$198</f>
        <v>123692.7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4000</v>
      </c>
      <c r="DA11" s="31">
        <f>+[3]rep1_2!$F$233</f>
        <v>2473.1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12500</v>
      </c>
      <c r="DF11" s="31">
        <f>+[4]rep1_2!$F$243</f>
        <v>12500</v>
      </c>
      <c r="DG11" s="31">
        <f>+[3]rep1_2!$F$240</f>
        <v>8549.7000000000007</v>
      </c>
      <c r="DH11" s="31"/>
      <c r="DI11" s="22">
        <f>P11+Z11+AE11+AJ11+AO11+AT11+AY11+BB11+BE11+BH11+BK11+BN11+BU11+BX11+CA11+CD11+CG11+CJ11+CM11+CP11+CV11+CY11+DB11+DE11</f>
        <v>1536088.2000000002</v>
      </c>
      <c r="DJ11" s="22">
        <f t="shared" ref="DJ11:DJ22" si="31">Q11+AA11+AF11+AK11+AP11+AU11+AZ11+BC11+BF11+BI11+BL11+BO11+BV11+BY11+CB11+CE11+CH11+CK11+CN11+CQ11+CW11+CZ11+DC11+DF11</f>
        <v>1536088.2</v>
      </c>
      <c r="DK11" s="22">
        <f t="shared" ref="DK11:DK21" si="32">R11+AB11+AG11+AL11+AQ11+AV11+BA11+BD11+BG11+BJ11+BM11+BP11+BW11+BZ11+CC11+CF11+CI11+CL11+CO11+CR11+CX11+DA11+DD11+DG11+DH11</f>
        <v>933767.7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4994315.7000000011</v>
      </c>
      <c r="G12" s="23">
        <f t="shared" si="5"/>
        <v>4994315.7000000011</v>
      </c>
      <c r="H12" s="23">
        <f t="shared" si="0"/>
        <v>3256076.5999999996</v>
      </c>
      <c r="I12" s="23">
        <f t="shared" si="6"/>
        <v>65.195650327030762</v>
      </c>
      <c r="J12" s="24">
        <f t="shared" si="7"/>
        <v>65.195650327030762</v>
      </c>
      <c r="K12" s="23">
        <f t="shared" si="8"/>
        <v>4994315.7000000011</v>
      </c>
      <c r="L12" s="23">
        <f t="shared" si="9"/>
        <v>4994315.7000000011</v>
      </c>
      <c r="M12" s="23">
        <f t="shared" si="10"/>
        <v>3256076.5999999996</v>
      </c>
      <c r="N12" s="25">
        <f t="shared" si="11"/>
        <v>65.195650327030762</v>
      </c>
      <c r="O12" s="26">
        <f t="shared" si="12"/>
        <v>65.195650327030762</v>
      </c>
      <c r="P12" s="27">
        <f>+[1]rep1_101!$G$92</f>
        <v>2015310.4</v>
      </c>
      <c r="Q12" s="27">
        <f>+[2]rep1_101!$G$96</f>
        <v>2015310.4</v>
      </c>
      <c r="R12" s="27">
        <f>+[1]rep1_101!$G$93</f>
        <v>1198461.8</v>
      </c>
      <c r="S12" s="27">
        <f t="shared" si="13"/>
        <v>59.467851701653508</v>
      </c>
      <c r="T12" s="26">
        <f t="shared" si="14"/>
        <v>59.467851701653508</v>
      </c>
      <c r="U12" s="27">
        <f t="shared" si="15"/>
        <v>1822491.1</v>
      </c>
      <c r="V12" s="27">
        <f t="shared" si="16"/>
        <v>1822491.1</v>
      </c>
      <c r="W12" s="27">
        <f t="shared" si="17"/>
        <v>1162839.0999999999</v>
      </c>
      <c r="X12" s="27">
        <f t="shared" si="18"/>
        <v>63.804926125565153</v>
      </c>
      <c r="Y12" s="26">
        <f t="shared" si="19"/>
        <v>63.804926125565153</v>
      </c>
      <c r="Z12" s="21">
        <f>[1]rep1_101!$G$8+[1]rep1_101!$G$15</f>
        <v>68650.100000000006</v>
      </c>
      <c r="AA12" s="21">
        <f>+[2]rep1_101!$G$26</f>
        <v>68650.100000000006</v>
      </c>
      <c r="AB12" s="21">
        <f>+[1]rep1_101!$G$23</f>
        <v>18840.2</v>
      </c>
      <c r="AC12" s="28">
        <f t="shared" si="20"/>
        <v>27.443805617180455</v>
      </c>
      <c r="AD12" s="29">
        <f t="shared" si="21"/>
        <v>27.443805617180455</v>
      </c>
      <c r="AE12" s="21">
        <f>+[1]rep1_101!$G$71</f>
        <v>15006.9</v>
      </c>
      <c r="AF12" s="21">
        <f>+[2]rep1_101!$G$75</f>
        <v>15006.9</v>
      </c>
      <c r="AG12" s="21">
        <f>+[1]rep1_101!$G$72</f>
        <v>3856.2</v>
      </c>
      <c r="AH12" s="28">
        <f t="shared" si="22"/>
        <v>25.696179757311636</v>
      </c>
      <c r="AI12" s="26">
        <f t="shared" si="23"/>
        <v>25.696179757311636</v>
      </c>
      <c r="AJ12" s="21">
        <f>[1]rep1_101!$G$29+[1]rep1_101!$G$36</f>
        <v>1753841</v>
      </c>
      <c r="AK12" s="21">
        <f>+[2]rep1_101!$G$47</f>
        <v>1753841</v>
      </c>
      <c r="AL12" s="21">
        <f>+[1]rep1_101!$G$44</f>
        <v>1143998.8999999999</v>
      </c>
      <c r="AM12" s="30">
        <f t="shared" si="24"/>
        <v>65.228199135497462</v>
      </c>
      <c r="AN12" s="26">
        <f t="shared" si="25"/>
        <v>65.228199135497462</v>
      </c>
      <c r="AO12" s="21">
        <f>+[3]rep1_2!$G$127</f>
        <v>491310.5</v>
      </c>
      <c r="AP12" s="21">
        <f>+[4]rep1_2!$G$131</f>
        <v>491310.5</v>
      </c>
      <c r="AQ12" s="21">
        <f>+[3]rep1_2!$G$128</f>
        <v>379322.9</v>
      </c>
      <c r="AR12" s="28">
        <f t="shared" si="26"/>
        <v>77.206349141734194</v>
      </c>
      <c r="AS12" s="26">
        <f t="shared" si="27"/>
        <v>77.206349141734194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138479.09999999998</v>
      </c>
      <c r="BR12" s="25">
        <f t="shared" si="1"/>
        <v>138479.09999999998</v>
      </c>
      <c r="BS12" s="25">
        <f t="shared" si="2"/>
        <v>132688.29999999999</v>
      </c>
      <c r="BT12" s="33">
        <f t="shared" si="30"/>
        <v>95.818285936289314</v>
      </c>
      <c r="BU12" s="31">
        <f>+[3]rep1_2!$G$141</f>
        <v>77804.899999999994</v>
      </c>
      <c r="BV12" s="31">
        <f>+[4]rep1_2!$G$145</f>
        <v>77804.899999999994</v>
      </c>
      <c r="BW12" s="31">
        <f>+[3]rep1_2!$G$142</f>
        <v>78629.3</v>
      </c>
      <c r="BX12" s="31">
        <v>0</v>
      </c>
      <c r="BY12" s="31">
        <v>0</v>
      </c>
      <c r="BZ12" s="31">
        <v>0</v>
      </c>
      <c r="CA12" s="31">
        <f>+[3]rep1_2!$G$155</f>
        <v>17674.2</v>
      </c>
      <c r="CB12" s="31">
        <f>+[4]rep1_2!$G$159</f>
        <v>17674.2</v>
      </c>
      <c r="CC12" s="31">
        <f>+[3]rep1_2!$G$156</f>
        <v>22567</v>
      </c>
      <c r="CD12" s="31">
        <f>+[3]rep1_2!$G$148</f>
        <v>43000</v>
      </c>
      <c r="CE12" s="31">
        <f>+[4]rep1_2!$G$152</f>
        <v>43000</v>
      </c>
      <c r="CF12" s="31">
        <f>+[3]rep1_2!$G$149</f>
        <v>31492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466717.7</v>
      </c>
      <c r="CQ12" s="31">
        <f>+[4]rep1_2!$G$229</f>
        <v>466717.7</v>
      </c>
      <c r="CR12" s="31">
        <f>+[3]rep1_2!$G$226</f>
        <v>321289.2</v>
      </c>
      <c r="CS12" s="31">
        <f>+[3]rep1_2!$G$197</f>
        <v>464517.7</v>
      </c>
      <c r="CT12" s="31">
        <f>+[4]rep1_2!$G$201</f>
        <v>464517.7</v>
      </c>
      <c r="CU12" s="31">
        <f>+[3]rep1_2!$G$198</f>
        <v>318653</v>
      </c>
      <c r="CV12" s="31">
        <v>0</v>
      </c>
      <c r="CW12" s="31">
        <v>0</v>
      </c>
      <c r="CX12" s="31">
        <v>0</v>
      </c>
      <c r="CY12" s="31">
        <f>+[3]rep1_2!$G$232</f>
        <v>10000</v>
      </c>
      <c r="CZ12" s="31">
        <f>+[4]rep1_2!$G$236</f>
        <v>10000</v>
      </c>
      <c r="DA12" s="31">
        <f>+[3]rep1_2!$G$233</f>
        <v>30186.2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35000</v>
      </c>
      <c r="DF12" s="31">
        <f>+[4]rep1_2!$G$243</f>
        <v>35000</v>
      </c>
      <c r="DG12" s="31">
        <f>+[3]rep1_2!$G$240</f>
        <v>27432.9</v>
      </c>
      <c r="DH12" s="31"/>
      <c r="DI12" s="22">
        <f t="shared" ref="DI12:DI22" si="36">P12+Z12+AE12+AJ12+AO12+AT12+AY12+BB12+BE12+BH12+BK12+BN12+BU12+BX12+CA12+CD12+CG12+CJ12+CM12+CP12+CV12+CY12+DB12+DE12</f>
        <v>4994315.7000000011</v>
      </c>
      <c r="DJ12" s="22">
        <f t="shared" si="31"/>
        <v>4994315.7000000011</v>
      </c>
      <c r="DK12" s="22">
        <f t="shared" si="32"/>
        <v>3256076.5999999996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1441788.5999999999</v>
      </c>
      <c r="G13" s="23">
        <f t="shared" si="5"/>
        <v>1441788.5999999999</v>
      </c>
      <c r="H13" s="23">
        <f t="shared" si="0"/>
        <v>936248.39999999991</v>
      </c>
      <c r="I13" s="23">
        <f t="shared" si="6"/>
        <v>64.936593339689324</v>
      </c>
      <c r="J13" s="24">
        <f t="shared" si="7"/>
        <v>64.936593339689324</v>
      </c>
      <c r="K13" s="23">
        <f t="shared" si="8"/>
        <v>1441788.5999999999</v>
      </c>
      <c r="L13" s="23">
        <f t="shared" si="9"/>
        <v>1441788.5999999999</v>
      </c>
      <c r="M13" s="23">
        <f t="shared" si="10"/>
        <v>936248.39999999991</v>
      </c>
      <c r="N13" s="25">
        <f t="shared" si="11"/>
        <v>64.936593339689324</v>
      </c>
      <c r="O13" s="26">
        <f t="shared" si="12"/>
        <v>64.936593339689324</v>
      </c>
      <c r="P13" s="27">
        <f>+[1]rep1_101!$H$92</f>
        <v>567280.19999999995</v>
      </c>
      <c r="Q13" s="27">
        <f>+[2]rep1_101!$H$96</f>
        <v>567280.19999999995</v>
      </c>
      <c r="R13" s="27">
        <f>+[1]rep1_101!$H$93</f>
        <v>268570.7</v>
      </c>
      <c r="S13" s="27">
        <f t="shared" si="13"/>
        <v>47.343570249763708</v>
      </c>
      <c r="T13" s="26">
        <f t="shared" si="14"/>
        <v>47.343570249763708</v>
      </c>
      <c r="U13" s="27">
        <f t="shared" si="15"/>
        <v>499854.6</v>
      </c>
      <c r="V13" s="27">
        <f t="shared" si="16"/>
        <v>499854.6</v>
      </c>
      <c r="W13" s="27">
        <f t="shared" si="17"/>
        <v>351773.2</v>
      </c>
      <c r="X13" s="27">
        <f t="shared" si="18"/>
        <v>70.375105080557432</v>
      </c>
      <c r="Y13" s="26">
        <f t="shared" si="19"/>
        <v>70.375105080557432</v>
      </c>
      <c r="Z13" s="21">
        <f>[1]rep1_101!$H$8+[1]rep1_101!$H$15</f>
        <v>8631.2999999999993</v>
      </c>
      <c r="AA13" s="21">
        <f>+[2]rep1_101!$H$26</f>
        <v>8631.2999999999993</v>
      </c>
      <c r="AB13" s="21">
        <f>+[1]rep1_101!$H$23</f>
        <v>2089.3000000000002</v>
      </c>
      <c r="AC13" s="28">
        <f t="shared" si="20"/>
        <v>24.20608714793832</v>
      </c>
      <c r="AD13" s="29">
        <f t="shared" si="21"/>
        <v>24.20608714793832</v>
      </c>
      <c r="AE13" s="21">
        <f>+[1]rep1_101!$H$71</f>
        <v>1347.7</v>
      </c>
      <c r="AF13" s="21">
        <f>+[2]rep1_101!$H$75</f>
        <v>1347.7</v>
      </c>
      <c r="AG13" s="21">
        <f>+[1]rep1_101!$H$72</f>
        <v>678.8</v>
      </c>
      <c r="AH13" s="28">
        <f t="shared" si="22"/>
        <v>50.367292424129992</v>
      </c>
      <c r="AI13" s="26">
        <f t="shared" si="23"/>
        <v>50.367292424129992</v>
      </c>
      <c r="AJ13" s="21">
        <f>[1]rep1_101!$H$29+[1]rep1_101!$H$36</f>
        <v>491223.3</v>
      </c>
      <c r="AK13" s="21">
        <f>+[2]rep1_101!$H$47</f>
        <v>491223.3</v>
      </c>
      <c r="AL13" s="21">
        <f>+[1]rep1_101!$H$44</f>
        <v>349683.9</v>
      </c>
      <c r="AM13" s="30">
        <f t="shared" si="24"/>
        <v>71.186342341660108</v>
      </c>
      <c r="AN13" s="26">
        <f t="shared" si="25"/>
        <v>71.186342341660108</v>
      </c>
      <c r="AO13" s="21">
        <f>+[3]rep1_2!$H$127</f>
        <v>143259.9</v>
      </c>
      <c r="AP13" s="21">
        <f>+[4]rep1_2!$H$131</f>
        <v>143259.9</v>
      </c>
      <c r="AQ13" s="21">
        <f>+[3]rep1_2!$H$128</f>
        <v>149316</v>
      </c>
      <c r="AR13" s="28">
        <f t="shared" si="26"/>
        <v>104.22735182699417</v>
      </c>
      <c r="AS13" s="26">
        <f t="shared" si="27"/>
        <v>104.22735182699417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48209.299999999996</v>
      </c>
      <c r="BR13" s="25">
        <f t="shared" si="1"/>
        <v>48209.299999999996</v>
      </c>
      <c r="BS13" s="25">
        <f t="shared" si="2"/>
        <v>26228.7</v>
      </c>
      <c r="BT13" s="33">
        <f t="shared" si="30"/>
        <v>54.405892638972155</v>
      </c>
      <c r="BU13" s="31">
        <f>+[3]rep1_2!$H$141</f>
        <v>46564.7</v>
      </c>
      <c r="BV13" s="31">
        <f>+[4]rep1_2!$H$145</f>
        <v>46564.7</v>
      </c>
      <c r="BW13" s="31">
        <f>+[3]rep1_2!$H$142</f>
        <v>26053</v>
      </c>
      <c r="BX13" s="31">
        <v>0</v>
      </c>
      <c r="BY13" s="31">
        <v>0</v>
      </c>
      <c r="BZ13" s="31">
        <v>0</v>
      </c>
      <c r="CA13" s="31">
        <f>+[3]rep1_2!$H$155</f>
        <v>1644.6</v>
      </c>
      <c r="CB13" s="31">
        <f>+[4]rep1_2!$H$159</f>
        <v>1644.6</v>
      </c>
      <c r="CC13" s="31">
        <f>+[3]rep1_2!$H$156</f>
        <v>175.7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165836.9</v>
      </c>
      <c r="CQ13" s="31">
        <f>+[4]rep1_2!$H$229</f>
        <v>165836.9</v>
      </c>
      <c r="CR13" s="31">
        <f>+[3]rep1_2!$H$226</f>
        <v>127442.5</v>
      </c>
      <c r="CS13" s="31">
        <f>+[3]rep1_2!$H$197</f>
        <v>165576.9</v>
      </c>
      <c r="CT13" s="31">
        <f>+[4]rep1_2!$H$201</f>
        <v>165576.9</v>
      </c>
      <c r="CU13" s="31">
        <f>+[3]rep1_2!$H$198</f>
        <v>127175</v>
      </c>
      <c r="CV13" s="34">
        <v>0</v>
      </c>
      <c r="CW13" s="34">
        <v>0</v>
      </c>
      <c r="CX13" s="31">
        <v>0</v>
      </c>
      <c r="CY13" s="31">
        <f>+[3]rep1_2!$H$232</f>
        <v>6000</v>
      </c>
      <c r="CZ13" s="31">
        <f>+[4]rep1_2!$H$236</f>
        <v>6000</v>
      </c>
      <c r="DA13" s="31">
        <f>+[3]rep1_2!$H$233</f>
        <v>7548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10000</v>
      </c>
      <c r="DF13" s="31">
        <f>+[4]rep1_2!$H$243</f>
        <v>10000</v>
      </c>
      <c r="DG13" s="31">
        <f>+[3]rep1_2!$H$240</f>
        <v>4690.5</v>
      </c>
      <c r="DH13" s="31"/>
      <c r="DI13" s="22">
        <f t="shared" si="36"/>
        <v>1441788.5999999999</v>
      </c>
      <c r="DJ13" s="22">
        <f t="shared" si="31"/>
        <v>1441788.5999999999</v>
      </c>
      <c r="DK13" s="22">
        <f t="shared" si="32"/>
        <v>936248.39999999991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2568626.5</v>
      </c>
      <c r="G14" s="23">
        <f t="shared" si="5"/>
        <v>2568626.5</v>
      </c>
      <c r="H14" s="23">
        <f t="shared" si="0"/>
        <v>1788635.9000000001</v>
      </c>
      <c r="I14" s="23">
        <f t="shared" si="6"/>
        <v>69.63394249806268</v>
      </c>
      <c r="J14" s="24">
        <f t="shared" si="7"/>
        <v>69.63394249806268</v>
      </c>
      <c r="K14" s="23">
        <f t="shared" si="8"/>
        <v>2568626.5</v>
      </c>
      <c r="L14" s="23">
        <f t="shared" si="9"/>
        <v>2568626.5</v>
      </c>
      <c r="M14" s="23">
        <f t="shared" si="10"/>
        <v>1788635.9000000001</v>
      </c>
      <c r="N14" s="25">
        <f t="shared" si="11"/>
        <v>69.63394249806268</v>
      </c>
      <c r="O14" s="26">
        <f t="shared" si="12"/>
        <v>69.63394249806268</v>
      </c>
      <c r="P14" s="27">
        <f>+[1]rep1_101!$I$92</f>
        <v>682325.9</v>
      </c>
      <c r="Q14" s="27">
        <f>+[2]rep1_101!$I$96</f>
        <v>682325.9</v>
      </c>
      <c r="R14" s="27">
        <f>+[1]rep1_101!$I$93</f>
        <v>473548.79999999999</v>
      </c>
      <c r="S14" s="27">
        <f t="shared" si="13"/>
        <v>69.402143462530148</v>
      </c>
      <c r="T14" s="26">
        <f t="shared" si="14"/>
        <v>69.402143462530148</v>
      </c>
      <c r="U14" s="27">
        <f t="shared" si="15"/>
        <v>1237712.7</v>
      </c>
      <c r="V14" s="27">
        <f t="shared" si="16"/>
        <v>1237712.7</v>
      </c>
      <c r="W14" s="27">
        <f t="shared" si="17"/>
        <v>782460</v>
      </c>
      <c r="X14" s="27">
        <f t="shared" si="18"/>
        <v>63.218225037199673</v>
      </c>
      <c r="Y14" s="26">
        <f t="shared" si="19"/>
        <v>63.218225037199673</v>
      </c>
      <c r="Z14" s="21">
        <f>[1]rep1_101!$I$8+[1]rep1_101!$I$15</f>
        <v>24946</v>
      </c>
      <c r="AA14" s="21">
        <f>+[2]rep1_101!$I$26</f>
        <v>24946</v>
      </c>
      <c r="AB14" s="21">
        <f>+[1]rep1_101!$I$23</f>
        <v>5404.4</v>
      </c>
      <c r="AC14" s="28">
        <f t="shared" si="20"/>
        <v>21.664395093401748</v>
      </c>
      <c r="AD14" s="29">
        <f t="shared" si="21"/>
        <v>21.664395093401748</v>
      </c>
      <c r="AE14" s="21">
        <f>+[1]rep1_101!$I$71</f>
        <v>16229.9</v>
      </c>
      <c r="AF14" s="21">
        <f>+[2]rep1_101!$I$75</f>
        <v>16229.9</v>
      </c>
      <c r="AG14" s="21">
        <f>+[1]rep1_101!$I$72</f>
        <v>3470.1</v>
      </c>
      <c r="AH14" s="28">
        <f t="shared" si="22"/>
        <v>21.380908077067634</v>
      </c>
      <c r="AI14" s="26">
        <f t="shared" si="23"/>
        <v>21.380908077067634</v>
      </c>
      <c r="AJ14" s="21">
        <f>[1]rep1_101!$I$29+[1]rep1_101!$I$36</f>
        <v>1212766.7</v>
      </c>
      <c r="AK14" s="21">
        <f>+[2]rep1_101!$I$47</f>
        <v>1212766.7</v>
      </c>
      <c r="AL14" s="21">
        <f>+[1]rep1_101!$I$44</f>
        <v>777055.6</v>
      </c>
      <c r="AM14" s="30">
        <f t="shared" si="24"/>
        <v>64.072966383394274</v>
      </c>
      <c r="AN14" s="26">
        <f t="shared" si="25"/>
        <v>64.072966383394274</v>
      </c>
      <c r="AO14" s="21">
        <f>+[3]rep1_2!$I$127</f>
        <v>182167.5</v>
      </c>
      <c r="AP14" s="21">
        <f>+[4]rep1_2!$I$131</f>
        <v>182167.5</v>
      </c>
      <c r="AQ14" s="21">
        <f>+[3]rep1_2!$I$128</f>
        <v>162997.29999999999</v>
      </c>
      <c r="AR14" s="28">
        <f t="shared" si="26"/>
        <v>89.476608066751751</v>
      </c>
      <c r="AS14" s="26">
        <f t="shared" si="27"/>
        <v>89.476608066751751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230.5</v>
      </c>
      <c r="BQ14" s="25">
        <f t="shared" si="1"/>
        <v>68189</v>
      </c>
      <c r="BR14" s="25">
        <f t="shared" si="1"/>
        <v>68189</v>
      </c>
      <c r="BS14" s="25">
        <f t="shared" si="2"/>
        <v>70926.400000000009</v>
      </c>
      <c r="BT14" s="33">
        <f t="shared" si="30"/>
        <v>104.01443047998946</v>
      </c>
      <c r="BU14" s="31">
        <f>+[3]rep1_2!$I$141</f>
        <v>63753.8</v>
      </c>
      <c r="BV14" s="31">
        <f>+[4]rep1_2!$I$145</f>
        <v>63753.8</v>
      </c>
      <c r="BW14" s="31">
        <f>+[3]rep1_2!$I$142</f>
        <v>67365.100000000006</v>
      </c>
      <c r="BX14" s="31">
        <v>0</v>
      </c>
      <c r="BY14" s="31">
        <v>0</v>
      </c>
      <c r="BZ14" s="31">
        <v>0</v>
      </c>
      <c r="CA14" s="31">
        <f>+[3]rep1_2!$I$155</f>
        <v>1015.2</v>
      </c>
      <c r="CB14" s="31">
        <f>+[4]rep1_2!$I$159</f>
        <v>1015.2</v>
      </c>
      <c r="CC14" s="31">
        <f>+[3]rep1_2!$I$156</f>
        <v>216.3</v>
      </c>
      <c r="CD14" s="31">
        <f>+[3]rep1_2!$I$148</f>
        <v>3420</v>
      </c>
      <c r="CE14" s="31">
        <f>+[4]rep1_2!$I$152</f>
        <v>3420</v>
      </c>
      <c r="CF14" s="31">
        <f>+[3]rep1_2!$I$149</f>
        <v>3345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362301.5</v>
      </c>
      <c r="CQ14" s="31">
        <f>+[4]rep1_2!$I$229</f>
        <v>362301.5</v>
      </c>
      <c r="CR14" s="31">
        <f>+[3]rep1_2!$I$226</f>
        <v>275450.3</v>
      </c>
      <c r="CS14" s="31">
        <f>+[3]rep1_2!$I$197</f>
        <v>361451.5</v>
      </c>
      <c r="CT14" s="31">
        <f>+[4]rep1_2!$I$201</f>
        <v>361451.5</v>
      </c>
      <c r="CU14" s="31">
        <f>+[3]rep1_2!$I$198</f>
        <v>274381.8</v>
      </c>
      <c r="CV14" s="34">
        <v>0</v>
      </c>
      <c r="CW14" s="34">
        <v>0</v>
      </c>
      <c r="CX14" s="31">
        <v>0</v>
      </c>
      <c r="CY14" s="31">
        <f>+[3]rep1_2!$I$232</f>
        <v>0</v>
      </c>
      <c r="CZ14" s="31">
        <f>+[4]rep1_2!$I$236</f>
        <v>0</v>
      </c>
      <c r="DA14" s="31">
        <f>+[3]rep1_2!$I$233</f>
        <v>13784.7</v>
      </c>
      <c r="DB14" s="31">
        <f>+[3]rep1_2!$I$260</f>
        <v>1700</v>
      </c>
      <c r="DC14" s="31">
        <f>+[4]rep1_2!$I$264</f>
        <v>1700</v>
      </c>
      <c r="DD14" s="31">
        <f>+[3]rep1_2!$I$261</f>
        <v>1200</v>
      </c>
      <c r="DE14" s="31">
        <f>+[3]rep1_2!$I$239</f>
        <v>18000</v>
      </c>
      <c r="DF14" s="31">
        <f>+[4]rep1_2!$I$243</f>
        <v>18000</v>
      </c>
      <c r="DG14" s="31">
        <f>+[3]rep1_2!$I$240</f>
        <v>4567.8</v>
      </c>
      <c r="DH14" s="31"/>
      <c r="DI14" s="22">
        <f t="shared" si="36"/>
        <v>2568626.5</v>
      </c>
      <c r="DJ14" s="22">
        <f t="shared" si="31"/>
        <v>2568626.5</v>
      </c>
      <c r="DK14" s="22">
        <f t="shared" si="32"/>
        <v>1788635.9000000001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9688577.2000000011</v>
      </c>
      <c r="G15" s="23">
        <f t="shared" si="5"/>
        <v>9688577.2000000011</v>
      </c>
      <c r="H15" s="23">
        <f t="shared" si="0"/>
        <v>6415495.2999999998</v>
      </c>
      <c r="I15" s="23">
        <f t="shared" si="6"/>
        <v>66.217104612635993</v>
      </c>
      <c r="J15" s="24">
        <f t="shared" si="7"/>
        <v>66.217104612635993</v>
      </c>
      <c r="K15" s="23">
        <f t="shared" si="8"/>
        <v>9688577.2000000011</v>
      </c>
      <c r="L15" s="23">
        <f t="shared" si="9"/>
        <v>9688577.2000000011</v>
      </c>
      <c r="M15" s="23">
        <f t="shared" si="10"/>
        <v>6415495.2999999998</v>
      </c>
      <c r="N15" s="25">
        <f t="shared" si="11"/>
        <v>66.217104612635993</v>
      </c>
      <c r="O15" s="26">
        <f t="shared" si="12"/>
        <v>66.217104612635993</v>
      </c>
      <c r="P15" s="27">
        <f>+[1]rep1_101!$J$92</f>
        <v>4059281.6</v>
      </c>
      <c r="Q15" s="27">
        <f>+[2]rep1_101!$J$96</f>
        <v>4059281.6</v>
      </c>
      <c r="R15" s="27">
        <f>+[1]rep1_101!$J$93</f>
        <v>2418831.2000000002</v>
      </c>
      <c r="S15" s="27">
        <f t="shared" si="13"/>
        <v>59.587666940869546</v>
      </c>
      <c r="T15" s="26">
        <f t="shared" si="14"/>
        <v>59.587666940869546</v>
      </c>
      <c r="U15" s="27">
        <f t="shared" si="15"/>
        <v>2335250.5</v>
      </c>
      <c r="V15" s="27">
        <f t="shared" si="16"/>
        <v>2335250.5</v>
      </c>
      <c r="W15" s="27">
        <f t="shared" si="17"/>
        <v>1479319.9</v>
      </c>
      <c r="X15" s="27">
        <f t="shared" si="18"/>
        <v>63.347375367225055</v>
      </c>
      <c r="Y15" s="26">
        <f t="shared" si="19"/>
        <v>63.347375367225055</v>
      </c>
      <c r="Z15" s="21">
        <f>[1]rep1_101!$J$8+[1]rep1_101!$J$15</f>
        <v>199208.4</v>
      </c>
      <c r="AA15" s="21">
        <f>+[2]rep1_101!$J$26</f>
        <v>199208.4</v>
      </c>
      <c r="AB15" s="21">
        <f>+[1]rep1_101!$J$23</f>
        <v>103087.9</v>
      </c>
      <c r="AC15" s="28">
        <f t="shared" si="20"/>
        <v>51.748771638143779</v>
      </c>
      <c r="AD15" s="29">
        <f t="shared" si="21"/>
        <v>51.748771638143779</v>
      </c>
      <c r="AE15" s="21">
        <f>+[1]rep1_101!$J$71</f>
        <v>17186.2</v>
      </c>
      <c r="AF15" s="21">
        <f>+[2]rep1_101!$J$75</f>
        <v>17186.2</v>
      </c>
      <c r="AG15" s="21">
        <f>+[1]rep1_101!$J$72</f>
        <v>7545.5</v>
      </c>
      <c r="AH15" s="28">
        <f t="shared" si="22"/>
        <v>43.904411679137908</v>
      </c>
      <c r="AI15" s="26">
        <f t="shared" si="23"/>
        <v>43.904411679137908</v>
      </c>
      <c r="AJ15" s="21">
        <f>[1]rep1_101!$J$29+[1]rep1_101!$J$36</f>
        <v>2136042.1</v>
      </c>
      <c r="AK15" s="21">
        <f>+[2]rep1_101!$J$47</f>
        <v>2136042.1</v>
      </c>
      <c r="AL15" s="21">
        <f>+[1]rep1_101!$J$44</f>
        <v>1376232</v>
      </c>
      <c r="AM15" s="30">
        <f t="shared" si="24"/>
        <v>64.429067198628715</v>
      </c>
      <c r="AN15" s="26">
        <f t="shared" si="25"/>
        <v>64.429067198628715</v>
      </c>
      <c r="AO15" s="21">
        <f>+[3]rep1_2!$J$127</f>
        <v>1027220.1</v>
      </c>
      <c r="AP15" s="21">
        <f>+[4]rep1_2!$J$131</f>
        <v>1027220.1</v>
      </c>
      <c r="AQ15" s="21">
        <f>+[3]rep1_2!$J$128</f>
        <v>1082209.6000000001</v>
      </c>
      <c r="AR15" s="28">
        <f t="shared" si="26"/>
        <v>105.35323442366442</v>
      </c>
      <c r="AS15" s="26">
        <f t="shared" si="27"/>
        <v>105.35323442366442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1217528.8</v>
      </c>
      <c r="BR15" s="25">
        <f t="shared" si="1"/>
        <v>1217528.8</v>
      </c>
      <c r="BS15" s="25">
        <f t="shared" si="2"/>
        <v>613304.5</v>
      </c>
      <c r="BT15" s="33">
        <f t="shared" si="30"/>
        <v>50.372894669924847</v>
      </c>
      <c r="BU15" s="31">
        <f>+[3]rep1_2!$J$141</f>
        <v>1128403</v>
      </c>
      <c r="BV15" s="31">
        <f>+[4]rep1_2!$J$145</f>
        <v>1128403</v>
      </c>
      <c r="BW15" s="31">
        <f>+[3]rep1_2!$J$142</f>
        <v>535061.6</v>
      </c>
      <c r="BX15" s="31">
        <v>0</v>
      </c>
      <c r="BY15" s="31">
        <v>0</v>
      </c>
      <c r="BZ15" s="31">
        <v>0</v>
      </c>
      <c r="CA15" s="31">
        <f>+[3]rep1_2!$J$155</f>
        <v>88125.8</v>
      </c>
      <c r="CB15" s="31">
        <f>+[4]rep1_2!$J$159</f>
        <v>88125.8</v>
      </c>
      <c r="CC15" s="31">
        <f>+[3]rep1_2!$J$156</f>
        <v>77507.5</v>
      </c>
      <c r="CD15" s="31">
        <f>+[3]rep1_2!$J$148</f>
        <v>1000</v>
      </c>
      <c r="CE15" s="31">
        <f>+[4]rep1_2!$J$152</f>
        <v>1000</v>
      </c>
      <c r="CF15" s="31">
        <f>+[3]rep1_2!$J$149</f>
        <v>735.4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0</v>
      </c>
      <c r="CM15" s="34">
        <v>0</v>
      </c>
      <c r="CN15" s="34">
        <v>0</v>
      </c>
      <c r="CO15" s="31">
        <v>0</v>
      </c>
      <c r="CP15" s="31">
        <f>+[3]rep1_2!$J$225</f>
        <v>982110</v>
      </c>
      <c r="CQ15" s="31">
        <f>+[4]rep1_2!$J$229</f>
        <v>982110</v>
      </c>
      <c r="CR15" s="31">
        <f>+[3]rep1_2!$J$226</f>
        <v>761250</v>
      </c>
      <c r="CS15" s="31">
        <f>+[3]rep1_2!$J$197</f>
        <v>979140</v>
      </c>
      <c r="CT15" s="31">
        <f>+[4]rep1_2!$J$201</f>
        <v>979140</v>
      </c>
      <c r="CU15" s="31">
        <f>+[3]rep1_2!$J$198</f>
        <v>759835.5</v>
      </c>
      <c r="CV15" s="34">
        <v>0</v>
      </c>
      <c r="CW15" s="34">
        <v>0</v>
      </c>
      <c r="CX15" s="31">
        <v>0</v>
      </c>
      <c r="CY15" s="31">
        <f>+[3]rep1_2!$J$232</f>
        <v>15000</v>
      </c>
      <c r="CZ15" s="31">
        <f>+[4]rep1_2!$J$236</f>
        <v>15000</v>
      </c>
      <c r="DA15" s="31">
        <f>+[3]rep1_2!$J$233</f>
        <v>50573.3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35000</v>
      </c>
      <c r="DF15" s="31">
        <f>+[4]rep1_2!$J$243</f>
        <v>35000</v>
      </c>
      <c r="DG15" s="31">
        <f>+[3]rep1_2!$J$240</f>
        <v>2461.3000000000002</v>
      </c>
      <c r="DH15" s="31"/>
      <c r="DI15" s="22">
        <f t="shared" si="36"/>
        <v>9688577.2000000011</v>
      </c>
      <c r="DJ15" s="22">
        <f t="shared" si="31"/>
        <v>9688577.2000000011</v>
      </c>
      <c r="DK15" s="22">
        <f t="shared" si="32"/>
        <v>6415495.2999999998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3955412.5999999996</v>
      </c>
      <c r="G16" s="23">
        <f t="shared" si="5"/>
        <v>3955412.5999999996</v>
      </c>
      <c r="H16" s="23">
        <f t="shared" si="0"/>
        <v>2901166.1999999997</v>
      </c>
      <c r="I16" s="23">
        <f t="shared" si="6"/>
        <v>73.346740109995096</v>
      </c>
      <c r="J16" s="24">
        <f t="shared" si="7"/>
        <v>73.346740109995096</v>
      </c>
      <c r="K16" s="23">
        <f t="shared" si="8"/>
        <v>3955412.5999999996</v>
      </c>
      <c r="L16" s="23">
        <f t="shared" si="9"/>
        <v>3955412.5999999996</v>
      </c>
      <c r="M16" s="23">
        <f t="shared" si="10"/>
        <v>2901166.1999999997</v>
      </c>
      <c r="N16" s="25">
        <f t="shared" si="11"/>
        <v>73.346740109995096</v>
      </c>
      <c r="O16" s="26">
        <f t="shared" si="12"/>
        <v>73.346740109995096</v>
      </c>
      <c r="P16" s="27">
        <f>+[1]rep1_101!$K$92</f>
        <v>1418472.2</v>
      </c>
      <c r="Q16" s="27">
        <f>+[2]rep1_101!$K$96</f>
        <v>1418472.2</v>
      </c>
      <c r="R16" s="27">
        <f>+[1]rep1_101!$K$93</f>
        <v>1206943.8999999999</v>
      </c>
      <c r="S16" s="27">
        <f t="shared" si="13"/>
        <v>85.087596358955778</v>
      </c>
      <c r="T16" s="26">
        <f t="shared" si="14"/>
        <v>85.087596358955778</v>
      </c>
      <c r="U16" s="27">
        <f t="shared" si="15"/>
        <v>1596274.9</v>
      </c>
      <c r="V16" s="27">
        <f t="shared" si="16"/>
        <v>1596274.9</v>
      </c>
      <c r="W16" s="27">
        <f t="shared" si="17"/>
        <v>998226</v>
      </c>
      <c r="X16" s="27">
        <f t="shared" si="18"/>
        <v>62.534717547710613</v>
      </c>
      <c r="Y16" s="26">
        <f t="shared" si="19"/>
        <v>62.534717547710613</v>
      </c>
      <c r="Z16" s="21">
        <f>[1]rep1_101!$K$8+[1]rep1_101!$K$15</f>
        <v>36492</v>
      </c>
      <c r="AA16" s="21">
        <f>+[2]rep1_101!$K$26</f>
        <v>36492</v>
      </c>
      <c r="AB16" s="21">
        <f>+[1]rep1_101!$K$23</f>
        <v>10802.8</v>
      </c>
      <c r="AC16" s="28">
        <f t="shared" si="20"/>
        <v>29.603200701523619</v>
      </c>
      <c r="AD16" s="29">
        <f t="shared" si="21"/>
        <v>29.603200701523619</v>
      </c>
      <c r="AE16" s="21">
        <f>+[1]rep1_101!$K$71</f>
        <v>17730.599999999999</v>
      </c>
      <c r="AF16" s="21">
        <f>+[2]rep1_101!$K$75</f>
        <v>17730.599999999999</v>
      </c>
      <c r="AG16" s="21">
        <f>+[1]rep1_101!$K$72</f>
        <v>3541.5</v>
      </c>
      <c r="AH16" s="28">
        <f t="shared" si="22"/>
        <v>19.973943352170824</v>
      </c>
      <c r="AI16" s="26">
        <f t="shared" si="23"/>
        <v>19.973943352170824</v>
      </c>
      <c r="AJ16" s="21">
        <f>[1]rep1_101!$K$29+[1]rep1_101!$K$36</f>
        <v>1559782.9</v>
      </c>
      <c r="AK16" s="21">
        <f>+[2]rep1_101!$K$47</f>
        <v>1559782.9</v>
      </c>
      <c r="AL16" s="21">
        <f>+[1]rep1_101!$K$44</f>
        <v>987423.2</v>
      </c>
      <c r="AM16" s="30">
        <f t="shared" si="24"/>
        <v>63.305168943703634</v>
      </c>
      <c r="AN16" s="26">
        <f t="shared" si="25"/>
        <v>63.305168943703634</v>
      </c>
      <c r="AO16" s="21">
        <f>+[3]rep1_2!$K$127</f>
        <v>375917.8</v>
      </c>
      <c r="AP16" s="21">
        <f>+[4]rep1_2!$K$131</f>
        <v>375917.8</v>
      </c>
      <c r="AQ16" s="21">
        <f>+[3]rep1_2!$K$128</f>
        <v>305445.90000000002</v>
      </c>
      <c r="AR16" s="28">
        <f t="shared" si="26"/>
        <v>81.253375072954796</v>
      </c>
      <c r="AS16" s="26">
        <f t="shared" si="27"/>
        <v>81.253375072954796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2</v>
      </c>
      <c r="BQ16" s="25">
        <f t="shared" si="1"/>
        <v>69769.8</v>
      </c>
      <c r="BR16" s="25">
        <f t="shared" si="1"/>
        <v>69769.8</v>
      </c>
      <c r="BS16" s="25">
        <f t="shared" si="2"/>
        <v>41488.699999999997</v>
      </c>
      <c r="BT16" s="33">
        <f t="shared" si="30"/>
        <v>59.465126745382669</v>
      </c>
      <c r="BU16" s="31">
        <f>+[3]rep1_2!$K$141</f>
        <v>58975.8</v>
      </c>
      <c r="BV16" s="31">
        <f>+[4]rep1_2!$K$145</f>
        <v>58975.8</v>
      </c>
      <c r="BW16" s="31">
        <f>+[3]rep1_2!$K$142</f>
        <v>38186.199999999997</v>
      </c>
      <c r="BX16" s="31">
        <v>0</v>
      </c>
      <c r="BY16" s="31">
        <v>0</v>
      </c>
      <c r="BZ16" s="31">
        <v>0</v>
      </c>
      <c r="CA16" s="31">
        <f>+[3]rep1_2!$K$155</f>
        <v>8394</v>
      </c>
      <c r="CB16" s="31">
        <f>+[4]rep1_2!$K$159</f>
        <v>8394</v>
      </c>
      <c r="CC16" s="31">
        <f>+[3]rep1_2!$K$156</f>
        <v>1302.5</v>
      </c>
      <c r="CD16" s="31">
        <f>+[3]rep1_2!$K$148</f>
        <v>2400</v>
      </c>
      <c r="CE16" s="31">
        <f>+[4]rep1_2!$K$152</f>
        <v>2400</v>
      </c>
      <c r="CF16" s="31">
        <f>+[3]rep1_2!$K$149</f>
        <v>2000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439247.3</v>
      </c>
      <c r="CQ16" s="31">
        <f>+[4]rep1_2!$K$229</f>
        <v>439247.3</v>
      </c>
      <c r="CR16" s="31">
        <f>+[3]rep1_2!$K$226</f>
        <v>325422</v>
      </c>
      <c r="CS16" s="31">
        <f>+[3]rep1_2!$K$197</f>
        <v>436947.3</v>
      </c>
      <c r="CT16" s="31">
        <f>+[4]rep1_2!$K$201</f>
        <v>436947.3</v>
      </c>
      <c r="CU16" s="31">
        <f>+[3]rep1_2!$K$198</f>
        <v>324460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15000</v>
      </c>
      <c r="DA16" s="31">
        <f>+[3]rep1_2!$K$233</f>
        <v>11818.9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23000</v>
      </c>
      <c r="DF16" s="31">
        <f>+[4]rep1_2!$K$243</f>
        <v>23000</v>
      </c>
      <c r="DG16" s="31">
        <f>+[3]rep1_2!$K$240</f>
        <v>8277.2999999999993</v>
      </c>
      <c r="DH16" s="31"/>
      <c r="DI16" s="22">
        <f t="shared" si="36"/>
        <v>3955412.5999999996</v>
      </c>
      <c r="DJ16" s="22">
        <f t="shared" si="31"/>
        <v>3955412.5999999996</v>
      </c>
      <c r="DK16" s="22">
        <f t="shared" si="32"/>
        <v>2901166.1999999997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2948669.6</v>
      </c>
      <c r="G17" s="23">
        <f t="shared" si="5"/>
        <v>2948669.6</v>
      </c>
      <c r="H17" s="23">
        <f t="shared" si="0"/>
        <v>1957767</v>
      </c>
      <c r="I17" s="23">
        <f t="shared" si="6"/>
        <v>66.394926037152473</v>
      </c>
      <c r="J17" s="24">
        <f t="shared" si="7"/>
        <v>66.394926037152473</v>
      </c>
      <c r="K17" s="23">
        <f t="shared" si="8"/>
        <v>2948669.6</v>
      </c>
      <c r="L17" s="23">
        <f t="shared" si="9"/>
        <v>2948669.6</v>
      </c>
      <c r="M17" s="23">
        <f t="shared" si="10"/>
        <v>1957767</v>
      </c>
      <c r="N17" s="25">
        <f t="shared" si="11"/>
        <v>66.394926037152473</v>
      </c>
      <c r="O17" s="26">
        <f t="shared" si="12"/>
        <v>66.394926037152473</v>
      </c>
      <c r="P17" s="27">
        <f>+[1]rep1_101!$L$92</f>
        <v>717778.5</v>
      </c>
      <c r="Q17" s="27">
        <f>+[2]rep1_101!$L$96</f>
        <v>717778.5</v>
      </c>
      <c r="R17" s="27">
        <f>+[1]rep1_101!$L$93</f>
        <v>463853.3</v>
      </c>
      <c r="S17" s="27">
        <f t="shared" si="13"/>
        <v>64.62345974419685</v>
      </c>
      <c r="T17" s="26">
        <f t="shared" si="14"/>
        <v>64.62345974419685</v>
      </c>
      <c r="U17" s="27">
        <f t="shared" si="15"/>
        <v>1463088</v>
      </c>
      <c r="V17" s="27">
        <f t="shared" si="16"/>
        <v>1463088</v>
      </c>
      <c r="W17" s="27">
        <f t="shared" si="17"/>
        <v>874045.5</v>
      </c>
      <c r="X17" s="27">
        <f t="shared" si="18"/>
        <v>59.739776418096525</v>
      </c>
      <c r="Y17" s="26">
        <f t="shared" si="19"/>
        <v>59.739776418096525</v>
      </c>
      <c r="Z17" s="21">
        <f>[1]rep1_101!$L$8+[1]rep1_101!$L$15</f>
        <v>17874</v>
      </c>
      <c r="AA17" s="21">
        <f>+[2]rep1_101!$L$26</f>
        <v>17874</v>
      </c>
      <c r="AB17" s="21">
        <f>+[1]rep1_101!$L$23</f>
        <v>11043</v>
      </c>
      <c r="AC17" s="28">
        <f t="shared" si="20"/>
        <v>61.782477341389729</v>
      </c>
      <c r="AD17" s="29">
        <f t="shared" si="21"/>
        <v>61.782477341389729</v>
      </c>
      <c r="AE17" s="21">
        <f>+[1]rep1_101!$L$71</f>
        <v>3227.5</v>
      </c>
      <c r="AF17" s="21">
        <f>+[2]rep1_101!$L$75</f>
        <v>3227.5</v>
      </c>
      <c r="AG17" s="21">
        <f>+[1]rep1_101!$L$72</f>
        <v>2097.9</v>
      </c>
      <c r="AH17" s="28">
        <f t="shared" si="22"/>
        <v>65.000774593338491</v>
      </c>
      <c r="AI17" s="26">
        <f t="shared" si="23"/>
        <v>65.000774593338491</v>
      </c>
      <c r="AJ17" s="21">
        <f>[1]rep1_101!$L$29+[1]rep1_101!$L$36</f>
        <v>1445214</v>
      </c>
      <c r="AK17" s="21">
        <f>+[2]rep1_101!$L$47</f>
        <v>1445214</v>
      </c>
      <c r="AL17" s="21">
        <f>+[1]rep1_101!$L$44</f>
        <v>863002.5</v>
      </c>
      <c r="AM17" s="30">
        <f t="shared" si="24"/>
        <v>59.714512867990486</v>
      </c>
      <c r="AN17" s="26">
        <f t="shared" si="25"/>
        <v>59.714512867990486</v>
      </c>
      <c r="AO17" s="21">
        <f>+[3]rep1_2!$L$127</f>
        <v>235884</v>
      </c>
      <c r="AP17" s="21">
        <f>+[4]rep1_2!$L$131</f>
        <v>235884</v>
      </c>
      <c r="AQ17" s="21">
        <f>+[3]rep1_2!$L$128</f>
        <v>187473.7</v>
      </c>
      <c r="AR17" s="28">
        <f t="shared" si="26"/>
        <v>79.477073476793677</v>
      </c>
      <c r="AS17" s="26">
        <f t="shared" si="27"/>
        <v>79.477073476793677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63069.599999999999</v>
      </c>
      <c r="BR17" s="25">
        <f t="shared" si="1"/>
        <v>63069.599999999999</v>
      </c>
      <c r="BS17" s="25">
        <f t="shared" si="2"/>
        <v>72979.3</v>
      </c>
      <c r="BT17" s="33">
        <f t="shared" si="30"/>
        <v>115.71232416251253</v>
      </c>
      <c r="BU17" s="31">
        <f>+[3]rep1_2!$L$141</f>
        <v>55787.7</v>
      </c>
      <c r="BV17" s="31">
        <f>+[4]rep1_2!$L$145</f>
        <v>55787.7</v>
      </c>
      <c r="BW17" s="31">
        <f>+[3]rep1_2!$L$142</f>
        <v>64679.5</v>
      </c>
      <c r="BX17" s="31">
        <v>0</v>
      </c>
      <c r="BY17" s="31">
        <v>0</v>
      </c>
      <c r="BZ17" s="31">
        <v>0</v>
      </c>
      <c r="CA17" s="31">
        <f>+[3]rep1_2!$L$155</f>
        <v>2781.9</v>
      </c>
      <c r="CB17" s="31">
        <f>+[4]rep1_2!$L$159</f>
        <v>2781.9</v>
      </c>
      <c r="CC17" s="31">
        <f>+[3]rep1_2!$L$156</f>
        <v>4463.5</v>
      </c>
      <c r="CD17" s="31">
        <f>+[3]rep1_2!$L$148</f>
        <v>4500</v>
      </c>
      <c r="CE17" s="31">
        <f>+[4]rep1_2!$L$152</f>
        <v>4500</v>
      </c>
      <c r="CF17" s="31">
        <f>+[3]rep1_2!$L$149</f>
        <v>3836.3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441072</v>
      </c>
      <c r="CQ17" s="31">
        <f>+[4]rep1_2!$L$229</f>
        <v>441072</v>
      </c>
      <c r="CR17" s="31">
        <f>+[3]rep1_2!$L$226</f>
        <v>317687</v>
      </c>
      <c r="CS17" s="31">
        <f>+[3]rep1_2!$L$197</f>
        <v>439672</v>
      </c>
      <c r="CT17" s="31">
        <f>+[4]rep1_2!$L$201</f>
        <v>439672</v>
      </c>
      <c r="CU17" s="31">
        <f>+[3]rep1_2!$L$198</f>
        <v>317150.40000000002</v>
      </c>
      <c r="CV17" s="34">
        <v>0</v>
      </c>
      <c r="CW17" s="34">
        <v>0</v>
      </c>
      <c r="CX17" s="31">
        <v>0</v>
      </c>
      <c r="CY17" s="31">
        <f>+[3]rep1_2!$L$232</f>
        <v>9200</v>
      </c>
      <c r="CZ17" s="31">
        <f>+[4]rep1_2!$L$236</f>
        <v>9200</v>
      </c>
      <c r="DA17" s="31">
        <f>+[3]rep1_2!$L$233</f>
        <v>19917.7</v>
      </c>
      <c r="DB17" s="31">
        <f>+[3]rep1_2!$L$260</f>
        <v>1350</v>
      </c>
      <c r="DC17" s="31">
        <f>+[4]rep1_2!$L$264</f>
        <v>1350</v>
      </c>
      <c r="DD17" s="31">
        <f>+[3]rep1_2!$L$261</f>
        <v>9850</v>
      </c>
      <c r="DE17" s="31">
        <f>+[3]rep1_2!$L$239</f>
        <v>14000</v>
      </c>
      <c r="DF17" s="31">
        <f>+[4]rep1_2!$L$243</f>
        <v>14000</v>
      </c>
      <c r="DG17" s="31">
        <f>+[3]rep1_2!$L$240</f>
        <v>9862.6</v>
      </c>
      <c r="DH17" s="31"/>
      <c r="DI17" s="22">
        <f t="shared" si="36"/>
        <v>2948669.6</v>
      </c>
      <c r="DJ17" s="22">
        <f t="shared" si="31"/>
        <v>2948669.6</v>
      </c>
      <c r="DK17" s="22">
        <f t="shared" si="32"/>
        <v>1957767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686803.8</v>
      </c>
      <c r="G18" s="23">
        <f t="shared" si="5"/>
        <v>686803.8</v>
      </c>
      <c r="H18" s="23">
        <f t="shared" si="0"/>
        <v>500166.49999999988</v>
      </c>
      <c r="I18" s="23">
        <f t="shared" si="6"/>
        <v>72.82523771708891</v>
      </c>
      <c r="J18" s="24">
        <f t="shared" si="7"/>
        <v>72.82523771708891</v>
      </c>
      <c r="K18" s="23">
        <f t="shared" si="8"/>
        <v>686803.8</v>
      </c>
      <c r="L18" s="23">
        <f t="shared" si="9"/>
        <v>686803.8</v>
      </c>
      <c r="M18" s="23">
        <f t="shared" si="10"/>
        <v>500166.49999999988</v>
      </c>
      <c r="N18" s="25">
        <f t="shared" si="11"/>
        <v>72.82523771708891</v>
      </c>
      <c r="O18" s="26">
        <f t="shared" si="12"/>
        <v>72.82523771708891</v>
      </c>
      <c r="P18" s="27">
        <f>+[1]rep1_101!$M$92</f>
        <v>385582.5</v>
      </c>
      <c r="Q18" s="27">
        <f>+[2]rep1_101!$M$96</f>
        <v>385582.5</v>
      </c>
      <c r="R18" s="27">
        <f>+[1]rep1_101!$M$93</f>
        <v>267116.59999999998</v>
      </c>
      <c r="S18" s="27">
        <f t="shared" si="13"/>
        <v>69.276121193259542</v>
      </c>
      <c r="T18" s="26">
        <f t="shared" si="14"/>
        <v>69.276121193259542</v>
      </c>
      <c r="U18" s="27">
        <f t="shared" si="15"/>
        <v>217353.2</v>
      </c>
      <c r="V18" s="27">
        <f t="shared" si="16"/>
        <v>217353.19999999998</v>
      </c>
      <c r="W18" s="27">
        <f t="shared" si="17"/>
        <v>143755.4</v>
      </c>
      <c r="X18" s="27">
        <f t="shared" si="18"/>
        <v>66.139076857391572</v>
      </c>
      <c r="Y18" s="26">
        <f t="shared" si="19"/>
        <v>66.139076857391558</v>
      </c>
      <c r="Z18" s="21">
        <f>[1]rep1_101!$M$8+[1]rep1_101!$M$15</f>
        <v>15495.4</v>
      </c>
      <c r="AA18" s="21">
        <f>+[2]rep1_101!$M$26</f>
        <v>15495.4</v>
      </c>
      <c r="AB18" s="21">
        <f>+[1]rep1_101!$M$23</f>
        <v>2681.6</v>
      </c>
      <c r="AC18" s="28">
        <f t="shared" si="20"/>
        <v>17.305781070511248</v>
      </c>
      <c r="AD18" s="29">
        <f t="shared" si="21"/>
        <v>17.305781070511248</v>
      </c>
      <c r="AE18" s="21">
        <f>+[1]rep1_101!$M$71</f>
        <v>4038.6</v>
      </c>
      <c r="AF18" s="21">
        <f>+[2]rep1_101!$M$75</f>
        <v>4038.6</v>
      </c>
      <c r="AG18" s="21">
        <f>+[1]rep1_101!$M$72</f>
        <v>1351.2</v>
      </c>
      <c r="AH18" s="28">
        <f t="shared" si="22"/>
        <v>33.457138612390438</v>
      </c>
      <c r="AI18" s="26">
        <f t="shared" si="23"/>
        <v>33.457138612390438</v>
      </c>
      <c r="AJ18" s="21">
        <f>[1]rep1_101!$M$29+[1]rep1_101!$M$36</f>
        <v>201857.80000000002</v>
      </c>
      <c r="AK18" s="21">
        <f>+[2]rep1_101!$M$47</f>
        <v>201857.8</v>
      </c>
      <c r="AL18" s="21">
        <f>+[1]rep1_101!$M$44</f>
        <v>141073.79999999999</v>
      </c>
      <c r="AM18" s="30">
        <f t="shared" si="24"/>
        <v>69.887713033630604</v>
      </c>
      <c r="AN18" s="26">
        <f t="shared" si="25"/>
        <v>69.88771303363059</v>
      </c>
      <c r="AO18" s="21">
        <f>+[3]rep1_2!$M$127</f>
        <v>24512.5</v>
      </c>
      <c r="AP18" s="21">
        <f>+[4]rep1_2!$M$131</f>
        <v>24512.5</v>
      </c>
      <c r="AQ18" s="21">
        <f>+[3]rep1_2!$M$128</f>
        <v>43249.599999999999</v>
      </c>
      <c r="AR18" s="28">
        <f t="shared" si="26"/>
        <v>176.43895971443141</v>
      </c>
      <c r="AS18" s="26">
        <f t="shared" si="27"/>
        <v>176.43895971443141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9037.6</v>
      </c>
      <c r="BR18" s="25">
        <f t="shared" si="1"/>
        <v>9037.6</v>
      </c>
      <c r="BS18" s="25">
        <f t="shared" si="2"/>
        <v>8986.3000000000011</v>
      </c>
      <c r="BT18" s="33">
        <f t="shared" si="30"/>
        <v>99.432371426042323</v>
      </c>
      <c r="BU18" s="31">
        <f>+[3]rep1_2!$M$141</f>
        <v>9002.9</v>
      </c>
      <c r="BV18" s="31">
        <f>+[4]rep1_2!$M$145</f>
        <v>9002.9</v>
      </c>
      <c r="BW18" s="31">
        <f>+[3]rep1_2!$M$142</f>
        <v>8958.7000000000007</v>
      </c>
      <c r="BX18" s="31">
        <v>0</v>
      </c>
      <c r="BY18" s="31">
        <v>0</v>
      </c>
      <c r="BZ18" s="31">
        <v>0</v>
      </c>
      <c r="CA18" s="31">
        <f>+[3]rep1_2!$M$155</f>
        <v>34.700000000000003</v>
      </c>
      <c r="CB18" s="31">
        <f>+[4]rep1_2!$M$159</f>
        <v>34.700000000000003</v>
      </c>
      <c r="CC18" s="31">
        <f>+[3]rep1_2!$M$156</f>
        <v>27.6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43559.4</v>
      </c>
      <c r="CQ18" s="31">
        <f>+[4]rep1_2!$M$229</f>
        <v>43559.4</v>
      </c>
      <c r="CR18" s="31">
        <f>+[3]rep1_2!$M$226</f>
        <v>34578.6</v>
      </c>
      <c r="CS18" s="31">
        <f>+[3]rep1_2!$M$197</f>
        <v>43409.4</v>
      </c>
      <c r="CT18" s="31">
        <f>+[4]rep1_2!$M$201</f>
        <v>43409.4</v>
      </c>
      <c r="CU18" s="31">
        <f>+[3]rep1_2!$M$198</f>
        <v>34436.6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2700</v>
      </c>
      <c r="DA18" s="31">
        <f>+[3]rep1_2!$M$233</f>
        <v>1128.8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20</v>
      </c>
      <c r="DG18" s="31">
        <f>+[3]rep1_2!$M$240</f>
        <v>0</v>
      </c>
      <c r="DH18" s="31"/>
      <c r="DI18" s="22">
        <f t="shared" si="36"/>
        <v>686803.8</v>
      </c>
      <c r="DJ18" s="22">
        <f t="shared" si="31"/>
        <v>686803.8</v>
      </c>
      <c r="DK18" s="22">
        <f t="shared" si="32"/>
        <v>500166.49999999988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221711.8</v>
      </c>
      <c r="G19" s="23">
        <f t="shared" si="5"/>
        <v>221711.8</v>
      </c>
      <c r="H19" s="23">
        <f t="shared" si="0"/>
        <v>130673.1</v>
      </c>
      <c r="I19" s="23">
        <f t="shared" si="6"/>
        <v>58.938270313082121</v>
      </c>
      <c r="J19" s="24">
        <f t="shared" si="7"/>
        <v>58.938270313082121</v>
      </c>
      <c r="K19" s="23">
        <f t="shared" si="8"/>
        <v>221711.8</v>
      </c>
      <c r="L19" s="23">
        <f t="shared" si="9"/>
        <v>221711.8</v>
      </c>
      <c r="M19" s="23">
        <f t="shared" si="10"/>
        <v>130673.1</v>
      </c>
      <c r="N19" s="25">
        <f t="shared" si="11"/>
        <v>58.938270313082121</v>
      </c>
      <c r="O19" s="26">
        <f t="shared" si="12"/>
        <v>58.938270313082121</v>
      </c>
      <c r="P19" s="27">
        <f>+[1]rep1_101!$N$92</f>
        <v>75281.899999999994</v>
      </c>
      <c r="Q19" s="27">
        <f>+[2]rep1_101!$N$96</f>
        <v>75281.899999999994</v>
      </c>
      <c r="R19" s="27">
        <f>+[1]rep1_101!$N$93</f>
        <v>34320.300000000003</v>
      </c>
      <c r="S19" s="27">
        <f t="shared" si="13"/>
        <v>45.589045972537896</v>
      </c>
      <c r="T19" s="26">
        <f t="shared" si="14"/>
        <v>45.589045972537896</v>
      </c>
      <c r="U19" s="27">
        <f t="shared" si="15"/>
        <v>80615.600000000006</v>
      </c>
      <c r="V19" s="27">
        <f t="shared" si="16"/>
        <v>80615.600000000006</v>
      </c>
      <c r="W19" s="27">
        <f t="shared" si="17"/>
        <v>48301.9</v>
      </c>
      <c r="X19" s="27">
        <f t="shared" si="18"/>
        <v>59.916318925865461</v>
      </c>
      <c r="Y19" s="26">
        <f t="shared" si="19"/>
        <v>59.916318925865461</v>
      </c>
      <c r="Z19" s="21">
        <f>[1]rep1_101!$N$8+[1]rep1_101!$N$15</f>
        <v>2003.8</v>
      </c>
      <c r="AA19" s="21">
        <f>+[2]rep1_101!$N$26</f>
        <v>2003.8</v>
      </c>
      <c r="AB19" s="21">
        <f>+[1]rep1_101!$N$23</f>
        <v>258.3</v>
      </c>
      <c r="AC19" s="28">
        <f t="shared" si="20"/>
        <v>12.890508034734005</v>
      </c>
      <c r="AD19" s="29">
        <f t="shared" si="21"/>
        <v>12.890508034734005</v>
      </c>
      <c r="AE19" s="21">
        <f>+[1]rep1_101!$N$71</f>
        <v>7623.5</v>
      </c>
      <c r="AF19" s="21">
        <f>+[2]rep1_101!$N$75</f>
        <v>7623.5</v>
      </c>
      <c r="AG19" s="21">
        <f>+[1]rep1_101!$N$72</f>
        <v>1116.0999999999999</v>
      </c>
      <c r="AH19" s="28">
        <f t="shared" si="22"/>
        <v>14.640257099757328</v>
      </c>
      <c r="AI19" s="26">
        <f t="shared" si="23"/>
        <v>14.640257099757328</v>
      </c>
      <c r="AJ19" s="21">
        <f>[1]rep1_101!$N$29+[1]rep1_101!$N$36</f>
        <v>78611.8</v>
      </c>
      <c r="AK19" s="21">
        <f>+[2]rep1_101!$N$47</f>
        <v>78611.8</v>
      </c>
      <c r="AL19" s="21">
        <f>+[1]rep1_101!$N$44</f>
        <v>48043.6</v>
      </c>
      <c r="AM19" s="30">
        <f t="shared" si="24"/>
        <v>61.114998002844359</v>
      </c>
      <c r="AN19" s="26">
        <f t="shared" si="25"/>
        <v>61.114998002844359</v>
      </c>
      <c r="AO19" s="21">
        <f>+[3]rep1_2!$N$127</f>
        <v>17330</v>
      </c>
      <c r="AP19" s="21">
        <f>+[4]rep1_2!$N$131</f>
        <v>17330</v>
      </c>
      <c r="AQ19" s="21">
        <f>+[3]rep1_2!$N$128</f>
        <v>21845.9</v>
      </c>
      <c r="AR19" s="28">
        <f t="shared" si="26"/>
        <v>126.05828043854588</v>
      </c>
      <c r="AS19" s="26">
        <f t="shared" si="27"/>
        <v>126.05828043854588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3528</v>
      </c>
      <c r="BR19" s="25">
        <f t="shared" si="1"/>
        <v>3528</v>
      </c>
      <c r="BS19" s="25">
        <f t="shared" si="2"/>
        <v>1565.9</v>
      </c>
      <c r="BT19" s="33">
        <f t="shared" si="30"/>
        <v>44.38492063492064</v>
      </c>
      <c r="BU19" s="31">
        <f>+[3]rep1_2!$N$141</f>
        <v>2191.3000000000002</v>
      </c>
      <c r="BV19" s="31">
        <f>+[4]rep1_2!$N$145</f>
        <v>2191.3000000000002</v>
      </c>
      <c r="BW19" s="31">
        <f>+[3]rep1_2!$N$142</f>
        <v>551.79999999999995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16.7</v>
      </c>
      <c r="CC19" s="31">
        <f>+[3]rep1_2!$N$156</f>
        <v>0.9</v>
      </c>
      <c r="CD19" s="31">
        <f>+[3]rep1_2!$N$148</f>
        <v>1320</v>
      </c>
      <c r="CE19" s="31">
        <f>+[4]rep1_2!$N$152</f>
        <v>1320</v>
      </c>
      <c r="CF19" s="31">
        <f>+[3]rep1_2!$N$149</f>
        <v>1013.2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34832.800000000003</v>
      </c>
      <c r="CQ19" s="31">
        <f>+[4]rep1_2!$N$229</f>
        <v>34832.800000000003</v>
      </c>
      <c r="CR19" s="31">
        <f>+[3]rep1_2!$N$226</f>
        <v>22800.400000000001</v>
      </c>
      <c r="CS19" s="31">
        <f>+[3]rep1_2!$N$197</f>
        <v>34732.800000000003</v>
      </c>
      <c r="CT19" s="31">
        <f>+[4]rep1_2!$N$201</f>
        <v>34732.800000000003</v>
      </c>
      <c r="CU19" s="31">
        <f>+[3]rep1_2!$N$198</f>
        <v>22800.400000000001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1000</v>
      </c>
      <c r="DA19" s="31">
        <f>+[3]rep1_2!$N$233</f>
        <v>305.10000000000002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1500</v>
      </c>
      <c r="DG19" s="31">
        <f>+[3]rep1_2!$N$240</f>
        <v>417.5</v>
      </c>
      <c r="DH19" s="31"/>
      <c r="DI19" s="22">
        <f t="shared" si="36"/>
        <v>221711.8</v>
      </c>
      <c r="DJ19" s="22">
        <f t="shared" si="31"/>
        <v>221711.8</v>
      </c>
      <c r="DK19" s="22">
        <f t="shared" si="32"/>
        <v>130673.1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3456386</v>
      </c>
      <c r="G20" s="23">
        <f t="shared" si="5"/>
        <v>3456386</v>
      </c>
      <c r="H20" s="23">
        <f t="shared" si="0"/>
        <v>2445482.9000000004</v>
      </c>
      <c r="I20" s="23">
        <f t="shared" si="6"/>
        <v>70.752598234109271</v>
      </c>
      <c r="J20" s="24">
        <f t="shared" si="7"/>
        <v>70.752598234109271</v>
      </c>
      <c r="K20" s="23">
        <f t="shared" si="8"/>
        <v>3456386</v>
      </c>
      <c r="L20" s="23">
        <f t="shared" si="9"/>
        <v>3456386</v>
      </c>
      <c r="M20" s="23">
        <f t="shared" si="10"/>
        <v>2445482.9000000004</v>
      </c>
      <c r="N20" s="25">
        <f t="shared" si="11"/>
        <v>70.752598234109271</v>
      </c>
      <c r="O20" s="26">
        <f t="shared" si="12"/>
        <v>70.752598234109271</v>
      </c>
      <c r="P20" s="27">
        <f>+[1]rep1_101!$O$92</f>
        <v>939150.8</v>
      </c>
      <c r="Q20" s="27">
        <f>+[2]rep1_101!$O$96</f>
        <v>939150.8</v>
      </c>
      <c r="R20" s="27">
        <f>+[1]rep1_101!$O$93</f>
        <v>706165.9</v>
      </c>
      <c r="S20" s="27">
        <f t="shared" si="13"/>
        <v>75.191960652112527</v>
      </c>
      <c r="T20" s="26">
        <f t="shared" si="14"/>
        <v>75.191960652112527</v>
      </c>
      <c r="U20" s="27">
        <f t="shared" si="15"/>
        <v>1567370.9000000001</v>
      </c>
      <c r="V20" s="27">
        <f t="shared" si="16"/>
        <v>1567370.9000000001</v>
      </c>
      <c r="W20" s="27">
        <f t="shared" si="17"/>
        <v>945846.3</v>
      </c>
      <c r="X20" s="27">
        <f t="shared" si="18"/>
        <v>60.346041897294377</v>
      </c>
      <c r="Y20" s="26">
        <f t="shared" si="19"/>
        <v>60.346041897294377</v>
      </c>
      <c r="Z20" s="21">
        <f>[1]rep1_101!$O$8+[1]rep1_101!$O$15</f>
        <v>43830.8</v>
      </c>
      <c r="AA20" s="21">
        <f>+[2]rep1_101!$O$26</f>
        <v>43830.8</v>
      </c>
      <c r="AB20" s="21">
        <f>+[1]rep1_101!$O$23</f>
        <v>7472.8</v>
      </c>
      <c r="AC20" s="28">
        <f t="shared" si="20"/>
        <v>17.049198280661088</v>
      </c>
      <c r="AD20" s="29">
        <f t="shared" si="21"/>
        <v>17.049198280661088</v>
      </c>
      <c r="AE20" s="21">
        <f>+[1]rep1_101!$O$71</f>
        <v>17924.599999999999</v>
      </c>
      <c r="AF20" s="21">
        <f>+[2]rep1_101!$O$75</f>
        <v>17924.599999999999</v>
      </c>
      <c r="AG20" s="21">
        <f>+[1]rep1_101!$O$72</f>
        <v>4088</v>
      </c>
      <c r="AH20" s="28">
        <f t="shared" si="22"/>
        <v>22.806645615522804</v>
      </c>
      <c r="AI20" s="26">
        <f t="shared" si="23"/>
        <v>22.806645615522804</v>
      </c>
      <c r="AJ20" s="21">
        <f>[1]rep1_101!$O$29+[1]rep1_101!$O$36</f>
        <v>1523540.1</v>
      </c>
      <c r="AK20" s="21">
        <f>+[2]rep1_101!$O$47</f>
        <v>1523540.1</v>
      </c>
      <c r="AL20" s="21">
        <f>+[1]rep1_101!$O$44</f>
        <v>938373.5</v>
      </c>
      <c r="AM20" s="30">
        <f t="shared" si="24"/>
        <v>61.591650918804163</v>
      </c>
      <c r="AN20" s="26">
        <f t="shared" si="25"/>
        <v>61.591650918804163</v>
      </c>
      <c r="AO20" s="21">
        <f>+[3]rep1_2!$O$127</f>
        <v>287900</v>
      </c>
      <c r="AP20" s="21">
        <f>+[4]rep1_2!$O$131</f>
        <v>287900</v>
      </c>
      <c r="AQ20" s="21">
        <f>+[3]rep1_2!$O$128</f>
        <v>283948.3</v>
      </c>
      <c r="AR20" s="28">
        <f t="shared" si="26"/>
        <v>98.627405349079538</v>
      </c>
      <c r="AS20" s="26">
        <f t="shared" si="27"/>
        <v>98.627405349079538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78656.7</v>
      </c>
      <c r="BR20" s="25">
        <f t="shared" si="1"/>
        <v>78656.7</v>
      </c>
      <c r="BS20" s="25">
        <f t="shared" si="2"/>
        <v>65296.3</v>
      </c>
      <c r="BT20" s="33">
        <f t="shared" si="30"/>
        <v>83.014288674709206</v>
      </c>
      <c r="BU20" s="31">
        <f>+[3]rep1_2!$O$141</f>
        <v>74965.899999999994</v>
      </c>
      <c r="BV20" s="31">
        <f>+[4]rep1_2!$O$145</f>
        <v>74965.899999999994</v>
      </c>
      <c r="BW20" s="31">
        <f>+[3]rep1_2!$O$142</f>
        <v>57014.3</v>
      </c>
      <c r="BX20" s="31">
        <v>0</v>
      </c>
      <c r="BY20" s="31">
        <v>0</v>
      </c>
      <c r="BZ20" s="31">
        <v>0</v>
      </c>
      <c r="CA20" s="31">
        <f>+[3]rep1_2!$O$155</f>
        <v>690.8</v>
      </c>
      <c r="CB20" s="31">
        <f>+[4]rep1_2!$O$159</f>
        <v>690.8</v>
      </c>
      <c r="CC20" s="31">
        <f>+[3]rep1_2!$O$156</f>
        <v>111.8</v>
      </c>
      <c r="CD20" s="31">
        <f>+[3]rep1_2!$O$148</f>
        <v>3000</v>
      </c>
      <c r="CE20" s="31">
        <f>+[4]rep1_2!$O$152</f>
        <v>3000</v>
      </c>
      <c r="CF20" s="31">
        <f>+[3]rep1_2!$O$149</f>
        <v>8170.2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535383</v>
      </c>
      <c r="CQ20" s="31">
        <f>+[4]rep1_2!$O$229</f>
        <v>535383</v>
      </c>
      <c r="CR20" s="31">
        <f>+[3]rep1_2!$O$226</f>
        <v>422424.2</v>
      </c>
      <c r="CS20" s="31">
        <f>+[3]rep1_2!$O$197</f>
        <v>534658</v>
      </c>
      <c r="CT20" s="31">
        <f>+[4]rep1_2!$O$201</f>
        <v>534658</v>
      </c>
      <c r="CU20" s="31">
        <f>+[3]rep1_2!$O$198</f>
        <v>421253.4</v>
      </c>
      <c r="CV20" s="34">
        <v>0</v>
      </c>
      <c r="CW20" s="34">
        <v>0</v>
      </c>
      <c r="CX20" s="31">
        <v>0</v>
      </c>
      <c r="CY20" s="31">
        <f>+[3]rep1_2!$O$232</f>
        <v>11000</v>
      </c>
      <c r="CZ20" s="31">
        <f>+[4]rep1_2!$O$236</f>
        <v>11000</v>
      </c>
      <c r="DA20" s="31">
        <f>+[3]rep1_2!$O$233</f>
        <v>15587.6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19000</v>
      </c>
      <c r="DF20" s="31">
        <f>+[4]rep1_2!$O$243</f>
        <v>19000</v>
      </c>
      <c r="DG20" s="31">
        <f>+[3]rep1_2!$O$240</f>
        <v>2126.3000000000002</v>
      </c>
      <c r="DH20" s="31"/>
      <c r="DI20" s="22">
        <f t="shared" si="36"/>
        <v>3456386</v>
      </c>
      <c r="DJ20" s="22">
        <f t="shared" si="31"/>
        <v>3456386</v>
      </c>
      <c r="DK20" s="22">
        <f t="shared" si="32"/>
        <v>2445482.9000000004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2226069.1</v>
      </c>
      <c r="G21" s="23">
        <f t="shared" si="37"/>
        <v>2226069.1</v>
      </c>
      <c r="H21" s="23">
        <f t="shared" si="37"/>
        <v>1471788.5999999996</v>
      </c>
      <c r="I21" s="23">
        <f t="shared" si="6"/>
        <v>66.116033864357561</v>
      </c>
      <c r="J21" s="24">
        <f t="shared" si="7"/>
        <v>66.116033864357561</v>
      </c>
      <c r="K21" s="23">
        <f t="shared" si="8"/>
        <v>2226069.1</v>
      </c>
      <c r="L21" s="23">
        <f t="shared" si="9"/>
        <v>2226069.1</v>
      </c>
      <c r="M21" s="23">
        <f t="shared" si="10"/>
        <v>1471788.5999999996</v>
      </c>
      <c r="N21" s="25">
        <f t="shared" si="11"/>
        <v>66.116033864357561</v>
      </c>
      <c r="O21" s="26">
        <f t="shared" si="12"/>
        <v>66.116033864357561</v>
      </c>
      <c r="P21" s="27">
        <f>+[1]rep1_101!$P$92</f>
        <v>806344.5</v>
      </c>
      <c r="Q21" s="27">
        <f>+[2]rep1_101!$P$96</f>
        <v>806344.5</v>
      </c>
      <c r="R21" s="27">
        <f>+[1]rep1_101!$P$93</f>
        <v>489620.9</v>
      </c>
      <c r="S21" s="27">
        <f t="shared" si="13"/>
        <v>60.721056570733722</v>
      </c>
      <c r="T21" s="26">
        <f t="shared" si="14"/>
        <v>60.721056570733722</v>
      </c>
      <c r="U21" s="27">
        <f t="shared" si="15"/>
        <v>901932.6</v>
      </c>
      <c r="V21" s="27">
        <f t="shared" si="16"/>
        <v>901932.6</v>
      </c>
      <c r="W21" s="27">
        <f t="shared" si="17"/>
        <v>571171.9</v>
      </c>
      <c r="X21" s="27">
        <f t="shared" si="18"/>
        <v>63.327559065943518</v>
      </c>
      <c r="Y21" s="26">
        <f t="shared" si="19"/>
        <v>63.327559065943518</v>
      </c>
      <c r="Z21" s="21">
        <f>[1]rep1_101!$P$8+[1]rep1_101!$P$15</f>
        <v>10633.4</v>
      </c>
      <c r="AA21" s="21">
        <f>+[2]rep1_101!$P$26</f>
        <v>10633.4</v>
      </c>
      <c r="AB21" s="21">
        <f>+[1]rep1_101!$P$23</f>
        <v>3351.6</v>
      </c>
      <c r="AC21" s="28">
        <f t="shared" si="20"/>
        <v>31.519551601557357</v>
      </c>
      <c r="AD21" s="29">
        <f t="shared" si="21"/>
        <v>31.519551601557357</v>
      </c>
      <c r="AE21" s="21">
        <f>+[1]rep1_101!$P$71</f>
        <v>7516.6</v>
      </c>
      <c r="AF21" s="21">
        <f>+[2]rep1_101!$P$75</f>
        <v>7516.6</v>
      </c>
      <c r="AG21" s="21">
        <f>+[1]rep1_101!$P$72</f>
        <v>2348.1999999999998</v>
      </c>
      <c r="AH21" s="28">
        <f t="shared" si="22"/>
        <v>31.24018838304552</v>
      </c>
      <c r="AI21" s="26">
        <f t="shared" si="23"/>
        <v>31.24018838304552</v>
      </c>
      <c r="AJ21" s="21">
        <f>[1]rep1_101!$P$29+[1]rep1_101!$P$36</f>
        <v>891299.2</v>
      </c>
      <c r="AK21" s="21">
        <f>+[2]rep1_101!$P$47</f>
        <v>891299.2</v>
      </c>
      <c r="AL21" s="21">
        <f>+[1]rep1_101!$P$44</f>
        <v>567820.30000000005</v>
      </c>
      <c r="AM21" s="30">
        <f t="shared" si="24"/>
        <v>63.70703575185528</v>
      </c>
      <c r="AN21" s="26">
        <f t="shared" si="25"/>
        <v>63.70703575185528</v>
      </c>
      <c r="AO21" s="21">
        <f>+[3]rep1_2!$P$127</f>
        <v>177175</v>
      </c>
      <c r="AP21" s="21">
        <f>+[4]rep1_2!$P$131</f>
        <v>177175</v>
      </c>
      <c r="AQ21" s="21">
        <f>+[3]rep1_2!$P$128</f>
        <v>145303.70000000001</v>
      </c>
      <c r="AR21" s="28">
        <f t="shared" si="26"/>
        <v>82.011401157048127</v>
      </c>
      <c r="AS21" s="26">
        <f t="shared" si="27"/>
        <v>82.011401157048127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53413.2</v>
      </c>
      <c r="BR21" s="25">
        <f t="shared" si="1"/>
        <v>53413.2</v>
      </c>
      <c r="BS21" s="25">
        <f t="shared" si="2"/>
        <v>47478.8</v>
      </c>
      <c r="BT21" s="33">
        <f t="shared" si="30"/>
        <v>88.889637767443261</v>
      </c>
      <c r="BU21" s="31">
        <f>+[3]rep1_2!$P$141</f>
        <v>47204.2</v>
      </c>
      <c r="BV21" s="31">
        <f>+[4]rep1_2!$P$145</f>
        <v>47204.2</v>
      </c>
      <c r="BW21" s="31">
        <f>+[3]rep1_2!$P$142</f>
        <v>42311.9</v>
      </c>
      <c r="BX21" s="31">
        <v>0</v>
      </c>
      <c r="BY21" s="31">
        <v>0</v>
      </c>
      <c r="BZ21" s="31">
        <v>0</v>
      </c>
      <c r="CA21" s="31">
        <f>+[3]rep1_2!$P$155</f>
        <v>1109</v>
      </c>
      <c r="CB21" s="31">
        <f>+[4]rep1_2!$P$159</f>
        <v>1109</v>
      </c>
      <c r="CC21" s="31">
        <f>+[3]rep1_2!$P$156</f>
        <v>1317.4</v>
      </c>
      <c r="CD21" s="31">
        <f>+[3]rep1_2!$P$148</f>
        <v>5100</v>
      </c>
      <c r="CE21" s="31">
        <f>+[4]rep1_2!$P$152</f>
        <v>5100</v>
      </c>
      <c r="CF21" s="31">
        <f>+[3]rep1_2!$P$149</f>
        <v>3849.5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263687.2</v>
      </c>
      <c r="CQ21" s="31">
        <f>+[4]rep1_2!$P$229</f>
        <v>263687.2</v>
      </c>
      <c r="CR21" s="31">
        <f>+[3]rep1_2!$P$226</f>
        <v>201983.4</v>
      </c>
      <c r="CS21" s="31">
        <f>+[3]rep1_2!$P$197</f>
        <v>263324.2</v>
      </c>
      <c r="CT21" s="31">
        <f>+[4]rep1_2!$P$201</f>
        <v>263324.2</v>
      </c>
      <c r="CU21" s="31">
        <f>+[3]rep1_2!$P$198</f>
        <v>201971.20000000001</v>
      </c>
      <c r="CV21" s="34">
        <v>0</v>
      </c>
      <c r="CW21" s="34">
        <v>0</v>
      </c>
      <c r="CX21" s="31">
        <v>0</v>
      </c>
      <c r="CY21" s="31">
        <f>+[3]rep1_2!$P$232</f>
        <v>4000</v>
      </c>
      <c r="CZ21" s="31">
        <f>+[4]rep1_2!$P$236</f>
        <v>4000</v>
      </c>
      <c r="DA21" s="31">
        <f>+[3]rep1_2!$P$233</f>
        <v>13881.7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12000</v>
      </c>
      <c r="DF21" s="31">
        <f>+[4]rep1_2!$P$243</f>
        <v>12000</v>
      </c>
      <c r="DG21" s="31">
        <f>+[3]rep1_2!$P$240</f>
        <v>0</v>
      </c>
      <c r="DH21" s="31"/>
      <c r="DI21" s="22">
        <f t="shared" si="36"/>
        <v>2226069.1</v>
      </c>
      <c r="DJ21" s="22">
        <f t="shared" si="31"/>
        <v>2226069.1</v>
      </c>
      <c r="DK21" s="22">
        <f t="shared" si="32"/>
        <v>1471788.5999999996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7850164.0942000002</v>
      </c>
      <c r="E22" s="21">
        <v>6116315.4924999997</v>
      </c>
      <c r="F22" s="23">
        <f t="shared" si="37"/>
        <v>86728345.799999997</v>
      </c>
      <c r="G22" s="23">
        <f>DJ22+EF22-EB22</f>
        <v>86728345.799999997</v>
      </c>
      <c r="H22" s="23">
        <f>DK22+EG22-EC22</f>
        <v>60152617.29999999</v>
      </c>
      <c r="I22" s="23">
        <f>IFERROR(H22/G22*100,"-")</f>
        <v>69.357505605739334</v>
      </c>
      <c r="J22" s="24">
        <f t="shared" si="7"/>
        <v>69.357505605739334</v>
      </c>
      <c r="K22" s="23">
        <f t="shared" si="8"/>
        <v>26379494.400000002</v>
      </c>
      <c r="L22" s="23">
        <f>Q22+AA22+AF22+AK22+AP22+AU22+AZ22+BO22+BV22+BY22+CB22+CE22+CH22+CN22+CQ22+CW22+CZ22+DC22+DF22</f>
        <v>26379494.400000002</v>
      </c>
      <c r="M22" s="23">
        <f t="shared" si="10"/>
        <v>26254273.699999999</v>
      </c>
      <c r="N22" s="25">
        <f>IFERROR(M22/L22*100,"-")</f>
        <v>99.525310462356686</v>
      </c>
      <c r="O22" s="26">
        <f t="shared" si="12"/>
        <v>99.525310462356686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8201079.2999999998</v>
      </c>
      <c r="AP22" s="21">
        <f>+[5]rep21_3!$Q$100</f>
        <v>8201079.2999999998</v>
      </c>
      <c r="AQ22" s="21">
        <f>+[5]rep21_3!$R$97</f>
        <v>10941939.699999999</v>
      </c>
      <c r="AR22" s="28">
        <f>IFERROR(AQ22/AP22*100,"-")</f>
        <v>133.42072792784725</v>
      </c>
      <c r="AS22" s="26">
        <f t="shared" si="27"/>
        <v>133.42072792784725</v>
      </c>
      <c r="AT22" s="21">
        <f>+[5]rep21_3!$R$120</f>
        <v>584208.6</v>
      </c>
      <c r="AU22" s="21">
        <f>+[5]rep21_3!$Q$124</f>
        <v>584208.6</v>
      </c>
      <c r="AV22" s="31">
        <f>+[5]rep21_3!$R$121</f>
        <v>637279.1</v>
      </c>
      <c r="AW22" s="31">
        <f>IFERROR(AV22/AU22*100,"-")</f>
        <v>109.08416959284747</v>
      </c>
      <c r="AX22" s="32">
        <f t="shared" si="29"/>
        <v>109.08416959284747</v>
      </c>
      <c r="AY22" s="31">
        <v>0</v>
      </c>
      <c r="AZ22" s="31">
        <v>0</v>
      </c>
      <c r="BA22" s="31">
        <v>0</v>
      </c>
      <c r="BB22" s="31">
        <f>+[5]rep21_3!$R$136</f>
        <v>6726962.5</v>
      </c>
      <c r="BC22" s="31">
        <f>+[5]rep21_3!$Q$140</f>
        <v>6726962.5</v>
      </c>
      <c r="BD22" s="31">
        <f>+[5]rep21_3!$R$137</f>
        <v>4880130.7</v>
      </c>
      <c r="BE22" s="21">
        <f>+[5]rep21_3!$R$128</f>
        <v>8436821.9000000004</v>
      </c>
      <c r="BF22" s="21">
        <f>+[5]rep21_3!$Q$132</f>
        <v>8436821.9000000004</v>
      </c>
      <c r="BG22" s="21">
        <f>+[5]rep21_3!$R$129</f>
        <v>7030685</v>
      </c>
      <c r="BH22" s="21">
        <f>+[5]rep21_3!$R$144</f>
        <v>834142.5</v>
      </c>
      <c r="BI22" s="21">
        <f>+[5]rep21_3!$Q$148</f>
        <v>834142.5</v>
      </c>
      <c r="BJ22" s="21">
        <f>+[5]rep21_3!$R$145</f>
        <v>518129.3</v>
      </c>
      <c r="BK22" s="31"/>
      <c r="BL22" s="31"/>
      <c r="BM22" s="31"/>
      <c r="BN22" s="21">
        <f>+[5]rep21_3!$R$160</f>
        <v>135372.5</v>
      </c>
      <c r="BO22" s="21">
        <f>+[5]rep21_3!$Q$164</f>
        <v>135372.5</v>
      </c>
      <c r="BP22" s="21">
        <f>+[5]rep21_3!$R$161</f>
        <v>234447</v>
      </c>
      <c r="BQ22" s="25">
        <f t="shared" si="1"/>
        <v>260079.3</v>
      </c>
      <c r="BR22" s="25">
        <f t="shared" si="1"/>
        <v>260079.3</v>
      </c>
      <c r="BS22" s="25">
        <f t="shared" si="2"/>
        <v>217276.5</v>
      </c>
      <c r="BT22" s="33">
        <f t="shared" si="30"/>
        <v>83.542404182109081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10079.299999999999</v>
      </c>
      <c r="CB22" s="21">
        <f>+[5]rep21_3!$Q$180</f>
        <v>10079.299999999999</v>
      </c>
      <c r="CC22" s="21">
        <f>+[5]rep21_3!$R$177</f>
        <v>3855.1</v>
      </c>
      <c r="CD22" s="21">
        <f>+[5]rep21_3!$R$168</f>
        <v>250000</v>
      </c>
      <c r="CE22" s="21">
        <f>+[5]rep21_3!$Q$172</f>
        <v>250000</v>
      </c>
      <c r="CF22" s="21">
        <f>+[5]rep21_3!$R$169</f>
        <v>213421.4</v>
      </c>
      <c r="CG22" s="31"/>
      <c r="CH22" s="31"/>
      <c r="CI22" s="31"/>
      <c r="CJ22" s="21">
        <f>+[5]rep21_3!$R$200</f>
        <v>43557590.899999999</v>
      </c>
      <c r="CK22" s="21">
        <f>+[5]rep21_3!$Q$204</f>
        <v>43557590.899999999</v>
      </c>
      <c r="CL22" s="21">
        <f>+[5]rep21_3!$R$201</f>
        <v>21298780.5</v>
      </c>
      <c r="CM22" s="21">
        <f>+[5]rep21_3!$R$208</f>
        <v>0</v>
      </c>
      <c r="CN22" s="21">
        <f>+[5]rep21_3!$Q$212</f>
        <v>0</v>
      </c>
      <c r="CO22" s="21">
        <f>+[5]rep21_3!$R$209</f>
        <v>11585</v>
      </c>
      <c r="CP22" s="21">
        <f>+[5]rep21_3!$R$408</f>
        <v>13987774.9</v>
      </c>
      <c r="CQ22" s="21">
        <f>+[5]rep21_3!$Q$412</f>
        <v>13987774.9</v>
      </c>
      <c r="CR22" s="21">
        <f>+[5]rep21_3!$R$409</f>
        <v>10580122.800000001</v>
      </c>
      <c r="CS22" s="31"/>
      <c r="CT22" s="31"/>
      <c r="CU22" s="31"/>
      <c r="CV22" s="21">
        <f>+[5]rep21_3!$R$416</f>
        <v>600000</v>
      </c>
      <c r="CW22" s="21">
        <f>+[5]rep21_3!$Q$420</f>
        <v>600000</v>
      </c>
      <c r="CX22" s="21">
        <f>+[5]rep21_3!$R$417</f>
        <v>379571.9</v>
      </c>
      <c r="CY22" s="21">
        <f>+[5]rep21_3!$R$472</f>
        <v>493000</v>
      </c>
      <c r="CZ22" s="21">
        <f>+[5]rep21_3!$Q$476</f>
        <v>493000</v>
      </c>
      <c r="DA22" s="21">
        <f>+[5]rep21_3!$R$473</f>
        <v>1159470.3</v>
      </c>
      <c r="DB22" s="31"/>
      <c r="DC22" s="31"/>
      <c r="DD22" s="31"/>
      <c r="DE22" s="21">
        <f>+[5]rep21_3!$R$520</f>
        <v>2117979.7999999998</v>
      </c>
      <c r="DF22" s="21">
        <f>+[5]rep21_3!$Q$524</f>
        <v>2117979.7999999998</v>
      </c>
      <c r="DG22" s="21">
        <f>+[5]rep21_3!$R$521</f>
        <v>2092581.4</v>
      </c>
      <c r="DH22" s="31"/>
      <c r="DI22" s="22">
        <f t="shared" si="36"/>
        <v>85935012.200000003</v>
      </c>
      <c r="DJ22" s="22">
        <f t="shared" si="31"/>
        <v>85935012.200000003</v>
      </c>
      <c r="DK22" s="22">
        <f>R22+AB22+AG22+AL22+AQ22+AV22+BA22+BD22+BG22+BJ22+BM22+BP22+BW22+BZ22+CC22+CF22+CI22+CL22+CO22+CR22+CX22+DA22+DD22+DG22+DH22</f>
        <v>59981999.199999988</v>
      </c>
      <c r="DL22" s="21">
        <f>+[5]rep21_3!$R$640</f>
        <v>454222.3</v>
      </c>
      <c r="DM22" s="21">
        <f>+[5]rep21_3!$Q$644</f>
        <v>454222.3</v>
      </c>
      <c r="DN22" s="21">
        <f>+[5]rep21_3!$R$641</f>
        <v>50000</v>
      </c>
      <c r="DO22" s="21">
        <f>+[5]rep21_3!$R$632</f>
        <v>324111.3</v>
      </c>
      <c r="DP22" s="21">
        <f>+[5]rep21_3!$Q$636</f>
        <v>324111.3</v>
      </c>
      <c r="DQ22" s="21">
        <f>+[5]rep21_3!$R$633</f>
        <v>93165.7</v>
      </c>
      <c r="DR22" s="31"/>
      <c r="DS22" s="31"/>
      <c r="DT22" s="31"/>
      <c r="DU22" s="21">
        <f>+[5]rep21_3!$R$648</f>
        <v>0</v>
      </c>
      <c r="DV22" s="21">
        <f>+[5]rep21_3!$G$652</f>
        <v>0</v>
      </c>
      <c r="DW22" s="21">
        <f>+[5]rep21_3!$R$649+[5]rep21_3!$R$665</f>
        <v>0</v>
      </c>
      <c r="DX22" s="21">
        <f>+[5]rep21_3!$R$672</f>
        <v>15000</v>
      </c>
      <c r="DY22" s="21">
        <f>+[5]rep21_3!$Q$676</f>
        <v>15000</v>
      </c>
      <c r="DZ22" s="21">
        <f>+[5]rep21_3!$R$673</f>
        <v>27452.400000000001</v>
      </c>
      <c r="EA22" s="31">
        <f>+[5]rep21_3!$R$656</f>
        <v>15568862.4</v>
      </c>
      <c r="EB22" s="31">
        <f>+[5]rep21_3!$Q$660</f>
        <v>15568862.4</v>
      </c>
      <c r="EC22" s="28">
        <f>+[5]rep21_3!$R$657</f>
        <v>3033000</v>
      </c>
      <c r="ED22" s="31"/>
      <c r="EE22" s="21">
        <f t="shared" si="33"/>
        <v>16362196</v>
      </c>
      <c r="EF22" s="21">
        <f>+DM22+DP22+DS22+DV22+DY22+EB22</f>
        <v>16362196</v>
      </c>
      <c r="EG22" s="21">
        <f>+DN22+DQ22+DT22+DW22+DZ22+EC22</f>
        <v>3203618.1</v>
      </c>
    </row>
    <row r="23" spans="2:137" s="14" customFormat="1" ht="27.75" customHeight="1" x14ac:dyDescent="0.25">
      <c r="B23" s="12"/>
      <c r="C23" s="36" t="s">
        <v>49</v>
      </c>
      <c r="D23" s="21">
        <f>D22</f>
        <v>7850164.0942000002</v>
      </c>
      <c r="E23" s="21">
        <f>E22</f>
        <v>6116315.4924999997</v>
      </c>
      <c r="F23" s="23">
        <f>F10+F11+F12+F13+F14+F15+F16+F17+F18+F19+F20+F21+F22</f>
        <v>123266166.30000001</v>
      </c>
      <c r="G23" s="23">
        <f>G10+G11+G12+G13+G14+G15+G16+G17+G18+G19+G20+G21+G22</f>
        <v>123266166.30000001</v>
      </c>
      <c r="H23" s="23">
        <f>H10+H11+H12+H13+H14+H15+H16+H17+H18+H19+H20+H21+H22</f>
        <v>84729847</v>
      </c>
      <c r="I23" s="23">
        <f>IFERROR(H23/G23*100,"-")</f>
        <v>68.737310117837254</v>
      </c>
      <c r="J23" s="24">
        <f t="shared" si="7"/>
        <v>68.737310117837254</v>
      </c>
      <c r="K23" s="23">
        <f>K10+K11+K12+K13+K14+K15+K16+K17+K18+K19+K20+K21+K22</f>
        <v>62917314.900000006</v>
      </c>
      <c r="L23" s="23">
        <f t="shared" ref="L23" si="38">L10+L11+L12+L13+L14+L15+L16+L17+L18+L19+L20+L21+L22</f>
        <v>62917314.900000006</v>
      </c>
      <c r="M23" s="23">
        <f>M10+M11+M12+M13+M14+M15+M16+M17+M18+M19+M20+M21+M22</f>
        <v>50831503.400000006</v>
      </c>
      <c r="N23" s="25">
        <f>IFERROR(M23/L23*100,"-")</f>
        <v>80.790961090426322</v>
      </c>
      <c r="O23" s="26">
        <f t="shared" si="12"/>
        <v>80.790961090426322</v>
      </c>
      <c r="P23" s="27">
        <f>P10+P11+P12+P13+P14+P15+P16+P17+P18+P19+P20+P21</f>
        <v>12869578.100000001</v>
      </c>
      <c r="Q23" s="27">
        <f>Q10+Q11+Q12+Q13+Q14+Q15+Q16+Q17+Q18+Q19+Q20+Q21+Q22</f>
        <v>12869578.100000001</v>
      </c>
      <c r="R23" s="27">
        <f>R10+R11+R12+R13+R14+R15+R16+R17+R18+R19+R20+R21+R22</f>
        <v>8268289.5999999996</v>
      </c>
      <c r="S23" s="27">
        <f>IFERROR(R23/Q23*100,"-")</f>
        <v>64.246780552969312</v>
      </c>
      <c r="T23" s="26">
        <f t="shared" si="14"/>
        <v>64.246780552969312</v>
      </c>
      <c r="U23" s="27">
        <f>U10+U11+U12+U13+U14+U15+U16+U17+U18+U19+U20+U21</f>
        <v>13758504.999999998</v>
      </c>
      <c r="V23" s="27">
        <f>V10+V11+V12+V13+V14+V15+V16+V17+V18+V19+V20+V21+V22</f>
        <v>13758504.999999998</v>
      </c>
      <c r="W23" s="27">
        <f>W10+W11+W12+W13+W14+W15+W16+W17+W18+W19+W20+W21+W22</f>
        <v>8551979.9000000004</v>
      </c>
      <c r="X23" s="27">
        <f>IFERROR(W23/V23*100,"-")</f>
        <v>62.157770048417341</v>
      </c>
      <c r="Y23" s="26">
        <f t="shared" si="19"/>
        <v>62.157770048417341</v>
      </c>
      <c r="Z23" s="21">
        <f>Z10+Z11+Z12+Z13+Z14+Z15+Z16+Z17+Z18+Z19+Z20+Z21+Z22</f>
        <v>462798.6</v>
      </c>
      <c r="AA23" s="21">
        <f>AA10+AA11+AA12+AA13+AA14+AA15+AA16+AA17+AA18+AA19+AA20+AA21+AA22</f>
        <v>462798.6</v>
      </c>
      <c r="AB23" s="21">
        <f>AB10+AB11+AB12+AB13+AB14+AB15+AB16+AB17+AB18+AB19+AB20+AB21+AB22</f>
        <v>186725.69999999998</v>
      </c>
      <c r="AC23" s="28">
        <f>IFERROR(AB23/AA23*100,"-")</f>
        <v>40.347075380089741</v>
      </c>
      <c r="AD23" s="29">
        <f t="shared" si="21"/>
        <v>40.347075380089741</v>
      </c>
      <c r="AE23" s="21">
        <f>SUM(AE10:AE22)</f>
        <v>116932.80000000002</v>
      </c>
      <c r="AF23" s="21">
        <f>SUM(AF10:AF22)</f>
        <v>116932.80000000002</v>
      </c>
      <c r="AG23" s="21">
        <f>SUM(AG10:AG22)</f>
        <v>33702</v>
      </c>
      <c r="AH23" s="28">
        <f>IFERROR(AG23/AF23*100,"-")</f>
        <v>28.821682196954146</v>
      </c>
      <c r="AI23" s="26">
        <f t="shared" si="23"/>
        <v>28.821682196954146</v>
      </c>
      <c r="AJ23" s="37">
        <f>SUM(AJ10:AJ22)</f>
        <v>13295706.4</v>
      </c>
      <c r="AK23" s="37">
        <f>SUM(AK10:AK22)</f>
        <v>13295706.4</v>
      </c>
      <c r="AL23" s="37">
        <f>SUM(AL10:AL22)</f>
        <v>8365254.1999999993</v>
      </c>
      <c r="AM23" s="30">
        <f>IFERROR(AL23/AK23*100,"-")</f>
        <v>62.916959417816251</v>
      </c>
      <c r="AN23" s="26">
        <f t="shared" si="25"/>
        <v>62.916959417816251</v>
      </c>
      <c r="AO23" s="37">
        <f>SUM(AO10:AO22)</f>
        <v>11569619.1</v>
      </c>
      <c r="AP23" s="37">
        <f>SUM(AP10:AP22)</f>
        <v>11569619.1</v>
      </c>
      <c r="AQ23" s="37">
        <f>SUM(AQ10:AQ22)</f>
        <v>14001615.300000001</v>
      </c>
      <c r="AR23" s="28">
        <f>IFERROR(AQ23/AP23*100,"-")</f>
        <v>121.02053817830529</v>
      </c>
      <c r="AS23" s="26">
        <f t="shared" si="27"/>
        <v>121.02053817830529</v>
      </c>
      <c r="AT23" s="37">
        <f>AT10+AT11+AT12+AT13+AT14+AT15+AT16+AT17+AT18+AT19+AT20+AT21+AT22</f>
        <v>584208.6</v>
      </c>
      <c r="AU23" s="37">
        <f>AU10+AU11+AU12+AU13+AU14+AU15+AU16+AU17+AU18+AU19+AU20+AU21+AU22</f>
        <v>584208.6</v>
      </c>
      <c r="AV23" s="37">
        <f>AV10+AV11+AV12+AV13+AV14+AV15+AV16+AV17+AV18+AV19+AV20+AV21+AV22</f>
        <v>637279.1</v>
      </c>
      <c r="AW23" s="31">
        <f>IFERROR(AV23/AU23*100,"-")</f>
        <v>109.08416959284747</v>
      </c>
      <c r="AX23" s="32">
        <f t="shared" si="29"/>
        <v>109.08416959284747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6726962.5</v>
      </c>
      <c r="BC23" s="37">
        <f t="shared" si="39"/>
        <v>6726962.5</v>
      </c>
      <c r="BD23" s="37">
        <f t="shared" si="39"/>
        <v>4880130.7</v>
      </c>
      <c r="BE23" s="37">
        <f t="shared" si="39"/>
        <v>8436821.9000000004</v>
      </c>
      <c r="BF23" s="37">
        <f t="shared" si="39"/>
        <v>8436821.9000000004</v>
      </c>
      <c r="BG23" s="37">
        <f t="shared" si="39"/>
        <v>7030685</v>
      </c>
      <c r="BH23" s="37">
        <f>BH10+BH11+BH12+BH13+BH14+BH15+BH16+BH17+BH18+BH19+BH20+BH21+BH22</f>
        <v>834142.5</v>
      </c>
      <c r="BI23" s="37">
        <f t="shared" si="39"/>
        <v>834142.5</v>
      </c>
      <c r="BJ23" s="37">
        <f t="shared" si="39"/>
        <v>518129.3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135405.9</v>
      </c>
      <c r="BO23" s="37">
        <f t="shared" si="39"/>
        <v>135405.9</v>
      </c>
      <c r="BP23" s="37">
        <f t="shared" si="39"/>
        <v>234776.4</v>
      </c>
      <c r="BQ23" s="39">
        <f t="shared" si="39"/>
        <v>2192433.1</v>
      </c>
      <c r="BR23" s="39">
        <f t="shared" si="39"/>
        <v>2192433.1</v>
      </c>
      <c r="BS23" s="39">
        <f t="shared" si="39"/>
        <v>1446196.1</v>
      </c>
      <c r="BT23" s="33">
        <f t="shared" si="30"/>
        <v>65.963066330279361</v>
      </c>
      <c r="BU23" s="37">
        <f t="shared" ref="BU23:DC23" si="40">BU10+BU11+BU12+BU13+BU14+BU15+BU16+BU17+BU18+BU19+BU20+BU21+BU22</f>
        <v>1732571.0999999999</v>
      </c>
      <c r="BV23" s="37">
        <f t="shared" si="40"/>
        <v>1732571.0999999999</v>
      </c>
      <c r="BW23" s="37">
        <f>BW10+BW11+BW12+BW13+BW14+BW15+BW16+BW17+BW18+BW19+BW20+BW21+BW22</f>
        <v>1054732.8999999999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137662</v>
      </c>
      <c r="CB23" s="37">
        <f t="shared" si="40"/>
        <v>137662</v>
      </c>
      <c r="CC23" s="37">
        <f t="shared" si="40"/>
        <v>118370.2</v>
      </c>
      <c r="CD23" s="37">
        <f t="shared" si="40"/>
        <v>322200</v>
      </c>
      <c r="CE23" s="37">
        <f t="shared" si="40"/>
        <v>322200</v>
      </c>
      <c r="CF23" s="37">
        <f t="shared" si="40"/>
        <v>273093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43557590.899999999</v>
      </c>
      <c r="CK23" s="37">
        <f>CK10+CK11+CK12+CK13+CK14+CK15+CK16+CK17+CK18+CK19+CK20+CK21+CK22</f>
        <v>43557590.899999999</v>
      </c>
      <c r="CL23" s="37">
        <f t="shared" si="40"/>
        <v>21298780.5</v>
      </c>
      <c r="CM23" s="37">
        <f t="shared" si="40"/>
        <v>0</v>
      </c>
      <c r="CN23" s="37">
        <f t="shared" si="40"/>
        <v>0</v>
      </c>
      <c r="CO23" s="37">
        <f t="shared" si="40"/>
        <v>11585</v>
      </c>
      <c r="CP23" s="37">
        <f t="shared" si="40"/>
        <v>18190182.5</v>
      </c>
      <c r="CQ23" s="37">
        <f t="shared" si="40"/>
        <v>18190182.5</v>
      </c>
      <c r="CR23" s="37">
        <f t="shared" si="40"/>
        <v>13730577.5</v>
      </c>
      <c r="CS23" s="37">
        <f t="shared" si="40"/>
        <v>4189339.5999999996</v>
      </c>
      <c r="CT23" s="37">
        <f t="shared" si="40"/>
        <v>4189339.5999999996</v>
      </c>
      <c r="CU23" s="37">
        <f t="shared" si="40"/>
        <v>3141340.5</v>
      </c>
      <c r="CV23" s="37">
        <f t="shared" si="40"/>
        <v>600000</v>
      </c>
      <c r="CW23" s="37">
        <f t="shared" si="40"/>
        <v>600000</v>
      </c>
      <c r="CX23" s="37">
        <f t="shared" si="40"/>
        <v>379571.9</v>
      </c>
      <c r="CY23" s="37">
        <f t="shared" si="40"/>
        <v>582900</v>
      </c>
      <c r="CZ23" s="37">
        <f t="shared" si="40"/>
        <v>582900</v>
      </c>
      <c r="DA23" s="37">
        <f t="shared" si="40"/>
        <v>1359428.4000000001</v>
      </c>
      <c r="DB23" s="37">
        <f t="shared" si="40"/>
        <v>4550</v>
      </c>
      <c r="DC23" s="37">
        <f t="shared" si="40"/>
        <v>4550</v>
      </c>
      <c r="DD23" s="37">
        <f t="shared" ref="DD23:EG23" si="41">DD10+DD11+DD12+DD13+DD14+DD15+DD16+DD17+DD18+DD19+DD20+DD21+DD22</f>
        <v>11400</v>
      </c>
      <c r="DE23" s="37">
        <f t="shared" si="41"/>
        <v>2312999.7999999998</v>
      </c>
      <c r="DF23" s="31">
        <f t="shared" ref="DF23" si="42">DE23</f>
        <v>2312999.7999999998</v>
      </c>
      <c r="DG23" s="37">
        <f t="shared" si="41"/>
        <v>2165102.1999999997</v>
      </c>
      <c r="DH23" s="37">
        <f t="shared" si="41"/>
        <v>0</v>
      </c>
      <c r="DI23" s="37">
        <f t="shared" si="41"/>
        <v>122472832.70000002</v>
      </c>
      <c r="DJ23" s="37">
        <f t="shared" si="41"/>
        <v>122472832.70000002</v>
      </c>
      <c r="DK23" s="37">
        <f t="shared" si="41"/>
        <v>84559228.899999991</v>
      </c>
      <c r="DL23" s="37">
        <f t="shared" si="41"/>
        <v>454222.3</v>
      </c>
      <c r="DM23" s="37">
        <f t="shared" si="41"/>
        <v>454222.3</v>
      </c>
      <c r="DN23" s="37">
        <f t="shared" si="41"/>
        <v>50000</v>
      </c>
      <c r="DO23" s="37">
        <f t="shared" si="41"/>
        <v>324111.3</v>
      </c>
      <c r="DP23" s="37">
        <f t="shared" si="41"/>
        <v>324111.3</v>
      </c>
      <c r="DQ23" s="37">
        <f t="shared" si="41"/>
        <v>93165.7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15000</v>
      </c>
      <c r="DZ23" s="37">
        <f>DZ10+DZ11+DZ12+DZ13+DZ14+DZ15+DZ16+DZ17+DZ18+DZ19+DZ20+DZ21+DZ22</f>
        <v>27452.400000000001</v>
      </c>
      <c r="EA23" s="37">
        <f t="shared" si="41"/>
        <v>15568862.4</v>
      </c>
      <c r="EB23" s="37">
        <f t="shared" si="41"/>
        <v>15568862.4</v>
      </c>
      <c r="EC23" s="37">
        <f t="shared" si="41"/>
        <v>3033000</v>
      </c>
      <c r="ED23" s="37">
        <f t="shared" si="41"/>
        <v>0</v>
      </c>
      <c r="EE23" s="37">
        <f t="shared" si="41"/>
        <v>16362196</v>
      </c>
      <c r="EF23" s="37">
        <f t="shared" si="41"/>
        <v>16362196</v>
      </c>
      <c r="EG23" s="37">
        <f t="shared" si="41"/>
        <v>3203618.1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2023-02-23T13:29:31Z</cp:lastPrinted>
  <dcterms:created xsi:type="dcterms:W3CDTF">2002-03-15T09:46:46Z</dcterms:created>
  <dcterms:modified xsi:type="dcterms:W3CDTF">2024-12-12T07:21:19Z</dcterms:modified>
</cp:coreProperties>
</file>