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DZ11" i="22" l="1"/>
  <c r="DZ12" i="22"/>
  <c r="DZ13" i="22"/>
  <c r="DZ14" i="22"/>
  <c r="DZ15" i="22"/>
  <c r="DZ16" i="22"/>
  <c r="DZ17" i="22"/>
  <c r="DZ18" i="22"/>
  <c r="DZ19" i="22"/>
  <c r="DZ20" i="22"/>
  <c r="DZ10" i="22"/>
  <c r="DT11" i="22"/>
  <c r="DT12" i="22"/>
  <c r="DT13" i="22"/>
  <c r="DT14" i="22"/>
  <c r="DT15" i="22"/>
  <c r="DT16" i="22"/>
  <c r="DT17" i="22"/>
  <c r="DT18" i="22"/>
  <c r="DT19" i="22"/>
  <c r="DT20" i="22"/>
  <c r="DT10" i="22"/>
  <c r="DD11" i="22"/>
  <c r="DD12" i="22"/>
  <c r="DD13" i="22"/>
  <c r="DD14" i="22"/>
  <c r="DD15" i="22"/>
  <c r="DD16" i="22"/>
  <c r="DD17" i="22"/>
  <c r="DD18" i="22"/>
  <c r="DD19" i="22"/>
  <c r="DD20" i="22"/>
  <c r="DD10" i="22"/>
  <c r="DA11" i="22"/>
  <c r="DA12" i="22"/>
  <c r="DA13" i="22"/>
  <c r="DA14" i="22"/>
  <c r="DA15" i="22"/>
  <c r="DA16" i="22"/>
  <c r="DA17" i="22"/>
  <c r="DA18" i="22"/>
  <c r="DA19" i="22"/>
  <c r="DA20" i="22"/>
  <c r="DA10" i="22"/>
  <c r="CX11" i="22"/>
  <c r="CX12" i="22"/>
  <c r="CX13" i="22"/>
  <c r="CX14" i="22"/>
  <c r="CX15" i="22"/>
  <c r="CX16" i="22"/>
  <c r="CX17" i="22"/>
  <c r="CX18" i="22"/>
  <c r="CX19" i="22"/>
  <c r="CX20" i="22"/>
  <c r="CX10" i="22"/>
  <c r="CU11" i="22"/>
  <c r="CU12" i="22"/>
  <c r="CU13" i="22"/>
  <c r="CU14" i="22"/>
  <c r="CU15" i="22"/>
  <c r="CU16" i="22"/>
  <c r="CU17" i="22"/>
  <c r="CU18" i="22"/>
  <c r="CU19" i="22"/>
  <c r="CU20" i="22"/>
  <c r="CU10" i="22"/>
  <c r="CR11" i="22"/>
  <c r="CR12" i="22"/>
  <c r="CR13" i="22"/>
  <c r="CR14" i="22"/>
  <c r="CR15" i="22"/>
  <c r="CR16" i="22"/>
  <c r="CR17" i="22"/>
  <c r="CR18" i="22"/>
  <c r="CR19" i="22"/>
  <c r="CR20" i="22"/>
  <c r="CR10" i="22"/>
  <c r="CO11" i="22"/>
  <c r="CO12" i="22"/>
  <c r="CO13" i="22"/>
  <c r="CO14" i="22"/>
  <c r="CO15" i="22"/>
  <c r="CO16" i="22"/>
  <c r="CO17" i="22"/>
  <c r="CO18" i="22"/>
  <c r="CO19" i="22"/>
  <c r="CO20" i="22"/>
  <c r="CO10" i="22"/>
  <c r="CL11" i="22"/>
  <c r="CL12" i="22"/>
  <c r="CL13" i="22"/>
  <c r="CL14" i="22"/>
  <c r="CL15" i="22"/>
  <c r="CL16" i="22"/>
  <c r="CL17" i="22"/>
  <c r="CL18" i="22"/>
  <c r="CL19" i="22"/>
  <c r="CL20" i="22"/>
  <c r="CL10" i="22"/>
  <c r="CI11" i="22"/>
  <c r="CI12" i="22"/>
  <c r="CI13" i="22"/>
  <c r="CI14" i="22"/>
  <c r="CI15" i="22"/>
  <c r="CI16" i="22"/>
  <c r="CI17" i="22"/>
  <c r="CI18" i="22"/>
  <c r="CI19" i="22"/>
  <c r="CI20" i="22"/>
  <c r="CI10" i="22"/>
  <c r="BZ11" i="22"/>
  <c r="BZ12" i="22"/>
  <c r="BZ13" i="22"/>
  <c r="BZ14" i="22"/>
  <c r="BZ15" i="22"/>
  <c r="BZ16" i="22"/>
  <c r="BZ17" i="22"/>
  <c r="BZ18" i="22"/>
  <c r="BZ19" i="22"/>
  <c r="BZ20" i="22"/>
  <c r="BZ10" i="22"/>
  <c r="CC11" i="22"/>
  <c r="CC12" i="22"/>
  <c r="CC13" i="22"/>
  <c r="CC14" i="22"/>
  <c r="CC15" i="22"/>
  <c r="CC16" i="22"/>
  <c r="CC17" i="22"/>
  <c r="CC18" i="22"/>
  <c r="CC19" i="22"/>
  <c r="CC20" i="22"/>
  <c r="CC10" i="22"/>
  <c r="BW11" i="22"/>
  <c r="BW12" i="22"/>
  <c r="BW13" i="22"/>
  <c r="BW14" i="22"/>
  <c r="BW15" i="22"/>
  <c r="BW16" i="22"/>
  <c r="BW17" i="22"/>
  <c r="BW18" i="22"/>
  <c r="BW19" i="22"/>
  <c r="BW20" i="22"/>
  <c r="BW10" i="22"/>
  <c r="BT11" i="22"/>
  <c r="BT12" i="22"/>
  <c r="BT13" i="22"/>
  <c r="BT14" i="22"/>
  <c r="BT15" i="22"/>
  <c r="BT16" i="22"/>
  <c r="BT17" i="22"/>
  <c r="BT18" i="22"/>
  <c r="BT19" i="22"/>
  <c r="BT20" i="22"/>
  <c r="BT10" i="22"/>
  <c r="AO11" i="22"/>
  <c r="AO12" i="22"/>
  <c r="AO13" i="22"/>
  <c r="AO14" i="22"/>
  <c r="AO15" i="22"/>
  <c r="AO16" i="22"/>
  <c r="AO17" i="22"/>
  <c r="AO18" i="22"/>
  <c r="AO19" i="22"/>
  <c r="AO2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AE10" i="22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BO19" i="22" l="1"/>
  <c r="BO11" i="22"/>
  <c r="BO12" i="22"/>
  <c r="BO13" i="22"/>
  <c r="BO14" i="22"/>
  <c r="BO15" i="22"/>
  <c r="BO16" i="22"/>
  <c r="BO17" i="22"/>
  <c r="BO18" i="22"/>
  <c r="BO20" i="22"/>
  <c r="BO10" i="22"/>
  <c r="BP19" i="22"/>
  <c r="P10" i="22"/>
  <c r="P17" i="22"/>
  <c r="P19" i="22"/>
  <c r="Q11" i="22"/>
  <c r="Q12" i="22"/>
  <c r="Q13" i="22"/>
  <c r="Q14" i="22"/>
  <c r="Q15" i="22"/>
  <c r="Q16" i="22"/>
  <c r="Q17" i="22"/>
  <c r="Q18" i="22"/>
  <c r="Q19" i="22"/>
  <c r="Q20" i="22"/>
  <c r="Q10" i="22"/>
  <c r="P12" i="22"/>
  <c r="P16" i="22"/>
  <c r="P20" i="22"/>
  <c r="O11" i="22"/>
  <c r="O12" i="22"/>
  <c r="O13" i="22"/>
  <c r="O14" i="22"/>
  <c r="O15" i="22"/>
  <c r="O16" i="22"/>
  <c r="O17" i="22"/>
  <c r="O18" i="22"/>
  <c r="O19" i="22"/>
  <c r="O20" i="22"/>
  <c r="DW11" i="22"/>
  <c r="DW12" i="22"/>
  <c r="DW13" i="22"/>
  <c r="DW14" i="22"/>
  <c r="DW15" i="22"/>
  <c r="DW16" i="22"/>
  <c r="DW17" i="22"/>
  <c r="DW18" i="22"/>
  <c r="DW19" i="22"/>
  <c r="DW20" i="22"/>
  <c r="DW10" i="22"/>
  <c r="P11" i="22"/>
  <c r="P13" i="22"/>
  <c r="P14" i="22"/>
  <c r="P15" i="22"/>
  <c r="P18" i="22"/>
  <c r="CD21" i="22" l="1"/>
  <c r="BV21" i="22"/>
  <c r="BX21" i="22"/>
  <c r="BY21" i="22"/>
  <c r="CA21" i="22"/>
  <c r="CB21" i="22"/>
  <c r="CE21" i="22"/>
  <c r="CF21" i="22"/>
  <c r="BU21" i="22"/>
  <c r="AV20" i="22" l="1"/>
  <c r="AV19" i="22"/>
  <c r="AV18" i="22"/>
  <c r="AV17" i="22"/>
  <c r="AV16" i="22"/>
  <c r="AV15" i="22"/>
  <c r="AV14" i="22"/>
  <c r="AV13" i="22"/>
  <c r="AV12" i="22"/>
  <c r="AV11" i="22"/>
  <c r="AV10" i="22"/>
  <c r="BW21" i="22" l="1"/>
  <c r="CC21" i="22"/>
  <c r="BZ21" i="22"/>
  <c r="AF21" i="22" l="1"/>
  <c r="L16" i="22" l="1"/>
  <c r="CH21" i="22"/>
  <c r="AI21" i="22"/>
  <c r="AE21" i="22"/>
  <c r="L10" i="22" l="1"/>
  <c r="DY21" i="22" l="1"/>
  <c r="L11" i="22" l="1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21" i="22"/>
  <c r="L21" i="22" l="1"/>
  <c r="AL11" i="22"/>
  <c r="AL15" i="22"/>
  <c r="AL17" i="22"/>
  <c r="AL19" i="22"/>
  <c r="AL10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BG21" i="22"/>
  <c r="BA21" i="22"/>
  <c r="AP21" i="22"/>
  <c r="AK21" i="22"/>
  <c r="AA21" i="22"/>
  <c r="V21" i="22"/>
  <c r="BN11" i="22"/>
  <c r="BN12" i="22"/>
  <c r="BN13" i="22"/>
  <c r="BN14" i="22"/>
  <c r="BN15" i="22"/>
  <c r="BN16" i="22"/>
  <c r="BN17" i="22"/>
  <c r="BN18" i="22"/>
  <c r="BN19" i="22"/>
  <c r="BN20" i="22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Q10" i="22"/>
  <c r="BQ11" i="22"/>
  <c r="BQ16" i="22"/>
  <c r="BQ14" i="22"/>
  <c r="BQ12" i="22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CI21" i="22"/>
  <c r="DK21" i="22"/>
  <c r="DQ21" i="22"/>
  <c r="DW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C14" i="23"/>
  <c r="BL8" i="22"/>
  <c r="BO8" i="22" s="1"/>
  <c r="BT8" i="22" s="1"/>
  <c r="BW8" i="22" s="1"/>
  <c r="BZ8" i="22" s="1"/>
  <c r="CC8" i="22" s="1"/>
  <c r="CF8" i="22" s="1"/>
  <c r="CI8" i="22" s="1"/>
  <c r="CL8" i="22" l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BQ21" i="22" s="1"/>
  <c r="D16" i="23"/>
  <c r="P21" i="22"/>
  <c r="R21" i="22" s="1"/>
  <c r="D10" i="23"/>
  <c r="I15" i="22"/>
  <c r="I14" i="22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I11" i="22"/>
  <c r="D80" i="23" l="1"/>
  <c r="M21" i="22"/>
  <c r="H10" i="22"/>
  <c r="F21" i="22"/>
  <c r="H21" i="22" s="1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  <c r="X10" i="22"/>
  <c r="T21" i="22"/>
  <c r="X21" i="22" s="1"/>
  <c r="O10" i="22"/>
  <c r="C8" i="23" s="1"/>
  <c r="C80" i="23" s="1"/>
  <c r="J10" i="22"/>
  <c r="DG10" i="22"/>
  <c r="DG21" i="22" s="1"/>
  <c r="N10" i="22" l="1"/>
  <c r="O21" i="22"/>
  <c r="S21" i="22" s="1"/>
  <c r="F80" i="23" s="1"/>
  <c r="S10" i="22"/>
  <c r="F8" i="23" s="1"/>
  <c r="J21" i="22"/>
  <c r="N21" i="22" s="1"/>
  <c r="E10" i="22"/>
  <c r="I10" i="22" l="1"/>
  <c r="E21" i="22"/>
  <c r="I21" i="22" l="1"/>
  <c r="J22" i="22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<sst xmlns="http://schemas.openxmlformats.org/spreadsheetml/2006/main" count="1232" uniqueCount="261">
  <si>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</si>
  <si>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</si>
  <si>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</si>
  <si>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</si>
  <si>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</si>
  <si>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</si>
  <si>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</si>
  <si>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</si>
  <si>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</si>
  <si>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</si>
  <si>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</si>
  <si>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</si>
  <si>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</si>
  <si>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</si>
  <si>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</si>
  <si>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</si>
  <si>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</si>
  <si>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</si>
  <si>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</si>
  <si>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</si>
  <si>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</si>
  <si>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</si>
  <si>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</si>
  <si>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</si>
  <si>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</si>
  <si>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</si>
  <si>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</si>
  <si>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</si>
  <si>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</si>
  <si>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</si>
  <si>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</si>
  <si>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</si>
  <si>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</si>
  <si>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</si>
  <si>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</si>
  <si>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</si>
  <si>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</si>
  <si>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</si>
  <si>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</si>
  <si>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</si>
  <si>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</si>
  <si>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</si>
  <si>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</si>
  <si>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</si>
  <si>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</si>
  <si>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</si>
  <si>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</si>
  <si>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</si>
  <si>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</si>
  <si>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</si>
  <si>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</si>
  <si>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</si>
  <si>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</si>
  <si>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</si>
  <si>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</si>
  <si>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</si>
  <si>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</si>
  <si>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</si>
  <si>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</si>
  <si>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</si>
  <si>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</si>
  <si>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</si>
  <si>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</si>
  <si>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</si>
  <si>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</si>
  <si>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</si>
  <si>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</si>
  <si>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</si>
  <si>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</si>
  <si>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</si>
  <si>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</si>
  <si>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</si>
  <si>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</si>
  <si>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</si>
  <si>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</si>
  <si>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</si>
  <si>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</si>
  <si>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</si>
  <si>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</si>
  <si>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</si>
  <si>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</si>
  <si>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</si>
  <si>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</si>
  <si>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</si>
  <si>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</si>
  <si>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</si>
  <si>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</si>
  <si>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</si>
  <si>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</si>
  <si>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</si>
  <si>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</si>
  <si>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</si>
  <si>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</si>
  <si>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</si>
  <si>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</si>
  <si>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</si>
  <si>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</si>
  <si>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</si>
  <si>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</si>
  <si>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</si>
  <si>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</si>
  <si>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</si>
  <si>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</si>
  <si>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</si>
  <si>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</si>
  <si>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</si>
  <si>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</si>
  <si>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</si>
  <si>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</si>
  <si>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</si>
  <si>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</si>
  <si>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</si>
  <si>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</si>
  <si>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</si>
  <si>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</si>
  <si>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</si>
  <si>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</si>
  <si>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</si>
  <si>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</si>
  <si>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</si>
  <si>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</si>
  <si>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</si>
  <si>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</si>
  <si>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</si>
  <si>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</si>
  <si>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</si>
  <si>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</si>
  <si>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</si>
  <si>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</si>
  <si>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</si>
  <si>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</si>
  <si>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</si>
  <si>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</si>
  <si>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</si>
  <si>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</si>
  <si>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</si>
  <si>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</si>
  <si>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</si>
  <si>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</si>
  <si>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</si>
  <si>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</si>
  <si>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</si>
  <si>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</si>
  <si>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</si>
  <si>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</si>
  <si>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</si>
  <si>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</si>
  <si>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</si>
  <si>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</si>
  <si>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</si>
  <si>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</si>
  <si>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</si>
  <si>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</si>
  <si>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</si>
  <si>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</si>
  <si>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</si>
  <si>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</si>
  <si>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</si>
  <si>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</si>
  <si>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</si>
  <si>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</si>
  <si>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</si>
  <si>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</si>
  <si>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</si>
  <si>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</si>
  <si>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</si>
  <si>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</si>
  <si>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</si>
  <si>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</si>
  <si>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</si>
  <si>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</si>
  <si>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</si>
  <si>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</si>
  <si>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</si>
  <si>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</si>
  <si>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</si>
  <si>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</si>
  <si>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</si>
  <si>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</si>
  <si>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</si>
  <si>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</si>
  <si>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</si>
  <si>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</si>
  <si>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</si>
  <si>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</si>
  <si>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</si>
  <si>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</si>
  <si>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</si>
  <si>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</si>
  <si>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</si>
  <si>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</si>
  <si>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</si>
  <si>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</si>
  <si>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</si>
  <si>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</si>
  <si>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</si>
  <si>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</si>
  <si>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</si>
  <si>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</si>
  <si>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</si>
  <si>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</si>
  <si>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</si>
  <si>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</si>
  <si>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</si>
  <si>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</si>
  <si>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</si>
  <si>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</si>
  <si>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</si>
  <si>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</si>
  <si>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</si>
  <si>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</si>
  <si>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</si>
  <si>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</si>
  <si>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</si>
  <si>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</si>
  <si>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</si>
  <si>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</si>
  <si>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</si>
  <si>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</si>
  <si>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</si>
  <si>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</si>
  <si>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</si>
  <si>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</si>
  <si>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</si>
  <si>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</si>
  <si>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</si>
  <si>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</si>
  <si>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</si>
  <si>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</si>
  <si>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</si>
  <si>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</si>
  <si>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</si>
  <si>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</si>
  <si>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</si>
  <si>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</si>
  <si>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</si>
  <si>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</si>
  <si>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</si>
  <si>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</si>
  <si>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</si>
  <si>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</si>
  <si>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</si>
  <si>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</si>
  <si>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</si>
  <si>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</si>
  <si>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</si>
  <si>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</si>
  <si>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</si>
  <si>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</si>
  <si>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</si>
  <si>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</si>
  <si>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</si>
  <si>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</si>
  <si>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</si>
  <si>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</si>
  <si>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12*2.80+12*2.8.2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</si>
  <si>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12*2.8.6 Կապիտալ ներքին պաշտոնական դրամաշնորհներ` ստացված կառավարման այլ մակարդակներից</t>
  </si>
  <si>
    <t>12*2.8</t>
  </si>
  <si>
    <t>8 ամիս</t>
  </si>
  <si>
    <t>փաստացի           (8 ամիս)</t>
  </si>
  <si>
    <r>
      <t xml:space="preserve"> ՀՀ  ԿՈՏԱՅՔԻ _  ՄԱՐԶԻ  ՀԱՄԱՅՆՔՆԵՐԻ   ԲՅՈՒՋԵՏԱՅԻՆ   ԵԿԱՄՈՒՏՆԵՐԻ   ՎԵՐԱԲԵՐՅԱԼ  (աճողական)  2024թ.  «08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</si>
</sst>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N12" sqref="DN12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x14ac:dyDescent="0.3"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x14ac:dyDescent="0.3">
      <c r="C2" s="162" t="s">
        <v>260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240</v>
      </c>
      <c r="F4" s="135"/>
      <c r="G4" s="135"/>
      <c r="H4" s="135"/>
      <c r="I4" s="136"/>
      <c r="J4" s="164" t="s">
        <v>239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24" t="s">
        <v>16</v>
      </c>
      <c r="EC4" s="178" t="s">
        <v>17</v>
      </c>
      <c r="ED4" s="179"/>
      <c r="EE4" s="180"/>
    </row>
    <row r="5" spans="1:136" s="9" customFormat="1" ht="15" customHeight="1" x14ac:dyDescent="0.3">
      <c r="A5" s="126"/>
      <c r="B5" s="129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22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24"/>
      <c r="EC5" s="181"/>
      <c r="ED5" s="182"/>
      <c r="EE5" s="183"/>
    </row>
    <row r="6" spans="1:136" s="9" customFormat="1" ht="119.25" customHeight="1" x14ac:dyDescent="0.3">
      <c r="A6" s="126"/>
      <c r="B6" s="129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238</v>
      </c>
      <c r="P6" s="199"/>
      <c r="Q6" s="199"/>
      <c r="R6" s="199"/>
      <c r="S6" s="200"/>
      <c r="T6" s="146" t="s">
        <v>235</v>
      </c>
      <c r="U6" s="147"/>
      <c r="V6" s="147"/>
      <c r="W6" s="147"/>
      <c r="X6" s="148"/>
      <c r="Y6" s="146" t="s">
        <v>234</v>
      </c>
      <c r="Z6" s="147"/>
      <c r="AA6" s="147"/>
      <c r="AB6" s="147"/>
      <c r="AC6" s="148"/>
      <c r="AD6" s="146" t="s">
        <v>252</v>
      </c>
      <c r="AE6" s="147"/>
      <c r="AF6" s="147"/>
      <c r="AG6" s="147"/>
      <c r="AH6" s="148"/>
      <c r="AI6" s="146" t="s">
        <v>236</v>
      </c>
      <c r="AJ6" s="147"/>
      <c r="AK6" s="147"/>
      <c r="AL6" s="147"/>
      <c r="AM6" s="148"/>
      <c r="AN6" s="146" t="s">
        <v>237</v>
      </c>
      <c r="AO6" s="147"/>
      <c r="AP6" s="147"/>
      <c r="AQ6" s="147"/>
      <c r="AR6" s="148"/>
      <c r="AS6" s="210" t="s">
        <v>29</v>
      </c>
      <c r="AT6" s="210"/>
      <c r="AU6" s="210"/>
      <c r="AV6" s="173" t="s">
        <v>253</v>
      </c>
      <c r="AW6" s="174"/>
      <c r="AX6" s="174"/>
      <c r="AY6" s="173" t="s">
        <v>254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208"/>
      <c r="DI6" s="209"/>
      <c r="DJ6" s="151" t="s">
        <v>255</v>
      </c>
      <c r="DK6" s="152"/>
      <c r="DL6" s="153"/>
      <c r="DM6" s="151" t="s">
        <v>256</v>
      </c>
      <c r="DN6" s="152"/>
      <c r="DO6" s="153"/>
      <c r="DP6" s="154"/>
      <c r="DQ6" s="155"/>
      <c r="DR6" s="156"/>
      <c r="DS6" s="151" t="s">
        <v>51</v>
      </c>
      <c r="DT6" s="152"/>
      <c r="DU6" s="153"/>
      <c r="DV6" s="151" t="s">
        <v>52</v>
      </c>
      <c r="DW6" s="152"/>
      <c r="DX6" s="153"/>
      <c r="DY6" s="219" t="s">
        <v>53</v>
      </c>
      <c r="DZ6" s="220"/>
      <c r="EA6" s="220"/>
      <c r="EB6" s="124"/>
      <c r="EC6" s="184"/>
      <c r="ED6" s="185"/>
      <c r="EE6" s="186"/>
    </row>
    <row r="7" spans="1:136" s="10" customFormat="1" ht="36" customHeight="1" x14ac:dyDescent="0.3">
      <c r="A7" s="126"/>
      <c r="B7" s="129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4" t="s">
        <v>9</v>
      </c>
      <c r="EC7" s="122" t="s">
        <v>43</v>
      </c>
      <c r="ED7" s="119" t="s">
        <v>55</v>
      </c>
      <c r="EE7" s="120"/>
    </row>
    <row r="8" spans="1:136" s="27" customFormat="1" ht="101.25" customHeight="1" x14ac:dyDescent="0.25">
      <c r="A8" s="127"/>
      <c r="B8" s="130"/>
      <c r="C8" s="133"/>
      <c r="D8" s="133"/>
      <c r="E8" s="123"/>
      <c r="F8" s="35" t="s">
        <v>258</v>
      </c>
      <c r="G8" s="26" t="s">
        <v>259</v>
      </c>
      <c r="H8" s="36" t="s">
        <v>251</v>
      </c>
      <c r="I8" s="26" t="s">
        <v>54</v>
      </c>
      <c r="J8" s="123"/>
      <c r="K8" s="35" t="s">
        <v>258</v>
      </c>
      <c r="L8" s="26" t="s">
        <v>259</v>
      </c>
      <c r="M8" s="26" t="s">
        <v>54</v>
      </c>
      <c r="N8" s="26" t="s">
        <v>54</v>
      </c>
      <c r="O8" s="123"/>
      <c r="P8" s="35" t="s">
        <v>258</v>
      </c>
      <c r="Q8" s="26" t="s">
        <v>259</v>
      </c>
      <c r="R8" s="36" t="s">
        <v>251</v>
      </c>
      <c r="S8" s="26" t="s">
        <v>54</v>
      </c>
      <c r="T8" s="123"/>
      <c r="U8" s="35" t="s">
        <v>258</v>
      </c>
      <c r="V8" s="26" t="s">
        <v>259</v>
      </c>
      <c r="W8" s="36" t="s">
        <v>251</v>
      </c>
      <c r="X8" s="26" t="s">
        <v>54</v>
      </c>
      <c r="Y8" s="123"/>
      <c r="Z8" s="35" t="s">
        <v>258</v>
      </c>
      <c r="AA8" s="26" t="s">
        <v>259</v>
      </c>
      <c r="AB8" s="36" t="s">
        <v>251</v>
      </c>
      <c r="AC8" s="26" t="s">
        <v>54</v>
      </c>
      <c r="AD8" s="123"/>
      <c r="AE8" s="35" t="s">
        <v>258</v>
      </c>
      <c r="AF8" s="26" t="s">
        <v>259</v>
      </c>
      <c r="AG8" s="36" t="s">
        <v>251</v>
      </c>
      <c r="AH8" s="26" t="s">
        <v>54</v>
      </c>
      <c r="AI8" s="123"/>
      <c r="AJ8" s="35" t="s">
        <v>258</v>
      </c>
      <c r="AK8" s="26" t="s">
        <v>259</v>
      </c>
      <c r="AL8" s="36" t="s">
        <v>251</v>
      </c>
      <c r="AM8" s="26" t="s">
        <v>54</v>
      </c>
      <c r="AN8" s="123"/>
      <c r="AO8" s="35" t="s">
        <v>258</v>
      </c>
      <c r="AP8" s="26" t="s">
        <v>259</v>
      </c>
      <c r="AQ8" s="36" t="s">
        <v>251</v>
      </c>
      <c r="AR8" s="26" t="s">
        <v>54</v>
      </c>
      <c r="AS8" s="123"/>
      <c r="AT8" s="35" t="s">
        <v>258</v>
      </c>
      <c r="AU8" s="26" t="s">
        <v>259</v>
      </c>
      <c r="AV8" s="123"/>
      <c r="AW8" s="35" t="s">
        <v>258</v>
      </c>
      <c r="AX8" s="26" t="s">
        <v>259</v>
      </c>
      <c r="AY8" s="123"/>
      <c r="AZ8" s="35" t="s">
        <v>258</v>
      </c>
      <c r="BA8" s="26" t="s">
        <v>259</v>
      </c>
      <c r="BB8" s="123"/>
      <c r="BC8" s="35" t="s">
        <v>258</v>
      </c>
      <c r="BD8" s="26" t="s">
        <v>259</v>
      </c>
      <c r="BE8" s="123"/>
      <c r="BF8" s="35" t="s">
        <v>258</v>
      </c>
      <c r="BG8" s="26" t="s">
        <v>259</v>
      </c>
      <c r="BH8" s="123"/>
      <c r="BI8" s="35" t="s">
        <v>258</v>
      </c>
      <c r="BJ8" s="26" t="s">
        <v>259</v>
      </c>
      <c r="BK8" s="123"/>
      <c r="BL8" s="35" t="str">
        <f>BI8</f>
        <v>8 ամիս</v>
      </c>
      <c r="BM8" s="26" t="str">
        <f>BG8</f>
        <v>փաստացի           (8 ամիս)</v>
      </c>
      <c r="BN8" s="123"/>
      <c r="BO8" s="35" t="str">
        <f>BL8</f>
        <v>8 ամիս</v>
      </c>
      <c r="BP8" s="26" t="str">
        <f>BM8</f>
        <v>փաստացի           (8 ամիս)</v>
      </c>
      <c r="BQ8" s="36" t="str">
        <f>AL8</f>
        <v>կատ. %-ը տարեկան  նկատմամբ</v>
      </c>
      <c r="BR8" s="26" t="s">
        <v>54</v>
      </c>
      <c r="BS8" s="123"/>
      <c r="BT8" s="35" t="str">
        <f>BO8</f>
        <v>8 ամիս</v>
      </c>
      <c r="BU8" s="26" t="str">
        <f>BP8</f>
        <v>փաստացի           (8 ամիս)</v>
      </c>
      <c r="BV8" s="123"/>
      <c r="BW8" s="35" t="str">
        <f>BT8</f>
        <v>8 ամիս</v>
      </c>
      <c r="BX8" s="26" t="str">
        <f>BU8</f>
        <v>փաստացի           (8 ամիս)</v>
      </c>
      <c r="BY8" s="123"/>
      <c r="BZ8" s="35" t="str">
        <f>BW8</f>
        <v>8 ամիս</v>
      </c>
      <c r="CA8" s="26" t="str">
        <f>BX8</f>
        <v>փաստացի           (8 ամիս)</v>
      </c>
      <c r="CB8" s="123"/>
      <c r="CC8" s="35" t="str">
        <f>BZ8</f>
        <v>8 ամիս</v>
      </c>
      <c r="CD8" s="26" t="str">
        <f>CA8</f>
        <v>փաստացի           (8 ամիս)</v>
      </c>
      <c r="CE8" s="123"/>
      <c r="CF8" s="35" t="str">
        <f>CC8</f>
        <v>8 ամիս</v>
      </c>
      <c r="CG8" s="26" t="str">
        <f>CD8</f>
        <v>փաստացի           (8 ամիս)</v>
      </c>
      <c r="CH8" s="123"/>
      <c r="CI8" s="35" t="str">
        <f>CF8</f>
        <v>8 ամիս</v>
      </c>
      <c r="CJ8" s="26" t="str">
        <f>CG8</f>
        <v>փաստացի           (8 ամիս)</v>
      </c>
      <c r="CK8" s="123"/>
      <c r="CL8" s="35" t="str">
        <f>CI8</f>
        <v>8 ամիս</v>
      </c>
      <c r="CM8" s="26" t="str">
        <f>CJ8</f>
        <v>փաստացի           (8 ամիս)</v>
      </c>
      <c r="CN8" s="123"/>
      <c r="CO8" s="35" t="str">
        <f>CL8</f>
        <v>8 ամիս</v>
      </c>
      <c r="CP8" s="26" t="str">
        <f>CM8</f>
        <v>փաստացի           (8 ամիս)</v>
      </c>
      <c r="CQ8" s="123"/>
      <c r="CR8" s="35" t="str">
        <f>CO8</f>
        <v>8 ամիս</v>
      </c>
      <c r="CS8" s="26" t="str">
        <f>CP8</f>
        <v>փաստացի           (8 ամիս)</v>
      </c>
      <c r="CT8" s="123"/>
      <c r="CU8" s="35" t="str">
        <f>CR8</f>
        <v>8 ամիս</v>
      </c>
      <c r="CV8" s="26" t="str">
        <f>CS8</f>
        <v>փաստացի           (8 ամիս)</v>
      </c>
      <c r="CW8" s="123"/>
      <c r="CX8" s="35" t="str">
        <f>CU8</f>
        <v>8 ամիս</v>
      </c>
      <c r="CY8" s="26" t="str">
        <f>CV8</f>
        <v>փաստացի           (8 ամիս)</v>
      </c>
      <c r="CZ8" s="123"/>
      <c r="DA8" s="35" t="str">
        <f>CX8</f>
        <v>8 ամիս</v>
      </c>
      <c r="DB8" s="26" t="str">
        <f>CY8</f>
        <v>փաստացի           (8 ամիս)</v>
      </c>
      <c r="DC8" s="123"/>
      <c r="DD8" s="35" t="str">
        <f>DA8</f>
        <v>8 ամիս</v>
      </c>
      <c r="DE8" s="26" t="str">
        <f>DB8</f>
        <v>փաստացի           (8 ամիս)</v>
      </c>
      <c r="DF8" s="223"/>
      <c r="DG8" s="123"/>
      <c r="DH8" s="35" t="str">
        <f>DD8</f>
        <v>8 ամիս</v>
      </c>
      <c r="DI8" s="26" t="str">
        <f>DE8</f>
        <v>փաստացի           (8 ամիս)</v>
      </c>
      <c r="DJ8" s="123"/>
      <c r="DK8" s="35" t="str">
        <f>DH8</f>
        <v>8 ամիս</v>
      </c>
      <c r="DL8" s="26" t="str">
        <f>DI8</f>
        <v>փաստացի           (8 ամիս)</v>
      </c>
      <c r="DM8" s="123"/>
      <c r="DN8" s="35" t="str">
        <f>DK8</f>
        <v>8 ամիս</v>
      </c>
      <c r="DO8" s="26" t="str">
        <f>DL8</f>
        <v>փաստացի           (8 ամիս)</v>
      </c>
      <c r="DP8" s="123"/>
      <c r="DQ8" s="35" t="str">
        <f>DN8</f>
        <v>8 ամիս</v>
      </c>
      <c r="DR8" s="26" t="str">
        <f>DO8</f>
        <v>փաստացի           (8 ամիս)</v>
      </c>
      <c r="DS8" s="123"/>
      <c r="DT8" s="35" t="str">
        <f>DQ8</f>
        <v>8 ամիս</v>
      </c>
      <c r="DU8" s="26" t="str">
        <f>DR8</f>
        <v>փաստացի           (8 ամիս)</v>
      </c>
      <c r="DV8" s="123"/>
      <c r="DW8" s="35" t="str">
        <f>DT8</f>
        <v>8 ամիս</v>
      </c>
      <c r="DX8" s="26" t="str">
        <f>DU8</f>
        <v>փաստացի           (8 ամիս)</v>
      </c>
      <c r="DY8" s="123"/>
      <c r="DZ8" s="35" t="str">
        <f>DW8</f>
        <v>8 ամիս</v>
      </c>
      <c r="EA8" s="26" t="str">
        <f>DX8</f>
        <v>փաստացի           (8 ամիս)</v>
      </c>
      <c r="EB8" s="124"/>
      <c r="EC8" s="123"/>
      <c r="ED8" s="35" t="s">
        <v>258</v>
      </c>
      <c r="EE8" s="26" t="str">
        <f>EA8</f>
        <v>փաստացի           (8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257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>DG10+EC10-DY10</f>
        <v>3338755.4350000001</v>
      </c>
      <c r="F10" s="20">
        <f>DH10+ED10-DZ10</f>
        <v>1771243.3733333333</v>
      </c>
      <c r="G10" s="12">
        <f>DI10+EE10-EA10</f>
        <v>1613545.4857999997</v>
      </c>
      <c r="H10" s="12">
        <f t="shared" ref="H10:H21" si="0">G10/F10*100</f>
        <v>91.096769088453428</v>
      </c>
      <c r="I10" s="12">
        <f t="shared" ref="I10:I21" si="1">G10/E10*100</f>
        <v>48.327753176686322</v>
      </c>
      <c r="J10" s="12">
        <f>T10+Y10+AD10+AI10+AN10+AS10+BK10+BS10+BV10+BY10+CB10+CE10+CK10+CN10+CT10+CW10+DC10</f>
        <v>1184877.2</v>
      </c>
      <c r="K10" s="12">
        <f>U10+Z10+AE10+AJ10+AO10+AT10+BL10+BT10+BW10+BZ10+CC10+CF10+CL10+CO10+CU10+CX10+DD10</f>
        <v>716322.37333333329</v>
      </c>
      <c r="L10" s="12">
        <f>V10+AA10+AF10+AK10+AP10+AU10+BM10+BU10+BX10+CA10+CD10+CG10+CM10+CP10+CV10+CY10+DE10</f>
        <v>558798.46680000017</v>
      </c>
      <c r="M10" s="12">
        <f t="shared" ref="M10:M21" si="2">L10/K10*100</f>
        <v>78.009355508426793</v>
      </c>
      <c r="N10" s="12">
        <f t="shared" ref="N10:N21" si="3">L10/J10*100</f>
        <v>47.160875979384208</v>
      </c>
      <c r="O10" s="12">
        <f>T10+Y10</f>
        <v>160790.5</v>
      </c>
      <c r="P10" s="12">
        <f>U10+Z10</f>
        <v>96474.3</v>
      </c>
      <c r="Q10" s="12">
        <f>V10+AA10</f>
        <v>72971.339500000147</v>
      </c>
      <c r="R10" s="12">
        <f t="shared" ref="R10:R21" si="4">Q10/P10*100</f>
        <v>75.638112429942623</v>
      </c>
      <c r="S10" s="11">
        <f t="shared" ref="S10:S21" si="5">Q10/O10*100</f>
        <v>45.382867457965581</v>
      </c>
      <c r="T10" s="117">
        <v>151540.5</v>
      </c>
      <c r="U10" s="112">
        <f>T10/12*7.2</f>
        <v>90924.3</v>
      </c>
      <c r="V10" s="112">
        <v>66223.96150000015</v>
      </c>
      <c r="W10" s="12">
        <f>V10/U10*100</f>
        <v>72.834172492942102</v>
      </c>
      <c r="X10" s="11">
        <f>V10/T10*100</f>
        <v>43.700503495765261</v>
      </c>
      <c r="Y10" s="112">
        <v>9250</v>
      </c>
      <c r="Z10" s="112">
        <f>Y10/12*7.2</f>
        <v>5550</v>
      </c>
      <c r="AA10" s="112">
        <v>6747.3779999999997</v>
      </c>
      <c r="AB10" s="12">
        <f>AA10/Z10*100</f>
        <v>121.57437837837837</v>
      </c>
      <c r="AC10" s="11">
        <f>AA10/Y10*100</f>
        <v>72.944627027027025</v>
      </c>
      <c r="AD10" s="112">
        <v>323639.8</v>
      </c>
      <c r="AE10" s="112">
        <f>AD10/12*7.2</f>
        <v>194183.88</v>
      </c>
      <c r="AF10" s="112">
        <v>200031.29699999999</v>
      </c>
      <c r="AG10" s="12">
        <f t="shared" ref="AG10:AG21" si="6">AF10/AE10*100</f>
        <v>103.01127827912389</v>
      </c>
      <c r="AH10" s="11">
        <f t="shared" ref="AH10:AH21" si="7">AF10/AD10*100</f>
        <v>61.806766967474339</v>
      </c>
      <c r="AI10" s="112">
        <v>57940.800000000003</v>
      </c>
      <c r="AJ10" s="112">
        <f>AI10/12*8</f>
        <v>38627.200000000004</v>
      </c>
      <c r="AK10" s="112">
        <v>49532.860999999997</v>
      </c>
      <c r="AL10" s="12">
        <f t="shared" ref="AL10:AL21" si="8">AK10/AJ10*100</f>
        <v>128.2331129359622</v>
      </c>
      <c r="AM10" s="11">
        <f t="shared" ref="AM10:AM21" si="9">AK10/AI10*100</f>
        <v>85.48874195730815</v>
      </c>
      <c r="AN10" s="112">
        <v>23000</v>
      </c>
      <c r="AO10" s="112">
        <f>AN10/12*8</f>
        <v>15333.333333333334</v>
      </c>
      <c r="AP10" s="112">
        <v>16783.5</v>
      </c>
      <c r="AQ10" s="12">
        <f t="shared" ref="AQ10:AQ21" si="10">AP10/AO10*100</f>
        <v>109.45760869565217</v>
      </c>
      <c r="AR10" s="11">
        <f t="shared" ref="AR10:AR21" si="11">AP10/AN10*100</f>
        <v>72.971739130434784</v>
      </c>
      <c r="AS10" s="38"/>
      <c r="AT10" s="33">
        <f>AS10/12*3</f>
        <v>0</v>
      </c>
      <c r="AU10" s="47"/>
      <c r="AV10" s="33">
        <f t="shared" ref="AV10:AV20" si="12">AU10/12*3</f>
        <v>0</v>
      </c>
      <c r="AW10" s="33">
        <f>AV10/12*3</f>
        <v>0</v>
      </c>
      <c r="AX10" s="47">
        <v>0</v>
      </c>
      <c r="AY10" s="114">
        <v>1578783.3</v>
      </c>
      <c r="AZ10" s="112">
        <v>1052522.2</v>
      </c>
      <c r="BA10" s="112">
        <v>1052522.2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0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N20" si="13">BS10+BV10+BY10+CB10</f>
        <v>44726.6</v>
      </c>
      <c r="BO10" s="12">
        <f>BT10+BW10+BZ10+CC10</f>
        <v>26835.96</v>
      </c>
      <c r="BP10" s="12">
        <f>BU10+BX10+CA10+CD10</f>
        <v>19688.239999999998</v>
      </c>
      <c r="BQ10" s="12">
        <f t="shared" ref="BQ10:BQ21" si="14">BP10/BO10*100</f>
        <v>73.365141399823216</v>
      </c>
      <c r="BR10" s="11">
        <f t="shared" ref="BR10:BR21" si="15">BP10/BN10*100</f>
        <v>44.019084839893928</v>
      </c>
      <c r="BS10" s="112">
        <v>23603.599999999999</v>
      </c>
      <c r="BT10" s="112">
        <f>BS10/12*7.2</f>
        <v>14162.159999999998</v>
      </c>
      <c r="BU10" s="112">
        <v>7368.7610000000004</v>
      </c>
      <c r="BV10" s="112">
        <v>100</v>
      </c>
      <c r="BW10" s="112">
        <f>BV10/12*7.2</f>
        <v>60.000000000000007</v>
      </c>
      <c r="BX10" s="112">
        <v>1450.319</v>
      </c>
      <c r="BY10" s="115">
        <v>2890</v>
      </c>
      <c r="BZ10" s="33">
        <f>BY10/12*7.2</f>
        <v>1734</v>
      </c>
      <c r="CA10" s="112">
        <v>1550</v>
      </c>
      <c r="CB10" s="113">
        <v>18133</v>
      </c>
      <c r="CC10" s="113">
        <f>CB10/12*7.2</f>
        <v>10879.8</v>
      </c>
      <c r="CD10" s="112">
        <v>9319.16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CH10/12*7.2</f>
        <v>2398.8000000000002</v>
      </c>
      <c r="CJ10" s="112">
        <v>2398.8000000000002</v>
      </c>
      <c r="CK10" s="117">
        <v>0</v>
      </c>
      <c r="CL10" s="112">
        <f>CK10/12*6.2</f>
        <v>0</v>
      </c>
      <c r="CM10" s="117">
        <v>0</v>
      </c>
      <c r="CN10" s="112">
        <v>313654.09999999998</v>
      </c>
      <c r="CO10" s="112">
        <f>CN10/12*7.2</f>
        <v>188192.46</v>
      </c>
      <c r="CP10" s="117">
        <v>166439.92929999999</v>
      </c>
      <c r="CQ10" s="112">
        <v>97000</v>
      </c>
      <c r="CR10" s="112">
        <f>CQ10/12*7.2</f>
        <v>58200</v>
      </c>
      <c r="CS10" s="117">
        <v>52345.139300000003</v>
      </c>
      <c r="CT10" s="116">
        <v>0</v>
      </c>
      <c r="CU10" s="116">
        <f>CT10/12*7.2</f>
        <v>0</v>
      </c>
      <c r="CV10" s="117">
        <v>0</v>
      </c>
      <c r="CW10" s="115">
        <v>2000</v>
      </c>
      <c r="CX10" s="112">
        <f>CW10/12*7.2</f>
        <v>1200</v>
      </c>
      <c r="CY10" s="117">
        <v>70</v>
      </c>
      <c r="CZ10" s="42">
        <v>0</v>
      </c>
      <c r="DA10" s="33">
        <f>CZ10/12*7.2</f>
        <v>0</v>
      </c>
      <c r="DB10" s="117">
        <v>0</v>
      </c>
      <c r="DC10" s="112">
        <v>259125.4</v>
      </c>
      <c r="DD10" s="112">
        <f>DC10/12*7.2</f>
        <v>155475.24</v>
      </c>
      <c r="DE10" s="117">
        <v>33281.300000000003</v>
      </c>
      <c r="DF10" s="112">
        <v>0</v>
      </c>
      <c r="DG10" s="12">
        <f>T10+Y10+AD10+AI10+AN10+AS10+AV10+AY10+BB10+BE10+BH10+BK10+BS10+BV10+BY10+CB10+CE10+CH10+CK10+CN10+CT10+CW10+CZ10+DC10</f>
        <v>2774412.9</v>
      </c>
      <c r="DH10" s="12">
        <f>U10+Z10+AE10+AJ10+AO10+AT10+AW10+AZ10+BC10+BF10+BI10+BL10+BT10+BW10+BZ10+CC10+CF10+CI10+CL10+CO10+CU10+CX10+DA10+DD10</f>
        <v>1771243.3733333333</v>
      </c>
      <c r="DI10" s="12">
        <f>V10+AA10+AF10+AK10+AP10+AU10+AX10+BA10+BD10+BG10+BJ10+BM10+BU10+BX10+CA10+CD10+CG10+CJ10+CM10+CP10+CV10+CY10+DB10+DE10</f>
        <v>1613719.4667999998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v>0</v>
      </c>
      <c r="DO10" s="117">
        <v>-173.98099999999999</v>
      </c>
      <c r="DP10" s="42">
        <v>0</v>
      </c>
      <c r="DQ10" s="33">
        <v>0</v>
      </c>
      <c r="DR10" s="47">
        <v>0</v>
      </c>
      <c r="DS10" s="118">
        <v>0</v>
      </c>
      <c r="DT10" s="47">
        <f>DS10/12*7.2</f>
        <v>0</v>
      </c>
      <c r="DU10" s="117">
        <v>0</v>
      </c>
      <c r="DV10" s="42">
        <v>0</v>
      </c>
      <c r="DW10" s="33">
        <f>DV10/12*5.6</f>
        <v>0</v>
      </c>
      <c r="DX10" s="117">
        <v>0</v>
      </c>
      <c r="DY10" s="118">
        <v>57837.8</v>
      </c>
      <c r="DZ10" s="118">
        <f>DY10/12*7.2</f>
        <v>34702.68</v>
      </c>
      <c r="EA10" s="117">
        <v>57837.8</v>
      </c>
      <c r="EB10" s="47">
        <v>0</v>
      </c>
      <c r="EC10" s="12">
        <f t="shared" ref="EC10:ED20" si="16">DJ10+DM10+DP10+DS10+DV10+DY10</f>
        <v>622180.33500000008</v>
      </c>
      <c r="ED10" s="12">
        <f t="shared" si="16"/>
        <v>34702.68</v>
      </c>
      <c r="EE10" s="112">
        <f t="shared" ref="EE10:EE19" si="17">DL10+DO10+DR10+DU10+DX10+EA10+EB10</f>
        <v>57663.819000000003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ref="E11:E20" si="18">DG11+EC11-DY11</f>
        <v>5489488</v>
      </c>
      <c r="F11" s="20">
        <f t="shared" ref="F11:F20" si="19">DH11+ED11-DZ11</f>
        <v>2999766.1520000002</v>
      </c>
      <c r="G11" s="12">
        <f t="shared" ref="G11:G20" si="20">DI11+EE11-EA11</f>
        <v>3257845.4474999988</v>
      </c>
      <c r="H11" s="12">
        <f t="shared" si="0"/>
        <v>108.60331380590891</v>
      </c>
      <c r="I11" s="12">
        <f t="shared" si="1"/>
        <v>59.34698185878171</v>
      </c>
      <c r="J11" s="12">
        <f t="shared" ref="J11:J20" si="21">T11+Y11+AD11+AI11+AN11+AS11+BK11+BS11+BV11+BY11+CB11+CE11+CK11+CN11+CT11+CW11+DC11</f>
        <v>2476874.7000000002</v>
      </c>
      <c r="K11" s="12">
        <f t="shared" ref="K11:K20" si="22">U11+Z11+AE11+AJ11+AO11+AT11+BL11+BT11+BW11+BZ11+CC11+CF11+CL11+CO11+CU11+CX11+DD11</f>
        <v>1506584.4200000002</v>
      </c>
      <c r="L11" s="12">
        <f t="shared" ref="L11:L20" si="23">V11+AA11+AF11+AK11+AP11+AU11+BM11+BU11+BX11+CA11+CD11+CG11+CM11+CP11+CV11+CY11+DE11</f>
        <v>1758175.9154999997</v>
      </c>
      <c r="M11" s="12">
        <f t="shared" si="2"/>
        <v>116.69946218480074</v>
      </c>
      <c r="N11" s="12">
        <f t="shared" si="3"/>
        <v>70.983643843590443</v>
      </c>
      <c r="O11" s="12">
        <f t="shared" ref="O11:O20" si="24">T11+Y11</f>
        <v>492645.70000000019</v>
      </c>
      <c r="P11" s="12">
        <f t="shared" ref="P11:P20" si="25">U11+Z11</f>
        <v>295587.42000000016</v>
      </c>
      <c r="Q11" s="12">
        <f t="shared" ref="Q11:Q20" si="26">V11+AA11</f>
        <v>289420.43419999949</v>
      </c>
      <c r="R11" s="12">
        <f t="shared" si="4"/>
        <v>97.913650790686333</v>
      </c>
      <c r="S11" s="11">
        <f t="shared" si="5"/>
        <v>58.748190474411807</v>
      </c>
      <c r="T11" s="117">
        <v>429645.70000000019</v>
      </c>
      <c r="U11" s="112">
        <f t="shared" ref="U11:U20" si="27">T11/12*7.2</f>
        <v>257787.42000000013</v>
      </c>
      <c r="V11" s="112">
        <v>270318.2051999995</v>
      </c>
      <c r="W11" s="12">
        <f t="shared" ref="W11:W20" si="28">V11/U11*100</f>
        <v>104.86089864276518</v>
      </c>
      <c r="X11" s="11">
        <f t="shared" ref="X11:X20" si="29">V11/T11*100</f>
        <v>62.916539185659119</v>
      </c>
      <c r="Y11" s="112">
        <v>63000</v>
      </c>
      <c r="Z11" s="112">
        <f t="shared" ref="Z11:Z20" si="30">Y11/12*7.2</f>
        <v>37800</v>
      </c>
      <c r="AA11" s="112">
        <v>19102.228999999999</v>
      </c>
      <c r="AB11" s="12">
        <f t="shared" ref="AB11:AB24" si="31">AA11/Z11*100</f>
        <v>50.534997354497357</v>
      </c>
      <c r="AC11" s="11">
        <f t="shared" ref="AC11:AC21" si="32">AA11/Y11*100</f>
        <v>30.320998412698412</v>
      </c>
      <c r="AD11" s="112">
        <v>613600</v>
      </c>
      <c r="AE11" s="112">
        <f t="shared" ref="AE11:AE20" si="33">AD11/12*7.2</f>
        <v>368160</v>
      </c>
      <c r="AF11" s="112">
        <v>386890.85310000001</v>
      </c>
      <c r="AG11" s="12">
        <f t="shared" si="6"/>
        <v>105.08769369295959</v>
      </c>
      <c r="AH11" s="11">
        <f t="shared" si="7"/>
        <v>63.05261621577575</v>
      </c>
      <c r="AI11" s="112">
        <v>245769</v>
      </c>
      <c r="AJ11" s="112">
        <f t="shared" ref="AJ11:AJ20" si="34">AI11/12*8</f>
        <v>163846</v>
      </c>
      <c r="AK11" s="112">
        <v>437401.83600000001</v>
      </c>
      <c r="AL11" s="12">
        <f t="shared" si="8"/>
        <v>266.95911770809175</v>
      </c>
      <c r="AM11" s="11">
        <f t="shared" si="9"/>
        <v>177.97274513872782</v>
      </c>
      <c r="AN11" s="112">
        <v>67000</v>
      </c>
      <c r="AO11" s="112">
        <f t="shared" ref="AO11:AO20" si="35">AN11/12*8</f>
        <v>44666.666666666664</v>
      </c>
      <c r="AP11" s="112">
        <v>48299.9</v>
      </c>
      <c r="AQ11" s="12">
        <f t="shared" si="10"/>
        <v>108.13410447761196</v>
      </c>
      <c r="AR11" s="11">
        <f t="shared" si="11"/>
        <v>72.089402985074628</v>
      </c>
      <c r="AS11" s="38"/>
      <c r="AT11" s="33">
        <f t="shared" ref="AT11:AT20" si="36">AS11/12*3</f>
        <v>0</v>
      </c>
      <c r="AU11" s="47"/>
      <c r="AV11" s="33">
        <f t="shared" si="12"/>
        <v>0</v>
      </c>
      <c r="AW11" s="33">
        <f t="shared" ref="AW11:AW20" si="37">AV11/12*3</f>
        <v>0</v>
      </c>
      <c r="AX11" s="47">
        <v>6489</v>
      </c>
      <c r="AY11" s="114">
        <v>2160328.2999999998</v>
      </c>
      <c r="AZ11" s="112">
        <v>1440218.932</v>
      </c>
      <c r="BA11" s="112">
        <v>1440218.932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3"/>
        <v>75360</v>
      </c>
      <c r="BO11" s="12">
        <f t="shared" ref="BO11:BO20" si="38">BT11+BW11+BZ11+CC11</f>
        <v>45216</v>
      </c>
      <c r="BP11" s="12">
        <f t="shared" ref="BP11:BP20" si="39">BU11+BX11+CA11+CD11</f>
        <v>47273.042500000003</v>
      </c>
      <c r="BQ11" s="12">
        <f t="shared" si="14"/>
        <v>104.54936858634112</v>
      </c>
      <c r="BR11" s="11">
        <f t="shared" si="15"/>
        <v>62.729621151804672</v>
      </c>
      <c r="BS11" s="112">
        <v>51360</v>
      </c>
      <c r="BT11" s="112">
        <f t="shared" ref="BT11:BT20" si="40">BS11/12*7.2</f>
        <v>30816</v>
      </c>
      <c r="BU11" s="112">
        <v>34323.114500000003</v>
      </c>
      <c r="BV11" s="112">
        <v>2000</v>
      </c>
      <c r="BW11" s="112">
        <f t="shared" ref="BW11:BW20" si="41">BV11/12*7.2</f>
        <v>1200</v>
      </c>
      <c r="BX11" s="112">
        <v>824.601</v>
      </c>
      <c r="BY11" s="115">
        <v>0</v>
      </c>
      <c r="BZ11" s="33">
        <f t="shared" ref="BZ11:BZ20" si="42">BY11/12*7.2</f>
        <v>0</v>
      </c>
      <c r="CA11" s="112">
        <v>0</v>
      </c>
      <c r="CB11" s="113">
        <v>22000</v>
      </c>
      <c r="CC11" s="113">
        <f t="shared" ref="CC11:CC20" si="43">CB11/12*7.2</f>
        <v>13200</v>
      </c>
      <c r="CD11" s="112">
        <v>12125.326999999999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44">CH11/12*7.2</f>
        <v>3599.4</v>
      </c>
      <c r="CJ11" s="112">
        <v>3598.2</v>
      </c>
      <c r="CK11" s="117">
        <v>4700</v>
      </c>
      <c r="CL11" s="112">
        <f t="shared" ref="CL11:CL20" si="45">CK11/12*6.2</f>
        <v>2428.3333333333335</v>
      </c>
      <c r="CM11" s="117">
        <v>2516.3000000000002</v>
      </c>
      <c r="CN11" s="112">
        <v>409100</v>
      </c>
      <c r="CO11" s="112">
        <f t="shared" ref="CO11:CO20" si="46">CN11/12*7.2</f>
        <v>245460</v>
      </c>
      <c r="CP11" s="117">
        <v>319705.98249999998</v>
      </c>
      <c r="CQ11" s="112">
        <v>200000</v>
      </c>
      <c r="CR11" s="112">
        <f t="shared" ref="CR11:CR20" si="47">CQ11/12*7.2</f>
        <v>120000.00000000001</v>
      </c>
      <c r="CS11" s="117">
        <v>162816.72450000001</v>
      </c>
      <c r="CT11" s="116">
        <v>150000</v>
      </c>
      <c r="CU11" s="116">
        <f t="shared" ref="CU11:CU20" si="48">CT11/12*7.2</f>
        <v>90000</v>
      </c>
      <c r="CV11" s="117">
        <v>98740.789000000004</v>
      </c>
      <c r="CW11" s="115">
        <v>15000</v>
      </c>
      <c r="CX11" s="112">
        <f t="shared" ref="CX11:CX20" si="49">CW11/12*7.2</f>
        <v>9000</v>
      </c>
      <c r="CY11" s="117">
        <v>11755.6572</v>
      </c>
      <c r="CZ11" s="42">
        <v>0</v>
      </c>
      <c r="DA11" s="33">
        <f t="shared" ref="DA11:DA20" si="50">CZ11/12*7.2</f>
        <v>0</v>
      </c>
      <c r="DB11" s="117">
        <v>0</v>
      </c>
      <c r="DC11" s="112">
        <v>403700</v>
      </c>
      <c r="DD11" s="112">
        <f t="shared" ref="DD11:DD20" si="51">DC11/12*7.2</f>
        <v>242220</v>
      </c>
      <c r="DE11" s="117">
        <v>116171.121</v>
      </c>
      <c r="DF11" s="112">
        <v>0</v>
      </c>
      <c r="DG11" s="12">
        <f t="shared" ref="DG11:DG20" si="52">T11+Y11+AD11+AI11+AN11+AS11+AV11+AY11+BB11+BE11+BH11+BK11+BS11+BV11+BY11+CB11+CE11+CH11+CK11+CN11+CT11+CW11+CZ11+DC11</f>
        <v>4650000</v>
      </c>
      <c r="DH11" s="12">
        <f t="shared" ref="DH11:DH20" si="53">U11+Z11+AE11+AJ11+AO11+AT11+AW11+AZ11+BC11+BF11+BI11+BL11+BT11+BW11+BZ11+CC11+CF11+CI11+CL11+CO11+CU11+CX11+DA11+DD11</f>
        <v>2950402.7520000003</v>
      </c>
      <c r="DI11" s="12">
        <f t="shared" ref="DI11:DI20" si="54">V11+AA11+AF11+AK11+AP11+AU11+AX11+BA11+BD11+BG11+BJ11+BM11+BU11+BX11+CA11+CD11+CG11+CJ11+CM11+CP11+CV11+CY11+DB11+DE11</f>
        <v>3208482.0474999989</v>
      </c>
      <c r="DJ11" s="42">
        <v>0</v>
      </c>
      <c r="DK11" s="42">
        <v>0</v>
      </c>
      <c r="DL11" s="42">
        <v>0</v>
      </c>
      <c r="DM11" s="112">
        <v>839488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f t="shared" ref="DT11:DT20" si="55">DS11/12*7.2</f>
        <v>0</v>
      </c>
      <c r="DU11" s="117">
        <v>0</v>
      </c>
      <c r="DV11" s="42">
        <v>0</v>
      </c>
      <c r="DW11" s="33">
        <f t="shared" ref="DW11:DW20" si="56">DV11/12*5.6</f>
        <v>0</v>
      </c>
      <c r="DX11" s="117">
        <v>0</v>
      </c>
      <c r="DY11" s="118">
        <v>0</v>
      </c>
      <c r="DZ11" s="118">
        <f t="shared" ref="DZ11:DZ20" si="57">DY11/12*7.2</f>
        <v>0</v>
      </c>
      <c r="EA11" s="117">
        <v>0</v>
      </c>
      <c r="EB11" s="47">
        <v>0</v>
      </c>
      <c r="EC11" s="12">
        <f t="shared" si="16"/>
        <v>839488</v>
      </c>
      <c r="ED11" s="12">
        <f t="shared" si="16"/>
        <v>49363.4</v>
      </c>
      <c r="EE11" s="112">
        <f t="shared" si="17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18"/>
        <v>784813.9</v>
      </c>
      <c r="F12" s="20">
        <f t="shared" si="19"/>
        <v>371090.13866666664</v>
      </c>
      <c r="G12" s="12">
        <f t="shared" si="20"/>
        <v>364541.13579999999</v>
      </c>
      <c r="H12" s="12">
        <f t="shared" si="0"/>
        <v>98.235198895287994</v>
      </c>
      <c r="I12" s="12">
        <f t="shared" si="1"/>
        <v>46.449373004224306</v>
      </c>
      <c r="J12" s="12">
        <f t="shared" si="21"/>
        <v>164483.4</v>
      </c>
      <c r="K12" s="12">
        <f t="shared" si="22"/>
        <v>98917.606666666674</v>
      </c>
      <c r="L12" s="12">
        <f t="shared" si="23"/>
        <v>86328.603799999997</v>
      </c>
      <c r="M12" s="12">
        <f t="shared" si="2"/>
        <v>87.273243570187461</v>
      </c>
      <c r="N12" s="12">
        <f t="shared" si="3"/>
        <v>52.484690734748916</v>
      </c>
      <c r="O12" s="12">
        <f t="shared" si="24"/>
        <v>28809.799999999988</v>
      </c>
      <c r="P12" s="12">
        <f t="shared" si="25"/>
        <v>17285.879999999994</v>
      </c>
      <c r="Q12" s="12">
        <f t="shared" si="26"/>
        <v>10849.242000000006</v>
      </c>
      <c r="R12" s="12">
        <f t="shared" si="4"/>
        <v>62.763608216648556</v>
      </c>
      <c r="S12" s="11">
        <f t="shared" si="5"/>
        <v>37.658164929989134</v>
      </c>
      <c r="T12" s="117">
        <v>28809.799999999988</v>
      </c>
      <c r="U12" s="112">
        <f t="shared" si="27"/>
        <v>17285.879999999994</v>
      </c>
      <c r="V12" s="112">
        <v>10001.835000000006</v>
      </c>
      <c r="W12" s="12">
        <f t="shared" si="28"/>
        <v>57.861300668522574</v>
      </c>
      <c r="X12" s="11">
        <f t="shared" si="29"/>
        <v>34.716780401113546</v>
      </c>
      <c r="Y12" s="112">
        <v>0</v>
      </c>
      <c r="Z12" s="112">
        <f t="shared" si="30"/>
        <v>0</v>
      </c>
      <c r="AA12" s="112">
        <v>847.40700000000004</v>
      </c>
      <c r="AB12" s="12" t="e">
        <f t="shared" si="31"/>
        <v>#DIV/0!</v>
      </c>
      <c r="AC12" s="11" t="e">
        <f t="shared" si="32"/>
        <v>#DIV/0!</v>
      </c>
      <c r="AD12" s="112">
        <v>53913.599999999999</v>
      </c>
      <c r="AE12" s="112">
        <f t="shared" si="33"/>
        <v>32348.160000000003</v>
      </c>
      <c r="AF12" s="112">
        <v>31547.569</v>
      </c>
      <c r="AG12" s="12">
        <f t="shared" si="6"/>
        <v>97.525080251859748</v>
      </c>
      <c r="AH12" s="11">
        <f t="shared" si="7"/>
        <v>58.515048151115856</v>
      </c>
      <c r="AI12" s="112">
        <v>3851</v>
      </c>
      <c r="AJ12" s="112">
        <f t="shared" si="34"/>
        <v>2567.3333333333335</v>
      </c>
      <c r="AK12" s="112">
        <v>3011.5</v>
      </c>
      <c r="AL12" s="12">
        <f t="shared" si="8"/>
        <v>117.30070111659307</v>
      </c>
      <c r="AM12" s="11">
        <f t="shared" si="9"/>
        <v>78.200467411062064</v>
      </c>
      <c r="AN12" s="112">
        <v>0</v>
      </c>
      <c r="AO12" s="112">
        <f t="shared" si="35"/>
        <v>0</v>
      </c>
      <c r="AP12" s="112">
        <v>0</v>
      </c>
      <c r="AQ12" s="12" t="e">
        <f t="shared" si="10"/>
        <v>#DIV/0!</v>
      </c>
      <c r="AR12" s="11" t="e">
        <f t="shared" si="11"/>
        <v>#DIV/0!</v>
      </c>
      <c r="AS12" s="38"/>
      <c r="AT12" s="33">
        <f t="shared" si="36"/>
        <v>0</v>
      </c>
      <c r="AU12" s="47"/>
      <c r="AV12" s="33">
        <f t="shared" si="12"/>
        <v>0</v>
      </c>
      <c r="AW12" s="33">
        <f t="shared" si="37"/>
        <v>0</v>
      </c>
      <c r="AX12" s="47">
        <v>0</v>
      </c>
      <c r="AY12" s="114">
        <v>393318.7</v>
      </c>
      <c r="AZ12" s="112">
        <v>262212.53200000001</v>
      </c>
      <c r="BA12" s="112">
        <v>262212.53200000001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3"/>
        <v>9773.6</v>
      </c>
      <c r="BO12" s="12">
        <f t="shared" si="38"/>
        <v>5864.1600000000008</v>
      </c>
      <c r="BP12" s="12">
        <f t="shared" si="39"/>
        <v>5189.8600000000006</v>
      </c>
      <c r="BQ12" s="12">
        <f t="shared" si="14"/>
        <v>88.501336934872171</v>
      </c>
      <c r="BR12" s="11">
        <f t="shared" si="15"/>
        <v>53.100802160923308</v>
      </c>
      <c r="BS12" s="112">
        <v>8273.6</v>
      </c>
      <c r="BT12" s="112">
        <f t="shared" si="40"/>
        <v>4964.1600000000008</v>
      </c>
      <c r="BU12" s="112">
        <v>3854.36</v>
      </c>
      <c r="BV12" s="112">
        <v>0</v>
      </c>
      <c r="BW12" s="112">
        <f t="shared" si="41"/>
        <v>0</v>
      </c>
      <c r="BX12" s="112">
        <v>0</v>
      </c>
      <c r="BY12" s="115">
        <v>0</v>
      </c>
      <c r="BZ12" s="33">
        <f t="shared" si="42"/>
        <v>0</v>
      </c>
      <c r="CA12" s="112">
        <v>0</v>
      </c>
      <c r="CB12" s="113">
        <v>1500</v>
      </c>
      <c r="CC12" s="113">
        <f t="shared" si="43"/>
        <v>900</v>
      </c>
      <c r="CD12" s="112">
        <v>1335.5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44"/>
        <v>0</v>
      </c>
      <c r="CJ12" s="112">
        <v>0</v>
      </c>
      <c r="CK12" s="117">
        <v>350</v>
      </c>
      <c r="CL12" s="112">
        <f t="shared" si="45"/>
        <v>180.83333333333334</v>
      </c>
      <c r="CM12" s="117">
        <v>232</v>
      </c>
      <c r="CN12" s="112">
        <v>50700.4</v>
      </c>
      <c r="CO12" s="112">
        <f t="shared" si="46"/>
        <v>30420.240000000005</v>
      </c>
      <c r="CP12" s="117">
        <v>22253.774000000001</v>
      </c>
      <c r="CQ12" s="112">
        <v>25930.400000000001</v>
      </c>
      <c r="CR12" s="112">
        <f t="shared" si="47"/>
        <v>15558.240000000002</v>
      </c>
      <c r="CS12" s="117">
        <v>9765.2939999999999</v>
      </c>
      <c r="CT12" s="116">
        <v>5000</v>
      </c>
      <c r="CU12" s="116">
        <f t="shared" si="48"/>
        <v>3000</v>
      </c>
      <c r="CV12" s="117">
        <v>3559.2588000000001</v>
      </c>
      <c r="CW12" s="115">
        <v>500</v>
      </c>
      <c r="CX12" s="112">
        <f t="shared" si="49"/>
        <v>300</v>
      </c>
      <c r="CY12" s="117">
        <v>0</v>
      </c>
      <c r="CZ12" s="42">
        <v>0</v>
      </c>
      <c r="DA12" s="33">
        <f t="shared" si="50"/>
        <v>0</v>
      </c>
      <c r="DB12" s="117">
        <v>0</v>
      </c>
      <c r="DC12" s="112">
        <v>11585</v>
      </c>
      <c r="DD12" s="112">
        <f t="shared" si="51"/>
        <v>6951</v>
      </c>
      <c r="DE12" s="117">
        <v>9685.4</v>
      </c>
      <c r="DF12" s="112">
        <v>0</v>
      </c>
      <c r="DG12" s="12">
        <f t="shared" si="52"/>
        <v>558891.5</v>
      </c>
      <c r="DH12" s="12">
        <f t="shared" si="53"/>
        <v>361130.13866666664</v>
      </c>
      <c r="DI12" s="12">
        <f t="shared" si="54"/>
        <v>348541.13579999999</v>
      </c>
      <c r="DJ12" s="42">
        <v>0</v>
      </c>
      <c r="DK12" s="42">
        <v>0</v>
      </c>
      <c r="DL12" s="42">
        <v>0</v>
      </c>
      <c r="DM12" s="112">
        <v>209322.4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118">
        <v>16600</v>
      </c>
      <c r="DT12" s="47">
        <f t="shared" si="55"/>
        <v>9960</v>
      </c>
      <c r="DU12" s="117">
        <v>16000</v>
      </c>
      <c r="DV12" s="42">
        <v>0</v>
      </c>
      <c r="DW12" s="33">
        <f t="shared" si="56"/>
        <v>0</v>
      </c>
      <c r="DX12" s="117">
        <v>0</v>
      </c>
      <c r="DY12" s="118">
        <v>10963.1</v>
      </c>
      <c r="DZ12" s="118">
        <f t="shared" si="57"/>
        <v>6577.8600000000006</v>
      </c>
      <c r="EA12" s="117">
        <v>0</v>
      </c>
      <c r="EB12" s="47">
        <v>0</v>
      </c>
      <c r="EC12" s="12">
        <f t="shared" si="16"/>
        <v>236885.5</v>
      </c>
      <c r="ED12" s="12">
        <f t="shared" si="16"/>
        <v>16537.86</v>
      </c>
      <c r="EE12" s="112">
        <f t="shared" si="17"/>
        <v>16000</v>
      </c>
      <c r="EF12" s="14">
        <f t="shared" ref="EF12:EF20" si="58">DY12-EC12</f>
        <v>-225922.4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18"/>
        <v>4379146.2</v>
      </c>
      <c r="F13" s="20">
        <f t="shared" si="19"/>
        <v>1716904.3333333335</v>
      </c>
      <c r="G13" s="12">
        <f t="shared" si="20"/>
        <v>1711668.2471000003</v>
      </c>
      <c r="H13" s="12">
        <f t="shared" si="0"/>
        <v>99.695027490368815</v>
      </c>
      <c r="I13" s="12">
        <f t="shared" si="1"/>
        <v>39.086802973145772</v>
      </c>
      <c r="J13" s="12">
        <f t="shared" si="21"/>
        <v>1087836</v>
      </c>
      <c r="K13" s="12">
        <f t="shared" si="22"/>
        <v>658330.1333333333</v>
      </c>
      <c r="L13" s="12">
        <f t="shared" si="23"/>
        <v>653094.04709999997</v>
      </c>
      <c r="M13" s="12">
        <f t="shared" si="2"/>
        <v>99.204641263066392</v>
      </c>
      <c r="N13" s="12">
        <f t="shared" si="3"/>
        <v>60.036075943432643</v>
      </c>
      <c r="O13" s="12">
        <f t="shared" si="24"/>
        <v>255270</v>
      </c>
      <c r="P13" s="12">
        <f t="shared" si="25"/>
        <v>153162</v>
      </c>
      <c r="Q13" s="12">
        <f t="shared" si="26"/>
        <v>141074.23149999999</v>
      </c>
      <c r="R13" s="12">
        <f t="shared" si="4"/>
        <v>92.107854102192448</v>
      </c>
      <c r="S13" s="11">
        <f t="shared" si="5"/>
        <v>55.264712461315469</v>
      </c>
      <c r="T13" s="117">
        <v>231770</v>
      </c>
      <c r="U13" s="112">
        <f t="shared" si="27"/>
        <v>139062</v>
      </c>
      <c r="V13" s="112">
        <v>135496.42249999999</v>
      </c>
      <c r="W13" s="12">
        <f t="shared" si="28"/>
        <v>97.435979994534804</v>
      </c>
      <c r="X13" s="11">
        <f t="shared" si="29"/>
        <v>58.46158799672088</v>
      </c>
      <c r="Y13" s="112">
        <v>23500</v>
      </c>
      <c r="Z13" s="112">
        <f t="shared" si="30"/>
        <v>14100</v>
      </c>
      <c r="AA13" s="112">
        <v>5577.8090000000002</v>
      </c>
      <c r="AB13" s="12">
        <f t="shared" si="31"/>
        <v>39.558929078014188</v>
      </c>
      <c r="AC13" s="11">
        <f t="shared" si="32"/>
        <v>23.735357446808511</v>
      </c>
      <c r="AD13" s="112">
        <v>272850</v>
      </c>
      <c r="AE13" s="112">
        <f t="shared" si="33"/>
        <v>163710</v>
      </c>
      <c r="AF13" s="112">
        <v>167541.351</v>
      </c>
      <c r="AG13" s="12">
        <f t="shared" si="6"/>
        <v>102.34032801905808</v>
      </c>
      <c r="AH13" s="11">
        <f t="shared" si="7"/>
        <v>61.404196811434851</v>
      </c>
      <c r="AI13" s="112">
        <v>70428</v>
      </c>
      <c r="AJ13" s="112">
        <f t="shared" si="34"/>
        <v>46952</v>
      </c>
      <c r="AK13" s="112">
        <v>80396.251799999998</v>
      </c>
      <c r="AL13" s="12">
        <f t="shared" si="8"/>
        <v>171.23072882944282</v>
      </c>
      <c r="AM13" s="11">
        <f t="shared" si="9"/>
        <v>114.15381921962855</v>
      </c>
      <c r="AN13" s="112">
        <v>14000</v>
      </c>
      <c r="AO13" s="112">
        <f t="shared" si="35"/>
        <v>9333.3333333333339</v>
      </c>
      <c r="AP13" s="112">
        <v>8306</v>
      </c>
      <c r="AQ13" s="12">
        <f t="shared" si="10"/>
        <v>88.992857142857133</v>
      </c>
      <c r="AR13" s="11">
        <f t="shared" si="11"/>
        <v>59.328571428571429</v>
      </c>
      <c r="AS13" s="38"/>
      <c r="AT13" s="33">
        <f t="shared" si="36"/>
        <v>0</v>
      </c>
      <c r="AU13" s="47"/>
      <c r="AV13" s="33">
        <f t="shared" si="12"/>
        <v>0</v>
      </c>
      <c r="AW13" s="33">
        <f t="shared" si="37"/>
        <v>0</v>
      </c>
      <c r="AX13" s="47">
        <v>0</v>
      </c>
      <c r="AY13" s="114">
        <v>1010910.2</v>
      </c>
      <c r="AZ13" s="112">
        <v>673940</v>
      </c>
      <c r="BA13" s="112">
        <v>673940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3"/>
        <v>40340</v>
      </c>
      <c r="BO13" s="12">
        <f t="shared" si="38"/>
        <v>24204</v>
      </c>
      <c r="BP13" s="12">
        <f t="shared" si="39"/>
        <v>29677.572999999997</v>
      </c>
      <c r="BQ13" s="12">
        <f t="shared" si="14"/>
        <v>122.6143323417617</v>
      </c>
      <c r="BR13" s="11">
        <f t="shared" si="15"/>
        <v>73.568599405057014</v>
      </c>
      <c r="BS13" s="112">
        <v>22160</v>
      </c>
      <c r="BT13" s="112">
        <f t="shared" si="40"/>
        <v>13296</v>
      </c>
      <c r="BU13" s="112">
        <v>18720.386999999999</v>
      </c>
      <c r="BV13" s="112">
        <v>0</v>
      </c>
      <c r="BW13" s="112">
        <f t="shared" si="41"/>
        <v>0</v>
      </c>
      <c r="BX13" s="112">
        <v>0</v>
      </c>
      <c r="BY13" s="115">
        <v>0</v>
      </c>
      <c r="BZ13" s="33">
        <f t="shared" si="42"/>
        <v>0</v>
      </c>
      <c r="CA13" s="112">
        <v>0</v>
      </c>
      <c r="CB13" s="113">
        <v>18180</v>
      </c>
      <c r="CC13" s="113">
        <f t="shared" si="43"/>
        <v>10908</v>
      </c>
      <c r="CD13" s="112">
        <v>10957.186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44"/>
        <v>2398.8000000000002</v>
      </c>
      <c r="CJ13" s="112">
        <v>2398.8000000000002</v>
      </c>
      <c r="CK13" s="117">
        <v>0</v>
      </c>
      <c r="CL13" s="112">
        <f t="shared" si="45"/>
        <v>0</v>
      </c>
      <c r="CM13" s="117">
        <v>0</v>
      </c>
      <c r="CN13" s="112">
        <v>229948</v>
      </c>
      <c r="CO13" s="112">
        <f t="shared" si="46"/>
        <v>137968.79999999999</v>
      </c>
      <c r="CP13" s="117">
        <v>107817.0318</v>
      </c>
      <c r="CQ13" s="112">
        <v>62906</v>
      </c>
      <c r="CR13" s="112">
        <f t="shared" si="47"/>
        <v>37743.600000000006</v>
      </c>
      <c r="CS13" s="117">
        <v>35574.928800000002</v>
      </c>
      <c r="CT13" s="116">
        <v>155000</v>
      </c>
      <c r="CU13" s="116">
        <f t="shared" si="48"/>
        <v>93000</v>
      </c>
      <c r="CV13" s="117">
        <v>91158.028999999995</v>
      </c>
      <c r="CW13" s="115">
        <v>0</v>
      </c>
      <c r="CX13" s="112">
        <f t="shared" si="49"/>
        <v>0</v>
      </c>
      <c r="CY13" s="117">
        <v>0</v>
      </c>
      <c r="CZ13" s="42">
        <v>0</v>
      </c>
      <c r="DA13" s="33">
        <f t="shared" si="50"/>
        <v>0</v>
      </c>
      <c r="DB13" s="117">
        <v>0</v>
      </c>
      <c r="DC13" s="112">
        <v>50000</v>
      </c>
      <c r="DD13" s="112">
        <f t="shared" si="51"/>
        <v>30000.000000000004</v>
      </c>
      <c r="DE13" s="117">
        <v>27123.579000000002</v>
      </c>
      <c r="DF13" s="112">
        <v>0</v>
      </c>
      <c r="DG13" s="12">
        <f t="shared" si="52"/>
        <v>2104922.2000000002</v>
      </c>
      <c r="DH13" s="12">
        <f t="shared" si="53"/>
        <v>1334668.9333333333</v>
      </c>
      <c r="DI13" s="12">
        <f t="shared" si="54"/>
        <v>1329432.8471000001</v>
      </c>
      <c r="DJ13" s="42">
        <v>0</v>
      </c>
      <c r="DK13" s="42">
        <v>0</v>
      </c>
      <c r="DL13" s="42">
        <v>0</v>
      </c>
      <c r="DM13" s="112">
        <v>2274224</v>
      </c>
      <c r="DN13" s="117">
        <v>382235.4</v>
      </c>
      <c r="DO13" s="117">
        <v>382235.4</v>
      </c>
      <c r="DP13" s="42">
        <v>0</v>
      </c>
      <c r="DQ13" s="33">
        <v>0</v>
      </c>
      <c r="DR13" s="47">
        <v>0</v>
      </c>
      <c r="DS13" s="118">
        <v>0</v>
      </c>
      <c r="DT13" s="47">
        <f t="shared" si="55"/>
        <v>0</v>
      </c>
      <c r="DU13" s="117">
        <v>0</v>
      </c>
      <c r="DV13" s="42">
        <v>0</v>
      </c>
      <c r="DW13" s="33">
        <f t="shared" si="56"/>
        <v>0</v>
      </c>
      <c r="DX13" s="117">
        <v>0</v>
      </c>
      <c r="DY13" s="118">
        <v>0</v>
      </c>
      <c r="DZ13" s="118">
        <f t="shared" si="57"/>
        <v>0</v>
      </c>
      <c r="EA13" s="117">
        <v>0</v>
      </c>
      <c r="EB13" s="47">
        <v>0</v>
      </c>
      <c r="EC13" s="12">
        <f t="shared" si="16"/>
        <v>2274224</v>
      </c>
      <c r="ED13" s="12">
        <f t="shared" si="16"/>
        <v>382235.4</v>
      </c>
      <c r="EE13" s="112">
        <f t="shared" si="17"/>
        <v>382235.4</v>
      </c>
      <c r="EF13" s="14">
        <f t="shared" si="58"/>
        <v>-2274224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18"/>
        <v>940956.79999999993</v>
      </c>
      <c r="F14" s="20">
        <f t="shared" si="19"/>
        <v>610099.79933333339</v>
      </c>
      <c r="G14" s="12">
        <f t="shared" si="20"/>
        <v>671839.99249999993</v>
      </c>
      <c r="H14" s="12">
        <f t="shared" si="0"/>
        <v>110.11968750590168</v>
      </c>
      <c r="I14" s="12">
        <f t="shared" si="1"/>
        <v>71.399663884675675</v>
      </c>
      <c r="J14" s="12">
        <f t="shared" si="21"/>
        <v>789794.5</v>
      </c>
      <c r="K14" s="12">
        <f t="shared" si="22"/>
        <v>481898.43333333329</v>
      </c>
      <c r="L14" s="12">
        <f t="shared" si="23"/>
        <v>546651.62650000001</v>
      </c>
      <c r="M14" s="12">
        <f t="shared" si="2"/>
        <v>113.43710389734269</v>
      </c>
      <c r="N14" s="12">
        <f t="shared" si="3"/>
        <v>69.214412926400485</v>
      </c>
      <c r="O14" s="12">
        <f t="shared" si="24"/>
        <v>330000</v>
      </c>
      <c r="P14" s="12">
        <f t="shared" si="25"/>
        <v>198000</v>
      </c>
      <c r="Q14" s="12">
        <f t="shared" si="26"/>
        <v>250654.90049999999</v>
      </c>
      <c r="R14" s="12">
        <f t="shared" si="4"/>
        <v>126.59338409090908</v>
      </c>
      <c r="S14" s="11">
        <f t="shared" si="5"/>
        <v>75.956030454545456</v>
      </c>
      <c r="T14" s="117">
        <v>315000</v>
      </c>
      <c r="U14" s="112">
        <f t="shared" si="27"/>
        <v>189000</v>
      </c>
      <c r="V14" s="112">
        <v>238479.76949999999</v>
      </c>
      <c r="W14" s="12">
        <f t="shared" si="28"/>
        <v>126.17977222222221</v>
      </c>
      <c r="X14" s="11">
        <f t="shared" si="29"/>
        <v>75.707863333333336</v>
      </c>
      <c r="Y14" s="112">
        <v>15000</v>
      </c>
      <c r="Z14" s="112">
        <f t="shared" si="30"/>
        <v>9000</v>
      </c>
      <c r="AA14" s="112">
        <v>12175.130999999999</v>
      </c>
      <c r="AB14" s="12">
        <f t="shared" si="31"/>
        <v>135.27923333333334</v>
      </c>
      <c r="AC14" s="11">
        <f t="shared" si="32"/>
        <v>81.167539999999988</v>
      </c>
      <c r="AD14" s="112">
        <v>50000</v>
      </c>
      <c r="AE14" s="112">
        <f t="shared" si="33"/>
        <v>30000.000000000004</v>
      </c>
      <c r="AF14" s="112">
        <v>32264.041000000001</v>
      </c>
      <c r="AG14" s="12">
        <f t="shared" si="6"/>
        <v>107.54680333333333</v>
      </c>
      <c r="AH14" s="11">
        <f t="shared" si="7"/>
        <v>64.528081999999998</v>
      </c>
      <c r="AI14" s="112">
        <v>120326</v>
      </c>
      <c r="AJ14" s="112">
        <f t="shared" si="34"/>
        <v>80217.333333333328</v>
      </c>
      <c r="AK14" s="112">
        <v>58470.84</v>
      </c>
      <c r="AL14" s="12">
        <f t="shared" si="8"/>
        <v>72.890530724864121</v>
      </c>
      <c r="AM14" s="11">
        <f t="shared" si="9"/>
        <v>48.593687149909407</v>
      </c>
      <c r="AN14" s="112">
        <v>0</v>
      </c>
      <c r="AO14" s="112">
        <f t="shared" si="35"/>
        <v>0</v>
      </c>
      <c r="AP14" s="112">
        <v>0</v>
      </c>
      <c r="AQ14" s="12" t="e">
        <f t="shared" si="10"/>
        <v>#DIV/0!</v>
      </c>
      <c r="AR14" s="11" t="e">
        <f t="shared" si="11"/>
        <v>#DIV/0!</v>
      </c>
      <c r="AS14" s="38"/>
      <c r="AT14" s="33">
        <f t="shared" si="36"/>
        <v>0</v>
      </c>
      <c r="AU14" s="47"/>
      <c r="AV14" s="33">
        <f t="shared" si="12"/>
        <v>0</v>
      </c>
      <c r="AW14" s="33">
        <f t="shared" si="37"/>
        <v>0</v>
      </c>
      <c r="AX14" s="47">
        <v>0</v>
      </c>
      <c r="AY14" s="114">
        <v>58434.400000000001</v>
      </c>
      <c r="AZ14" s="112">
        <v>38956.266000000003</v>
      </c>
      <c r="BA14" s="112">
        <v>38956.266000000003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3"/>
        <v>41634.300000000003</v>
      </c>
      <c r="BO14" s="12">
        <f t="shared" si="38"/>
        <v>24980.58</v>
      </c>
      <c r="BP14" s="12">
        <f t="shared" si="39"/>
        <v>19917.633000000002</v>
      </c>
      <c r="BQ14" s="12">
        <f t="shared" si="14"/>
        <v>79.732468181283224</v>
      </c>
      <c r="BR14" s="11">
        <f t="shared" si="15"/>
        <v>47.839480908769936</v>
      </c>
      <c r="BS14" s="112">
        <v>12281.1</v>
      </c>
      <c r="BT14" s="112">
        <f t="shared" si="40"/>
        <v>7368.6600000000008</v>
      </c>
      <c r="BU14" s="112">
        <v>18269.452000000001</v>
      </c>
      <c r="BV14" s="112">
        <v>27311.200000000001</v>
      </c>
      <c r="BW14" s="112">
        <f t="shared" si="41"/>
        <v>16386.72</v>
      </c>
      <c r="BX14" s="112">
        <v>735.18100000000004</v>
      </c>
      <c r="BY14" s="115">
        <v>0</v>
      </c>
      <c r="BZ14" s="33">
        <f t="shared" si="42"/>
        <v>0</v>
      </c>
      <c r="CA14" s="112">
        <v>0</v>
      </c>
      <c r="CB14" s="113">
        <v>2042</v>
      </c>
      <c r="CC14" s="113">
        <f t="shared" si="43"/>
        <v>1225.2</v>
      </c>
      <c r="CD14" s="112">
        <v>913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44"/>
        <v>0</v>
      </c>
      <c r="CJ14" s="112">
        <v>0</v>
      </c>
      <c r="CK14" s="117">
        <v>0</v>
      </c>
      <c r="CL14" s="112">
        <f t="shared" si="45"/>
        <v>0</v>
      </c>
      <c r="CM14" s="117">
        <v>0</v>
      </c>
      <c r="CN14" s="112">
        <v>206614.2</v>
      </c>
      <c r="CO14" s="112">
        <f t="shared" si="46"/>
        <v>123968.52000000002</v>
      </c>
      <c r="CP14" s="117">
        <v>164053.61199999999</v>
      </c>
      <c r="CQ14" s="112">
        <v>46094.2</v>
      </c>
      <c r="CR14" s="112">
        <f t="shared" si="47"/>
        <v>27656.519999999997</v>
      </c>
      <c r="CS14" s="117">
        <v>30433.687000000002</v>
      </c>
      <c r="CT14" s="116">
        <v>35000</v>
      </c>
      <c r="CU14" s="116">
        <f t="shared" si="48"/>
        <v>21000</v>
      </c>
      <c r="CV14" s="117">
        <v>13631.182000000001</v>
      </c>
      <c r="CW14" s="115">
        <v>1000</v>
      </c>
      <c r="CX14" s="112">
        <f t="shared" si="49"/>
        <v>600</v>
      </c>
      <c r="CY14" s="117">
        <v>2337.134</v>
      </c>
      <c r="CZ14" s="42">
        <v>6800</v>
      </c>
      <c r="DA14" s="33">
        <f t="shared" si="50"/>
        <v>4080</v>
      </c>
      <c r="DB14" s="117">
        <v>200</v>
      </c>
      <c r="DC14" s="112">
        <v>5220</v>
      </c>
      <c r="DD14" s="112">
        <f t="shared" si="51"/>
        <v>3132</v>
      </c>
      <c r="DE14" s="117">
        <v>5322.2839999999997</v>
      </c>
      <c r="DF14" s="112">
        <v>0</v>
      </c>
      <c r="DG14" s="12">
        <f t="shared" si="52"/>
        <v>855791.7</v>
      </c>
      <c r="DH14" s="12">
        <f t="shared" si="53"/>
        <v>524934.69933333341</v>
      </c>
      <c r="DI14" s="12">
        <f t="shared" si="54"/>
        <v>585807.89249999996</v>
      </c>
      <c r="DJ14" s="42">
        <v>0</v>
      </c>
      <c r="DK14" s="42">
        <v>0</v>
      </c>
      <c r="DL14" s="42">
        <v>0</v>
      </c>
      <c r="DM14" s="112">
        <v>85165.1</v>
      </c>
      <c r="DN14" s="117">
        <v>85165.1</v>
      </c>
      <c r="DO14" s="117">
        <v>85165.1</v>
      </c>
      <c r="DP14" s="42">
        <v>0</v>
      </c>
      <c r="DQ14" s="33">
        <v>0</v>
      </c>
      <c r="DR14" s="47">
        <v>0</v>
      </c>
      <c r="DS14" s="118">
        <v>0</v>
      </c>
      <c r="DT14" s="47">
        <f t="shared" si="55"/>
        <v>0</v>
      </c>
      <c r="DU14" s="117">
        <v>0</v>
      </c>
      <c r="DV14" s="42">
        <v>0</v>
      </c>
      <c r="DW14" s="33">
        <f t="shared" si="56"/>
        <v>0</v>
      </c>
      <c r="DX14" s="117">
        <v>867</v>
      </c>
      <c r="DY14" s="118">
        <v>0</v>
      </c>
      <c r="DZ14" s="118">
        <f t="shared" si="57"/>
        <v>0</v>
      </c>
      <c r="EA14" s="117">
        <v>0</v>
      </c>
      <c r="EB14" s="47">
        <v>0</v>
      </c>
      <c r="EC14" s="12">
        <f t="shared" si="16"/>
        <v>85165.1</v>
      </c>
      <c r="ED14" s="12">
        <f t="shared" si="16"/>
        <v>85165.1</v>
      </c>
      <c r="EE14" s="112">
        <f t="shared" si="17"/>
        <v>86032.1</v>
      </c>
      <c r="EF14" s="14">
        <f t="shared" si="58"/>
        <v>-85165.1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18"/>
        <v>2023539.0590000004</v>
      </c>
      <c r="F15" s="20">
        <f t="shared" si="19"/>
        <v>1069233.9280666667</v>
      </c>
      <c r="G15" s="12">
        <f t="shared" si="20"/>
        <v>1079096.0060000001</v>
      </c>
      <c r="H15" s="12">
        <f t="shared" si="0"/>
        <v>100.92234988756535</v>
      </c>
      <c r="I15" s="12">
        <f t="shared" si="1"/>
        <v>53.327164662355052</v>
      </c>
      <c r="J15" s="12">
        <f t="shared" si="21"/>
        <v>568295.55900000001</v>
      </c>
      <c r="K15" s="12">
        <f t="shared" si="22"/>
        <v>342702.56206666667</v>
      </c>
      <c r="L15" s="12">
        <f t="shared" si="23"/>
        <v>352615.34</v>
      </c>
      <c r="M15" s="12">
        <f t="shared" si="2"/>
        <v>102.89253102560845</v>
      </c>
      <c r="N15" s="12">
        <f t="shared" si="3"/>
        <v>62.047878857346483</v>
      </c>
      <c r="O15" s="12">
        <f t="shared" si="24"/>
        <v>156322.05900000001</v>
      </c>
      <c r="P15" s="12">
        <f t="shared" si="25"/>
        <v>93793.235400000005</v>
      </c>
      <c r="Q15" s="12">
        <f t="shared" si="26"/>
        <v>59920.803000000029</v>
      </c>
      <c r="R15" s="12">
        <f t="shared" si="4"/>
        <v>63.886060380000522</v>
      </c>
      <c r="S15" s="11">
        <f t="shared" si="5"/>
        <v>38.331636228000313</v>
      </c>
      <c r="T15" s="117">
        <v>154365.05900000001</v>
      </c>
      <c r="U15" s="112">
        <f t="shared" si="27"/>
        <v>92619.035400000008</v>
      </c>
      <c r="V15" s="112">
        <v>57844.709000000032</v>
      </c>
      <c r="W15" s="12">
        <f t="shared" si="28"/>
        <v>62.4544498333223</v>
      </c>
      <c r="X15" s="11">
        <f t="shared" si="29"/>
        <v>37.472669899993384</v>
      </c>
      <c r="Y15" s="112">
        <v>1957</v>
      </c>
      <c r="Z15" s="112">
        <f t="shared" si="30"/>
        <v>1174.2</v>
      </c>
      <c r="AA15" s="112">
        <v>2076.0940000000001</v>
      </c>
      <c r="AB15" s="12">
        <f t="shared" si="31"/>
        <v>176.80923181740761</v>
      </c>
      <c r="AC15" s="11">
        <f t="shared" si="32"/>
        <v>106.08553909044456</v>
      </c>
      <c r="AD15" s="112">
        <v>199366</v>
      </c>
      <c r="AE15" s="112">
        <f t="shared" si="33"/>
        <v>119619.59999999999</v>
      </c>
      <c r="AF15" s="112">
        <v>113236.54300000001</v>
      </c>
      <c r="AG15" s="12">
        <f t="shared" si="6"/>
        <v>94.663870302191285</v>
      </c>
      <c r="AH15" s="11">
        <f t="shared" si="7"/>
        <v>56.798322181314774</v>
      </c>
      <c r="AI15" s="112">
        <v>21378.400000000001</v>
      </c>
      <c r="AJ15" s="112">
        <f t="shared" si="34"/>
        <v>14252.266666666668</v>
      </c>
      <c r="AK15" s="112">
        <v>43032.33</v>
      </c>
      <c r="AL15" s="12">
        <f t="shared" si="8"/>
        <v>301.93323635070908</v>
      </c>
      <c r="AM15" s="11">
        <f t="shared" si="9"/>
        <v>201.28882423380611</v>
      </c>
      <c r="AN15" s="112">
        <v>4500</v>
      </c>
      <c r="AO15" s="112">
        <f t="shared" si="35"/>
        <v>3000</v>
      </c>
      <c r="AP15" s="112">
        <v>2425.6</v>
      </c>
      <c r="AQ15" s="12">
        <f t="shared" si="10"/>
        <v>80.853333333333339</v>
      </c>
      <c r="AR15" s="11">
        <f t="shared" si="11"/>
        <v>53.902222222222221</v>
      </c>
      <c r="AS15" s="38"/>
      <c r="AT15" s="33">
        <f t="shared" si="36"/>
        <v>0</v>
      </c>
      <c r="AU15" s="47"/>
      <c r="AV15" s="33">
        <f t="shared" si="12"/>
        <v>0</v>
      </c>
      <c r="AW15" s="33">
        <f t="shared" si="37"/>
        <v>0</v>
      </c>
      <c r="AX15" s="47">
        <v>0</v>
      </c>
      <c r="AY15" s="114">
        <v>889171.8</v>
      </c>
      <c r="AZ15" s="112">
        <v>592781.06599999999</v>
      </c>
      <c r="BA15" s="112">
        <v>592781.06599999999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3"/>
        <v>26103.1</v>
      </c>
      <c r="BO15" s="12">
        <f t="shared" si="38"/>
        <v>15661.859999999999</v>
      </c>
      <c r="BP15" s="12">
        <f t="shared" si="39"/>
        <v>19037.258999999998</v>
      </c>
      <c r="BQ15" s="12">
        <f t="shared" si="14"/>
        <v>121.55171224873673</v>
      </c>
      <c r="BR15" s="11">
        <f t="shared" si="15"/>
        <v>72.931027349242044</v>
      </c>
      <c r="BS15" s="112">
        <v>24767.3</v>
      </c>
      <c r="BT15" s="112">
        <f t="shared" si="40"/>
        <v>14860.38</v>
      </c>
      <c r="BU15" s="112">
        <v>17945.339</v>
      </c>
      <c r="BV15" s="112">
        <v>0</v>
      </c>
      <c r="BW15" s="112">
        <f t="shared" si="41"/>
        <v>0</v>
      </c>
      <c r="BX15" s="112">
        <v>0</v>
      </c>
      <c r="BY15" s="115">
        <v>0</v>
      </c>
      <c r="BZ15" s="33">
        <f t="shared" si="42"/>
        <v>0</v>
      </c>
      <c r="CA15" s="112">
        <v>0</v>
      </c>
      <c r="CB15" s="113">
        <v>1335.8</v>
      </c>
      <c r="CC15" s="113">
        <f t="shared" si="43"/>
        <v>801.48</v>
      </c>
      <c r="CD15" s="112">
        <v>1091.92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44"/>
        <v>0</v>
      </c>
      <c r="CJ15" s="112">
        <v>0</v>
      </c>
      <c r="CK15" s="117">
        <v>0</v>
      </c>
      <c r="CL15" s="112">
        <f t="shared" si="45"/>
        <v>0</v>
      </c>
      <c r="CM15" s="117">
        <v>0</v>
      </c>
      <c r="CN15" s="112">
        <v>158126</v>
      </c>
      <c r="CO15" s="112">
        <f t="shared" si="46"/>
        <v>94875.599999999991</v>
      </c>
      <c r="CP15" s="117">
        <v>99683.951000000001</v>
      </c>
      <c r="CQ15" s="112">
        <v>48237</v>
      </c>
      <c r="CR15" s="112">
        <f t="shared" si="47"/>
        <v>28942.2</v>
      </c>
      <c r="CS15" s="117">
        <v>26396.256000000001</v>
      </c>
      <c r="CT15" s="116">
        <v>0</v>
      </c>
      <c r="CU15" s="116">
        <f t="shared" si="48"/>
        <v>0</v>
      </c>
      <c r="CV15" s="117">
        <v>0</v>
      </c>
      <c r="CW15" s="115">
        <v>0</v>
      </c>
      <c r="CX15" s="112">
        <f t="shared" si="49"/>
        <v>0</v>
      </c>
      <c r="CY15" s="117">
        <v>0</v>
      </c>
      <c r="CZ15" s="42">
        <v>0</v>
      </c>
      <c r="DA15" s="33">
        <f t="shared" si="50"/>
        <v>0</v>
      </c>
      <c r="DB15" s="117">
        <v>0</v>
      </c>
      <c r="DC15" s="112">
        <v>2500</v>
      </c>
      <c r="DD15" s="112">
        <f t="shared" si="51"/>
        <v>1500</v>
      </c>
      <c r="DE15" s="117">
        <v>15278.853999999999</v>
      </c>
      <c r="DF15" s="112">
        <v>0</v>
      </c>
      <c r="DG15" s="12">
        <f t="shared" si="52"/>
        <v>1462699.0590000001</v>
      </c>
      <c r="DH15" s="12">
        <f t="shared" si="53"/>
        <v>935483.62806666666</v>
      </c>
      <c r="DI15" s="12">
        <f t="shared" si="54"/>
        <v>945396.40600000019</v>
      </c>
      <c r="DJ15" s="42">
        <v>0</v>
      </c>
      <c r="DK15" s="42">
        <v>0</v>
      </c>
      <c r="DL15" s="42">
        <v>0</v>
      </c>
      <c r="DM15" s="112">
        <v>560540</v>
      </c>
      <c r="DN15" s="117">
        <v>133570.29999999999</v>
      </c>
      <c r="DO15" s="117">
        <v>133570.29999999999</v>
      </c>
      <c r="DP15" s="42">
        <v>0</v>
      </c>
      <c r="DQ15" s="33">
        <v>0</v>
      </c>
      <c r="DR15" s="47">
        <v>0</v>
      </c>
      <c r="DS15" s="118">
        <v>300</v>
      </c>
      <c r="DT15" s="47">
        <f t="shared" si="55"/>
        <v>180</v>
      </c>
      <c r="DU15" s="117">
        <v>129.30000000000001</v>
      </c>
      <c r="DV15" s="42">
        <v>0</v>
      </c>
      <c r="DW15" s="33">
        <f t="shared" si="56"/>
        <v>0</v>
      </c>
      <c r="DX15" s="117">
        <v>0</v>
      </c>
      <c r="DY15" s="118">
        <v>175200</v>
      </c>
      <c r="DZ15" s="118">
        <f t="shared" si="57"/>
        <v>105120</v>
      </c>
      <c r="EA15" s="117">
        <v>105000</v>
      </c>
      <c r="EB15" s="47">
        <v>0</v>
      </c>
      <c r="EC15" s="12">
        <f t="shared" si="16"/>
        <v>736040</v>
      </c>
      <c r="ED15" s="12">
        <f t="shared" si="16"/>
        <v>238870.3</v>
      </c>
      <c r="EE15" s="112">
        <f t="shared" si="17"/>
        <v>238699.59999999998</v>
      </c>
      <c r="EF15" s="14">
        <f t="shared" si="58"/>
        <v>-560840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18"/>
        <v>2448476.909</v>
      </c>
      <c r="F16" s="20">
        <f t="shared" si="19"/>
        <v>1155709.5053333335</v>
      </c>
      <c r="G16" s="12">
        <f t="shared" si="20"/>
        <v>1123047.7070000002</v>
      </c>
      <c r="H16" s="12">
        <f t="shared" si="0"/>
        <v>97.17387473386637</v>
      </c>
      <c r="I16" s="12">
        <f t="shared" si="1"/>
        <v>45.867196168848992</v>
      </c>
      <c r="J16" s="12">
        <f t="shared" si="21"/>
        <v>728416.40000000014</v>
      </c>
      <c r="K16" s="12">
        <f t="shared" si="22"/>
        <v>438657.17333333346</v>
      </c>
      <c r="L16" s="12">
        <f t="shared" si="23"/>
        <v>403170.39</v>
      </c>
      <c r="M16" s="12">
        <f t="shared" si="2"/>
        <v>91.910132675211671</v>
      </c>
      <c r="N16" s="12">
        <f t="shared" si="3"/>
        <v>55.348889728457507</v>
      </c>
      <c r="O16" s="12">
        <f t="shared" si="24"/>
        <v>177430.00000000012</v>
      </c>
      <c r="P16" s="12">
        <f t="shared" si="25"/>
        <v>106458.00000000007</v>
      </c>
      <c r="Q16" s="12">
        <f t="shared" si="26"/>
        <v>43320.74</v>
      </c>
      <c r="R16" s="12">
        <f t="shared" si="4"/>
        <v>40.692799038118288</v>
      </c>
      <c r="S16" s="11">
        <f t="shared" si="5"/>
        <v>24.415679422870976</v>
      </c>
      <c r="T16" s="117">
        <v>162950.00000000012</v>
      </c>
      <c r="U16" s="112">
        <f t="shared" si="27"/>
        <v>97770.000000000073</v>
      </c>
      <c r="V16" s="112">
        <v>41304.489000000001</v>
      </c>
      <c r="W16" s="12">
        <f t="shared" si="28"/>
        <v>42.246587910401935</v>
      </c>
      <c r="X16" s="11">
        <f t="shared" si="29"/>
        <v>25.347952746241159</v>
      </c>
      <c r="Y16" s="112">
        <v>14480</v>
      </c>
      <c r="Z16" s="112">
        <f t="shared" si="30"/>
        <v>8688</v>
      </c>
      <c r="AA16" s="112">
        <v>2016.251</v>
      </c>
      <c r="AB16" s="12">
        <f t="shared" si="31"/>
        <v>23.207308931860037</v>
      </c>
      <c r="AC16" s="11">
        <f t="shared" si="32"/>
        <v>13.924385359116023</v>
      </c>
      <c r="AD16" s="112">
        <v>212314.9</v>
      </c>
      <c r="AE16" s="112">
        <f t="shared" si="33"/>
        <v>127388.94</v>
      </c>
      <c r="AF16" s="112">
        <v>125068.01300000001</v>
      </c>
      <c r="AG16" s="12">
        <f t="shared" si="6"/>
        <v>98.178078096889735</v>
      </c>
      <c r="AH16" s="11">
        <f t="shared" si="7"/>
        <v>58.906846858133846</v>
      </c>
      <c r="AI16" s="112">
        <v>16110</v>
      </c>
      <c r="AJ16" s="112">
        <f t="shared" si="34"/>
        <v>10740</v>
      </c>
      <c r="AK16" s="112">
        <v>17711.66</v>
      </c>
      <c r="AL16" s="12">
        <f t="shared" si="8"/>
        <v>164.91303538175046</v>
      </c>
      <c r="AM16" s="11">
        <f t="shared" si="9"/>
        <v>109.94202358783365</v>
      </c>
      <c r="AN16" s="112">
        <v>8000</v>
      </c>
      <c r="AO16" s="112">
        <f t="shared" si="35"/>
        <v>5333.333333333333</v>
      </c>
      <c r="AP16" s="112">
        <v>6734.2</v>
      </c>
      <c r="AQ16" s="12">
        <f t="shared" si="10"/>
        <v>126.26625</v>
      </c>
      <c r="AR16" s="11">
        <f t="shared" si="11"/>
        <v>84.177499999999995</v>
      </c>
      <c r="AS16" s="38"/>
      <c r="AT16" s="33">
        <f t="shared" si="36"/>
        <v>0</v>
      </c>
      <c r="AU16" s="47"/>
      <c r="AV16" s="33">
        <f t="shared" si="12"/>
        <v>0</v>
      </c>
      <c r="AW16" s="33">
        <f t="shared" si="37"/>
        <v>0</v>
      </c>
      <c r="AX16" s="47">
        <v>0</v>
      </c>
      <c r="AY16" s="114">
        <v>1060954.3999999999</v>
      </c>
      <c r="AZ16" s="112">
        <v>707302.93200000003</v>
      </c>
      <c r="BA16" s="112">
        <v>707302.93200000003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450</v>
      </c>
      <c r="BG16" s="112">
        <v>450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3"/>
        <v>29529</v>
      </c>
      <c r="BO16" s="12">
        <f t="shared" si="38"/>
        <v>17717.400000000001</v>
      </c>
      <c r="BP16" s="12">
        <f t="shared" si="39"/>
        <v>13351.334000000001</v>
      </c>
      <c r="BQ16" s="12">
        <f t="shared" si="14"/>
        <v>75.357185591565354</v>
      </c>
      <c r="BR16" s="11">
        <f t="shared" si="15"/>
        <v>45.214311354939213</v>
      </c>
      <c r="BS16" s="112">
        <v>25225</v>
      </c>
      <c r="BT16" s="112">
        <f t="shared" si="40"/>
        <v>15135.000000000002</v>
      </c>
      <c r="BU16" s="112">
        <v>10194.548000000001</v>
      </c>
      <c r="BV16" s="112">
        <v>560</v>
      </c>
      <c r="BW16" s="112">
        <f t="shared" si="41"/>
        <v>336</v>
      </c>
      <c r="BX16" s="112">
        <v>504.38600000000002</v>
      </c>
      <c r="BY16" s="115">
        <v>0</v>
      </c>
      <c r="BZ16" s="33">
        <f t="shared" si="42"/>
        <v>0</v>
      </c>
      <c r="CA16" s="112">
        <v>0</v>
      </c>
      <c r="CB16" s="113">
        <v>3744</v>
      </c>
      <c r="CC16" s="113">
        <f t="shared" si="43"/>
        <v>2246.4</v>
      </c>
      <c r="CD16" s="112">
        <v>2652.4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44"/>
        <v>1199.4000000000001</v>
      </c>
      <c r="CJ16" s="112">
        <v>999.5</v>
      </c>
      <c r="CK16" s="117">
        <v>0</v>
      </c>
      <c r="CL16" s="112">
        <f t="shared" si="45"/>
        <v>0</v>
      </c>
      <c r="CM16" s="117">
        <v>0</v>
      </c>
      <c r="CN16" s="112">
        <v>220791.3</v>
      </c>
      <c r="CO16" s="112">
        <f t="shared" si="46"/>
        <v>132474.78</v>
      </c>
      <c r="CP16" s="117">
        <v>110964.10400000001</v>
      </c>
      <c r="CQ16" s="112">
        <v>86000</v>
      </c>
      <c r="CR16" s="112">
        <f t="shared" si="47"/>
        <v>51600</v>
      </c>
      <c r="CS16" s="117">
        <v>43616.783000000003</v>
      </c>
      <c r="CT16" s="116">
        <v>50000</v>
      </c>
      <c r="CU16" s="116">
        <f t="shared" si="48"/>
        <v>30000.000000000004</v>
      </c>
      <c r="CV16" s="117">
        <v>40311.599999999999</v>
      </c>
      <c r="CW16" s="115">
        <v>1000</v>
      </c>
      <c r="CX16" s="112">
        <f t="shared" si="49"/>
        <v>600</v>
      </c>
      <c r="CY16" s="117">
        <v>550</v>
      </c>
      <c r="CZ16" s="42">
        <v>13500</v>
      </c>
      <c r="DA16" s="33">
        <f t="shared" si="50"/>
        <v>8100</v>
      </c>
      <c r="DB16" s="117">
        <v>11124.885</v>
      </c>
      <c r="DC16" s="112">
        <v>13241.2</v>
      </c>
      <c r="DD16" s="112">
        <f t="shared" si="51"/>
        <v>7944.72</v>
      </c>
      <c r="DE16" s="117">
        <v>45158.739000000001</v>
      </c>
      <c r="DF16" s="112">
        <v>0</v>
      </c>
      <c r="DG16" s="12">
        <f t="shared" si="52"/>
        <v>1813500</v>
      </c>
      <c r="DH16" s="12">
        <f t="shared" si="53"/>
        <v>1155709.5053333335</v>
      </c>
      <c r="DI16" s="12">
        <f t="shared" si="54"/>
        <v>1123047.7070000002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118">
        <v>0</v>
      </c>
      <c r="DT16" s="47">
        <f t="shared" si="55"/>
        <v>0</v>
      </c>
      <c r="DU16" s="117">
        <v>0</v>
      </c>
      <c r="DV16" s="42">
        <v>0</v>
      </c>
      <c r="DW16" s="33">
        <f t="shared" si="56"/>
        <v>0</v>
      </c>
      <c r="DX16" s="117">
        <v>0</v>
      </c>
      <c r="DY16" s="118">
        <v>0</v>
      </c>
      <c r="DZ16" s="118">
        <f t="shared" si="57"/>
        <v>0</v>
      </c>
      <c r="EA16" s="117">
        <v>0</v>
      </c>
      <c r="EB16" s="47">
        <v>0</v>
      </c>
      <c r="EC16" s="12">
        <f t="shared" si="16"/>
        <v>634976.90899999999</v>
      </c>
      <c r="ED16" s="12">
        <f t="shared" si="16"/>
        <v>0</v>
      </c>
      <c r="EE16" s="112">
        <f t="shared" si="17"/>
        <v>0</v>
      </c>
      <c r="EF16" s="14">
        <f t="shared" si="58"/>
        <v>-634976.90899999999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8"/>
        <v>530751.74399999995</v>
      </c>
      <c r="F17" s="20">
        <f t="shared" si="19"/>
        <v>342769.3918333333</v>
      </c>
      <c r="G17" s="12">
        <f t="shared" si="20"/>
        <v>358771.80359999993</v>
      </c>
      <c r="H17" s="12">
        <f t="shared" si="0"/>
        <v>104.66856497339982</v>
      </c>
      <c r="I17" s="12">
        <f t="shared" si="1"/>
        <v>67.596914688611918</v>
      </c>
      <c r="J17" s="12">
        <f t="shared" si="21"/>
        <v>168818</v>
      </c>
      <c r="K17" s="12">
        <f t="shared" si="22"/>
        <v>101645.33333333334</v>
      </c>
      <c r="L17" s="12">
        <f t="shared" si="23"/>
        <v>117744.03309999999</v>
      </c>
      <c r="M17" s="12">
        <f t="shared" si="2"/>
        <v>115.83811006243931</v>
      </c>
      <c r="N17" s="12">
        <f t="shared" si="3"/>
        <v>69.746136727126256</v>
      </c>
      <c r="O17" s="12">
        <f t="shared" si="24"/>
        <v>35500</v>
      </c>
      <c r="P17" s="12">
        <f t="shared" si="25"/>
        <v>21300</v>
      </c>
      <c r="Q17" s="12">
        <f t="shared" si="26"/>
        <v>24703.961499999983</v>
      </c>
      <c r="R17" s="12">
        <f t="shared" si="4"/>
        <v>115.98103990610321</v>
      </c>
      <c r="S17" s="11">
        <f t="shared" si="5"/>
        <v>69.588623943661915</v>
      </c>
      <c r="T17" s="117">
        <v>35500</v>
      </c>
      <c r="U17" s="112">
        <f t="shared" si="27"/>
        <v>21300</v>
      </c>
      <c r="V17" s="112">
        <v>23448.361499999985</v>
      </c>
      <c r="W17" s="12">
        <f t="shared" si="28"/>
        <v>110.08620422535205</v>
      </c>
      <c r="X17" s="11">
        <f t="shared" si="29"/>
        <v>66.051722535211226</v>
      </c>
      <c r="Y17" s="112">
        <v>0</v>
      </c>
      <c r="Z17" s="112">
        <f t="shared" si="30"/>
        <v>0</v>
      </c>
      <c r="AA17" s="112">
        <v>1255.5999999999999</v>
      </c>
      <c r="AB17" s="12" t="e">
        <f t="shared" si="31"/>
        <v>#DIV/0!</v>
      </c>
      <c r="AC17" s="11" t="e">
        <f t="shared" si="32"/>
        <v>#DIV/0!</v>
      </c>
      <c r="AD17" s="112">
        <v>52000</v>
      </c>
      <c r="AE17" s="112">
        <f t="shared" si="33"/>
        <v>31200</v>
      </c>
      <c r="AF17" s="112">
        <v>35820.207999999999</v>
      </c>
      <c r="AG17" s="12">
        <f t="shared" si="6"/>
        <v>114.80835897435897</v>
      </c>
      <c r="AH17" s="11">
        <f t="shared" si="7"/>
        <v>68.885015384615372</v>
      </c>
      <c r="AI17" s="112">
        <v>5318</v>
      </c>
      <c r="AJ17" s="112">
        <f t="shared" si="34"/>
        <v>3545.3333333333335</v>
      </c>
      <c r="AK17" s="112">
        <v>9506.4959999999992</v>
      </c>
      <c r="AL17" s="12">
        <f t="shared" si="8"/>
        <v>268.14110567882659</v>
      </c>
      <c r="AM17" s="11">
        <f t="shared" si="9"/>
        <v>178.76073711921774</v>
      </c>
      <c r="AN17" s="112">
        <v>0</v>
      </c>
      <c r="AO17" s="112">
        <f t="shared" si="35"/>
        <v>0</v>
      </c>
      <c r="AP17" s="112">
        <v>0</v>
      </c>
      <c r="AQ17" s="12" t="e">
        <f t="shared" si="10"/>
        <v>#DIV/0!</v>
      </c>
      <c r="AR17" s="11" t="e">
        <f t="shared" si="11"/>
        <v>#DIV/0!</v>
      </c>
      <c r="AS17" s="38"/>
      <c r="AT17" s="33">
        <f t="shared" si="36"/>
        <v>0</v>
      </c>
      <c r="AU17" s="47"/>
      <c r="AV17" s="33">
        <f t="shared" si="12"/>
        <v>0</v>
      </c>
      <c r="AW17" s="33">
        <f t="shared" si="37"/>
        <v>0</v>
      </c>
      <c r="AX17" s="47">
        <v>0</v>
      </c>
      <c r="AY17" s="114">
        <v>312138.59999999998</v>
      </c>
      <c r="AZ17" s="112">
        <v>208092.266</v>
      </c>
      <c r="BA17" s="112">
        <v>208092.266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3"/>
        <v>9000</v>
      </c>
      <c r="BO17" s="12">
        <f t="shared" si="38"/>
        <v>5400</v>
      </c>
      <c r="BP17" s="12">
        <f t="shared" si="39"/>
        <v>5725.1476000000002</v>
      </c>
      <c r="BQ17" s="12">
        <f t="shared" si="14"/>
        <v>106.02125185185184</v>
      </c>
      <c r="BR17" s="11">
        <f t="shared" si="15"/>
        <v>63.612751111111109</v>
      </c>
      <c r="BS17" s="112">
        <v>8500</v>
      </c>
      <c r="BT17" s="112">
        <f t="shared" si="40"/>
        <v>5100</v>
      </c>
      <c r="BU17" s="112">
        <v>5588.1476000000002</v>
      </c>
      <c r="BV17" s="112">
        <v>0</v>
      </c>
      <c r="BW17" s="112">
        <f t="shared" si="41"/>
        <v>0</v>
      </c>
      <c r="BX17" s="112">
        <v>0</v>
      </c>
      <c r="BY17" s="115">
        <v>0</v>
      </c>
      <c r="BZ17" s="33">
        <f t="shared" si="42"/>
        <v>0</v>
      </c>
      <c r="CA17" s="112">
        <v>0</v>
      </c>
      <c r="CB17" s="113">
        <v>500</v>
      </c>
      <c r="CC17" s="113">
        <f t="shared" si="43"/>
        <v>300</v>
      </c>
      <c r="CD17" s="112">
        <v>137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44"/>
        <v>0</v>
      </c>
      <c r="CJ17" s="112">
        <v>0</v>
      </c>
      <c r="CK17" s="117">
        <v>0</v>
      </c>
      <c r="CL17" s="112">
        <f t="shared" si="45"/>
        <v>0</v>
      </c>
      <c r="CM17" s="117">
        <v>0</v>
      </c>
      <c r="CN17" s="112">
        <v>35500</v>
      </c>
      <c r="CO17" s="112">
        <f t="shared" si="46"/>
        <v>21300</v>
      </c>
      <c r="CP17" s="117">
        <v>22040.615000000002</v>
      </c>
      <c r="CQ17" s="112">
        <v>9000</v>
      </c>
      <c r="CR17" s="112">
        <f t="shared" si="47"/>
        <v>5400</v>
      </c>
      <c r="CS17" s="117">
        <v>6421.2650000000003</v>
      </c>
      <c r="CT17" s="116">
        <v>26000</v>
      </c>
      <c r="CU17" s="116">
        <f t="shared" si="48"/>
        <v>15600</v>
      </c>
      <c r="CV17" s="117">
        <v>15626.13</v>
      </c>
      <c r="CW17" s="115">
        <v>3000</v>
      </c>
      <c r="CX17" s="112">
        <f t="shared" si="49"/>
        <v>1800</v>
      </c>
      <c r="CY17" s="117">
        <v>46.475000000000001</v>
      </c>
      <c r="CZ17" s="42">
        <v>0</v>
      </c>
      <c r="DA17" s="33">
        <f t="shared" si="50"/>
        <v>0</v>
      </c>
      <c r="DB17" s="117">
        <v>0</v>
      </c>
      <c r="DC17" s="112">
        <v>2500</v>
      </c>
      <c r="DD17" s="112">
        <f t="shared" si="51"/>
        <v>1500</v>
      </c>
      <c r="DE17" s="117">
        <v>4275</v>
      </c>
      <c r="DF17" s="112">
        <v>0</v>
      </c>
      <c r="DG17" s="12">
        <f t="shared" si="52"/>
        <v>480956.6</v>
      </c>
      <c r="DH17" s="12">
        <f t="shared" si="53"/>
        <v>309737.59933333332</v>
      </c>
      <c r="DI17" s="12">
        <f t="shared" si="54"/>
        <v>325836.29909999995</v>
      </c>
      <c r="DJ17" s="42">
        <v>0</v>
      </c>
      <c r="DK17" s="42">
        <v>0</v>
      </c>
      <c r="DL17" s="42">
        <v>0</v>
      </c>
      <c r="DM17" s="112">
        <v>45993.663999999997</v>
      </c>
      <c r="DN17" s="117">
        <v>30750.904500000001</v>
      </c>
      <c r="DO17" s="117">
        <v>30750.904500000001</v>
      </c>
      <c r="DP17" s="42">
        <v>0</v>
      </c>
      <c r="DQ17" s="33">
        <v>0</v>
      </c>
      <c r="DR17" s="47">
        <v>0</v>
      </c>
      <c r="DS17" s="118">
        <v>3801.48</v>
      </c>
      <c r="DT17" s="47">
        <f t="shared" si="55"/>
        <v>2280.8880000000004</v>
      </c>
      <c r="DU17" s="117">
        <v>2184.6</v>
      </c>
      <c r="DV17" s="42">
        <v>0</v>
      </c>
      <c r="DW17" s="33">
        <f t="shared" si="56"/>
        <v>0</v>
      </c>
      <c r="DX17" s="117">
        <v>0</v>
      </c>
      <c r="DY17" s="118">
        <v>0</v>
      </c>
      <c r="DZ17" s="118">
        <f t="shared" si="57"/>
        <v>0</v>
      </c>
      <c r="EA17" s="117">
        <v>0</v>
      </c>
      <c r="EB17" s="47">
        <v>0</v>
      </c>
      <c r="EC17" s="12">
        <f t="shared" si="16"/>
        <v>49795.144</v>
      </c>
      <c r="ED17" s="12">
        <f t="shared" si="16"/>
        <v>33031.792500000003</v>
      </c>
      <c r="EE17" s="112">
        <f t="shared" si="17"/>
        <v>32935.504500000003</v>
      </c>
      <c r="EF17" s="14">
        <f t="shared" si="58"/>
        <v>-49795.144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18"/>
        <v>312838.65500000003</v>
      </c>
      <c r="F18" s="20">
        <f t="shared" si="19"/>
        <v>261886.14666666667</v>
      </c>
      <c r="G18" s="12">
        <f t="shared" si="20"/>
        <v>273235.91769999999</v>
      </c>
      <c r="H18" s="12">
        <f t="shared" si="0"/>
        <v>104.33385697479429</v>
      </c>
      <c r="I18" s="12">
        <f t="shared" si="1"/>
        <v>87.340842742083765</v>
      </c>
      <c r="J18" s="12">
        <f t="shared" si="21"/>
        <v>73300</v>
      </c>
      <c r="K18" s="12">
        <f t="shared" si="22"/>
        <v>44366.666666666664</v>
      </c>
      <c r="L18" s="12">
        <f t="shared" si="23"/>
        <v>55716.437699999995</v>
      </c>
      <c r="M18" s="12">
        <f t="shared" si="2"/>
        <v>125.58175289256197</v>
      </c>
      <c r="N18" s="12">
        <f t="shared" si="3"/>
        <v>76.011511186903135</v>
      </c>
      <c r="O18" s="12">
        <f t="shared" si="24"/>
        <v>27000</v>
      </c>
      <c r="P18" s="12">
        <f t="shared" si="25"/>
        <v>16200</v>
      </c>
      <c r="Q18" s="12">
        <f t="shared" si="26"/>
        <v>22753.498699999996</v>
      </c>
      <c r="R18" s="12">
        <f t="shared" si="4"/>
        <v>140.45369567901233</v>
      </c>
      <c r="S18" s="11">
        <f t="shared" si="5"/>
        <v>84.272217407407396</v>
      </c>
      <c r="T18" s="117">
        <v>27000</v>
      </c>
      <c r="U18" s="112">
        <f t="shared" si="27"/>
        <v>16200</v>
      </c>
      <c r="V18" s="112">
        <v>22354.110699999997</v>
      </c>
      <c r="W18" s="12">
        <f t="shared" si="28"/>
        <v>137.98833765432096</v>
      </c>
      <c r="X18" s="11">
        <f t="shared" si="29"/>
        <v>82.793002592592586</v>
      </c>
      <c r="Y18" s="112">
        <v>0</v>
      </c>
      <c r="Z18" s="112">
        <f t="shared" si="30"/>
        <v>0</v>
      </c>
      <c r="AA18" s="112">
        <v>399.38799999999998</v>
      </c>
      <c r="AB18" s="12" t="e">
        <f t="shared" si="31"/>
        <v>#DIV/0!</v>
      </c>
      <c r="AC18" s="11" t="e">
        <f t="shared" si="32"/>
        <v>#DIV/0!</v>
      </c>
      <c r="AD18" s="112">
        <v>23000</v>
      </c>
      <c r="AE18" s="112">
        <f t="shared" si="33"/>
        <v>13800</v>
      </c>
      <c r="AF18" s="112">
        <v>12528.787</v>
      </c>
      <c r="AG18" s="12">
        <f t="shared" si="6"/>
        <v>90.788311594202895</v>
      </c>
      <c r="AH18" s="11">
        <f t="shared" si="7"/>
        <v>54.472986956521737</v>
      </c>
      <c r="AI18" s="112">
        <v>5800</v>
      </c>
      <c r="AJ18" s="112">
        <f t="shared" si="34"/>
        <v>3866.6666666666665</v>
      </c>
      <c r="AK18" s="113">
        <v>5721.2479999999996</v>
      </c>
      <c r="AL18" s="12">
        <f t="shared" si="8"/>
        <v>147.96331034482759</v>
      </c>
      <c r="AM18" s="11">
        <f t="shared" si="9"/>
        <v>98.642206896551727</v>
      </c>
      <c r="AN18" s="112">
        <v>0</v>
      </c>
      <c r="AO18" s="112">
        <f t="shared" si="35"/>
        <v>0</v>
      </c>
      <c r="AP18" s="112">
        <v>0</v>
      </c>
      <c r="AQ18" s="12" t="e">
        <f t="shared" si="10"/>
        <v>#DIV/0!</v>
      </c>
      <c r="AR18" s="11" t="e">
        <f t="shared" si="11"/>
        <v>#DIV/0!</v>
      </c>
      <c r="AS18" s="38"/>
      <c r="AT18" s="33">
        <f t="shared" si="36"/>
        <v>0</v>
      </c>
      <c r="AU18" s="47"/>
      <c r="AV18" s="33">
        <f t="shared" si="12"/>
        <v>0</v>
      </c>
      <c r="AW18" s="33">
        <f t="shared" si="37"/>
        <v>0</v>
      </c>
      <c r="AX18" s="47">
        <v>0</v>
      </c>
      <c r="AY18" s="114">
        <v>60068.2</v>
      </c>
      <c r="AZ18" s="112">
        <v>40045.599999999999</v>
      </c>
      <c r="BA18" s="112">
        <v>40045.599999999999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3"/>
        <v>4800</v>
      </c>
      <c r="BO18" s="12">
        <f t="shared" si="38"/>
        <v>2880</v>
      </c>
      <c r="BP18" s="12">
        <f t="shared" si="39"/>
        <v>4149.9870000000001</v>
      </c>
      <c r="BQ18" s="12">
        <f t="shared" si="14"/>
        <v>144.09677083333335</v>
      </c>
      <c r="BR18" s="11">
        <f t="shared" si="15"/>
        <v>86.458062499999997</v>
      </c>
      <c r="BS18" s="112">
        <v>4650</v>
      </c>
      <c r="BT18" s="112">
        <f t="shared" si="40"/>
        <v>2790</v>
      </c>
      <c r="BU18" s="112">
        <v>3947.9870000000001</v>
      </c>
      <c r="BV18" s="112">
        <v>0</v>
      </c>
      <c r="BW18" s="112">
        <f t="shared" si="41"/>
        <v>0</v>
      </c>
      <c r="BX18" s="112">
        <v>0</v>
      </c>
      <c r="BY18" s="115">
        <v>0</v>
      </c>
      <c r="BZ18" s="33">
        <f t="shared" si="42"/>
        <v>0</v>
      </c>
      <c r="CA18" s="112">
        <v>0</v>
      </c>
      <c r="CB18" s="113">
        <v>150</v>
      </c>
      <c r="CC18" s="113">
        <f t="shared" si="43"/>
        <v>90</v>
      </c>
      <c r="CD18" s="112">
        <v>202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44"/>
        <v>0</v>
      </c>
      <c r="CJ18" s="112">
        <v>0</v>
      </c>
      <c r="CK18" s="117">
        <v>0</v>
      </c>
      <c r="CL18" s="112">
        <f t="shared" si="45"/>
        <v>0</v>
      </c>
      <c r="CM18" s="117">
        <v>0</v>
      </c>
      <c r="CN18" s="112">
        <v>8200</v>
      </c>
      <c r="CO18" s="112">
        <f t="shared" si="46"/>
        <v>4920</v>
      </c>
      <c r="CP18" s="117">
        <v>6752.1570000000002</v>
      </c>
      <c r="CQ18" s="112">
        <v>3500</v>
      </c>
      <c r="CR18" s="112">
        <f t="shared" si="47"/>
        <v>2100</v>
      </c>
      <c r="CS18" s="117">
        <v>2739.3</v>
      </c>
      <c r="CT18" s="116">
        <v>4500</v>
      </c>
      <c r="CU18" s="116">
        <f t="shared" si="48"/>
        <v>2700</v>
      </c>
      <c r="CV18" s="117">
        <v>3410.76</v>
      </c>
      <c r="CW18" s="115">
        <v>0</v>
      </c>
      <c r="CX18" s="112">
        <f t="shared" si="49"/>
        <v>0</v>
      </c>
      <c r="CY18" s="117">
        <v>100</v>
      </c>
      <c r="CZ18" s="42">
        <v>0</v>
      </c>
      <c r="DA18" s="33">
        <f t="shared" si="50"/>
        <v>0</v>
      </c>
      <c r="DB18" s="117">
        <v>0</v>
      </c>
      <c r="DC18" s="112">
        <v>0</v>
      </c>
      <c r="DD18" s="112">
        <f t="shared" si="51"/>
        <v>0</v>
      </c>
      <c r="DE18" s="117">
        <v>300</v>
      </c>
      <c r="DF18" s="112">
        <v>0</v>
      </c>
      <c r="DG18" s="12">
        <f t="shared" si="52"/>
        <v>133368.20000000001</v>
      </c>
      <c r="DH18" s="12">
        <f t="shared" si="53"/>
        <v>84412.266666666663</v>
      </c>
      <c r="DI18" s="12">
        <f t="shared" si="54"/>
        <v>95762.037699999986</v>
      </c>
      <c r="DJ18" s="42">
        <v>0</v>
      </c>
      <c r="DK18" s="42">
        <v>0</v>
      </c>
      <c r="DL18" s="42">
        <v>0</v>
      </c>
      <c r="DM18" s="117">
        <v>179470.45499999999</v>
      </c>
      <c r="DN18" s="117">
        <v>177473.88</v>
      </c>
      <c r="DO18" s="117">
        <v>177473.88</v>
      </c>
      <c r="DP18" s="42">
        <v>0</v>
      </c>
      <c r="DQ18" s="33">
        <v>0</v>
      </c>
      <c r="DR18" s="47">
        <v>0</v>
      </c>
      <c r="DS18" s="118">
        <v>0</v>
      </c>
      <c r="DT18" s="47">
        <f t="shared" si="55"/>
        <v>0</v>
      </c>
      <c r="DU18" s="117">
        <v>0</v>
      </c>
      <c r="DV18" s="42">
        <v>0</v>
      </c>
      <c r="DW18" s="33">
        <f t="shared" si="56"/>
        <v>0</v>
      </c>
      <c r="DX18" s="117">
        <v>0</v>
      </c>
      <c r="DY18" s="118">
        <v>0</v>
      </c>
      <c r="DZ18" s="118">
        <f t="shared" si="57"/>
        <v>0</v>
      </c>
      <c r="EA18" s="117">
        <v>0</v>
      </c>
      <c r="EB18" s="47">
        <v>0</v>
      </c>
      <c r="EC18" s="12">
        <f t="shared" si="16"/>
        <v>179470.45499999999</v>
      </c>
      <c r="ED18" s="12">
        <f t="shared" si="16"/>
        <v>177473.88</v>
      </c>
      <c r="EE18" s="112">
        <f t="shared" si="17"/>
        <v>177473.88</v>
      </c>
      <c r="EF18" s="14">
        <f t="shared" si="58"/>
        <v>-179470.45499999999</v>
      </c>
    </row>
    <row r="19" spans="1:136" s="14" customFormat="1" ht="21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18"/>
        <v>1085942.3999999999</v>
      </c>
      <c r="F19" s="20">
        <f t="shared" si="19"/>
        <v>555683.33200000005</v>
      </c>
      <c r="G19" s="12">
        <f t="shared" si="20"/>
        <v>517300.4424</v>
      </c>
      <c r="H19" s="12">
        <f t="shared" si="0"/>
        <v>93.092668541657815</v>
      </c>
      <c r="I19" s="12">
        <f t="shared" si="1"/>
        <v>47.636084786817428</v>
      </c>
      <c r="J19" s="12">
        <f t="shared" si="21"/>
        <v>363411.5</v>
      </c>
      <c r="K19" s="12">
        <f t="shared" si="22"/>
        <v>217386.40000000002</v>
      </c>
      <c r="L19" s="12">
        <f t="shared" si="23"/>
        <v>178503.5104</v>
      </c>
      <c r="M19" s="12">
        <f t="shared" si="2"/>
        <v>82.113467263821462</v>
      </c>
      <c r="N19" s="12">
        <f t="shared" si="3"/>
        <v>49.118839222204031</v>
      </c>
      <c r="O19" s="12">
        <f t="shared" si="24"/>
        <v>64242.700000000012</v>
      </c>
      <c r="P19" s="12">
        <f t="shared" si="25"/>
        <v>38545.62000000001</v>
      </c>
      <c r="Q19" s="12">
        <f t="shared" si="26"/>
        <v>32619.738000000001</v>
      </c>
      <c r="R19" s="12">
        <f t="shared" si="4"/>
        <v>84.626315519117327</v>
      </c>
      <c r="S19" s="11">
        <f t="shared" si="5"/>
        <v>50.775789311470398</v>
      </c>
      <c r="T19" s="117">
        <v>63242.700000000012</v>
      </c>
      <c r="U19" s="112">
        <f t="shared" si="27"/>
        <v>37945.62000000001</v>
      </c>
      <c r="V19" s="112">
        <v>32141.125</v>
      </c>
      <c r="W19" s="12">
        <f t="shared" si="28"/>
        <v>84.703122521123632</v>
      </c>
      <c r="X19" s="11">
        <f t="shared" si="29"/>
        <v>50.821873512674173</v>
      </c>
      <c r="Y19" s="112">
        <v>1000</v>
      </c>
      <c r="Z19" s="112">
        <f t="shared" si="30"/>
        <v>600</v>
      </c>
      <c r="AA19" s="112">
        <v>478.613</v>
      </c>
      <c r="AB19" s="12">
        <f t="shared" si="31"/>
        <v>79.768833333333333</v>
      </c>
      <c r="AC19" s="11">
        <f t="shared" si="32"/>
        <v>47.8613</v>
      </c>
      <c r="AD19" s="112">
        <v>85000</v>
      </c>
      <c r="AE19" s="112">
        <f t="shared" si="33"/>
        <v>51000</v>
      </c>
      <c r="AF19" s="112">
        <v>46724.788</v>
      </c>
      <c r="AG19" s="12">
        <f t="shared" si="6"/>
        <v>91.617231372549028</v>
      </c>
      <c r="AH19" s="11">
        <f t="shared" si="7"/>
        <v>54.97033882352941</v>
      </c>
      <c r="AI19" s="112">
        <v>10280</v>
      </c>
      <c r="AJ19" s="112">
        <f t="shared" si="34"/>
        <v>6853.333333333333</v>
      </c>
      <c r="AK19" s="112">
        <v>7667.45</v>
      </c>
      <c r="AL19" s="12">
        <f t="shared" si="8"/>
        <v>111.87913424124514</v>
      </c>
      <c r="AM19" s="11">
        <f t="shared" si="9"/>
        <v>74.586089494163417</v>
      </c>
      <c r="AN19" s="112">
        <v>0</v>
      </c>
      <c r="AO19" s="112">
        <f t="shared" si="35"/>
        <v>0</v>
      </c>
      <c r="AP19" s="112">
        <v>0</v>
      </c>
      <c r="AQ19" s="12" t="e">
        <f t="shared" si="10"/>
        <v>#DIV/0!</v>
      </c>
      <c r="AR19" s="11" t="e">
        <f t="shared" si="11"/>
        <v>#DIV/0!</v>
      </c>
      <c r="AS19" s="38"/>
      <c r="AT19" s="33">
        <f t="shared" si="36"/>
        <v>0</v>
      </c>
      <c r="AU19" s="47"/>
      <c r="AV19" s="33">
        <f t="shared" si="12"/>
        <v>0</v>
      </c>
      <c r="AW19" s="33">
        <f t="shared" si="37"/>
        <v>0</v>
      </c>
      <c r="AX19" s="47">
        <v>0</v>
      </c>
      <c r="AY19" s="114">
        <v>431762.2</v>
      </c>
      <c r="AZ19" s="112">
        <v>284123.03200000001</v>
      </c>
      <c r="BA19" s="112">
        <v>284123.03200000001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3"/>
        <v>22918.800000000003</v>
      </c>
      <c r="BO19" s="12">
        <f t="shared" si="38"/>
        <v>13751.28</v>
      </c>
      <c r="BP19" s="12">
        <f>BU19+BX19+CA19+CD19</f>
        <v>3432.2683999999999</v>
      </c>
      <c r="BQ19" s="12">
        <f t="shared" si="14"/>
        <v>24.959628485493713</v>
      </c>
      <c r="BR19" s="11">
        <f t="shared" si="15"/>
        <v>14.975777091296226</v>
      </c>
      <c r="BS19" s="112">
        <v>7389.6</v>
      </c>
      <c r="BT19" s="112">
        <f t="shared" si="40"/>
        <v>4433.76</v>
      </c>
      <c r="BU19" s="112">
        <v>2813.4684000000002</v>
      </c>
      <c r="BV19" s="112">
        <v>0</v>
      </c>
      <c r="BW19" s="112">
        <f t="shared" si="41"/>
        <v>0</v>
      </c>
      <c r="BX19" s="112">
        <v>0</v>
      </c>
      <c r="BY19" s="115">
        <v>0</v>
      </c>
      <c r="BZ19" s="33">
        <f t="shared" si="42"/>
        <v>0</v>
      </c>
      <c r="CA19" s="112">
        <v>0</v>
      </c>
      <c r="CB19" s="113">
        <v>15529.2</v>
      </c>
      <c r="CC19" s="113">
        <f t="shared" si="43"/>
        <v>9317.52</v>
      </c>
      <c r="CD19" s="112">
        <v>618.79999999999995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44"/>
        <v>0</v>
      </c>
      <c r="CJ19" s="112">
        <v>0</v>
      </c>
      <c r="CK19" s="117">
        <v>16150</v>
      </c>
      <c r="CL19" s="112">
        <f t="shared" si="45"/>
        <v>8344.1666666666661</v>
      </c>
      <c r="CM19" s="117">
        <v>7502</v>
      </c>
      <c r="CN19" s="112">
        <v>76320</v>
      </c>
      <c r="CO19" s="112">
        <f t="shared" si="46"/>
        <v>45792</v>
      </c>
      <c r="CP19" s="117">
        <v>55890.41</v>
      </c>
      <c r="CQ19" s="112">
        <v>20000</v>
      </c>
      <c r="CR19" s="112">
        <f t="shared" si="47"/>
        <v>12000</v>
      </c>
      <c r="CS19" s="117">
        <v>8921.11</v>
      </c>
      <c r="CT19" s="116">
        <v>64500</v>
      </c>
      <c r="CU19" s="116">
        <f t="shared" si="48"/>
        <v>38700</v>
      </c>
      <c r="CV19" s="117">
        <v>12253.18</v>
      </c>
      <c r="CW19" s="115">
        <v>0</v>
      </c>
      <c r="CX19" s="112">
        <f t="shared" si="49"/>
        <v>0</v>
      </c>
      <c r="CY19" s="117">
        <v>300</v>
      </c>
      <c r="CZ19" s="42">
        <v>1250</v>
      </c>
      <c r="DA19" s="33">
        <f t="shared" si="50"/>
        <v>750</v>
      </c>
      <c r="DB19" s="117">
        <v>1250</v>
      </c>
      <c r="DC19" s="112">
        <v>24000</v>
      </c>
      <c r="DD19" s="112">
        <f t="shared" si="51"/>
        <v>14400</v>
      </c>
      <c r="DE19" s="117">
        <v>12113.675999999999</v>
      </c>
      <c r="DF19" s="112">
        <v>0</v>
      </c>
      <c r="DG19" s="12">
        <f t="shared" si="52"/>
        <v>797077.39999999991</v>
      </c>
      <c r="DH19" s="12">
        <f t="shared" si="53"/>
        <v>502259.43200000009</v>
      </c>
      <c r="DI19" s="12">
        <f t="shared" si="54"/>
        <v>463876.54239999998</v>
      </c>
      <c r="DJ19" s="42">
        <v>0</v>
      </c>
      <c r="DK19" s="42">
        <v>0</v>
      </c>
      <c r="DL19" s="42">
        <v>0</v>
      </c>
      <c r="DM19" s="112">
        <v>288865</v>
      </c>
      <c r="DN19" s="117">
        <v>53423.9</v>
      </c>
      <c r="DO19" s="117">
        <v>53423.9</v>
      </c>
      <c r="DP19" s="42">
        <v>0</v>
      </c>
      <c r="DQ19" s="33">
        <v>0</v>
      </c>
      <c r="DR19" s="47">
        <v>0</v>
      </c>
      <c r="DS19" s="118">
        <v>0</v>
      </c>
      <c r="DT19" s="47">
        <f t="shared" si="55"/>
        <v>0</v>
      </c>
      <c r="DU19" s="117">
        <v>0</v>
      </c>
      <c r="DV19" s="42">
        <v>0</v>
      </c>
      <c r="DW19" s="33">
        <f t="shared" si="56"/>
        <v>0</v>
      </c>
      <c r="DX19" s="117">
        <v>0</v>
      </c>
      <c r="DY19" s="118">
        <v>74373</v>
      </c>
      <c r="DZ19" s="118">
        <f t="shared" si="57"/>
        <v>44623.8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6"/>
        <v>98047.700000000012</v>
      </c>
      <c r="EE19" s="112">
        <f t="shared" si="17"/>
        <v>53423.9</v>
      </c>
      <c r="EF19" s="14">
        <f t="shared" si="58"/>
        <v>-288865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18"/>
        <v>746614.79999999993</v>
      </c>
      <c r="F20" s="20">
        <f t="shared" si="19"/>
        <v>465498.17333333328</v>
      </c>
      <c r="G20" s="12">
        <f t="shared" si="20"/>
        <v>453358.91690000001</v>
      </c>
      <c r="H20" s="12">
        <f t="shared" si="0"/>
        <v>97.392201059263755</v>
      </c>
      <c r="I20" s="12">
        <f t="shared" si="1"/>
        <v>60.721930090322353</v>
      </c>
      <c r="J20" s="12">
        <f t="shared" si="21"/>
        <v>465610.6</v>
      </c>
      <c r="K20" s="12">
        <f t="shared" si="22"/>
        <v>281592.77333333337</v>
      </c>
      <c r="L20" s="12">
        <f t="shared" si="23"/>
        <v>268660.01690000005</v>
      </c>
      <c r="M20" s="12">
        <f t="shared" si="2"/>
        <v>95.407283972439075</v>
      </c>
      <c r="N20" s="12">
        <f t="shared" si="3"/>
        <v>57.700580034045636</v>
      </c>
      <c r="O20" s="12">
        <f t="shared" si="24"/>
        <v>171229.8</v>
      </c>
      <c r="P20" s="12">
        <f t="shared" si="25"/>
        <v>102737.87999999999</v>
      </c>
      <c r="Q20" s="12">
        <f t="shared" si="26"/>
        <v>92454.953899999993</v>
      </c>
      <c r="R20" s="12">
        <f t="shared" si="4"/>
        <v>89.991105422848904</v>
      </c>
      <c r="S20" s="11">
        <f t="shared" si="5"/>
        <v>53.994663253709341</v>
      </c>
      <c r="T20" s="117">
        <v>158729.79999999999</v>
      </c>
      <c r="U20" s="112">
        <f t="shared" si="27"/>
        <v>95237.87999999999</v>
      </c>
      <c r="V20" s="112">
        <v>87988.04389999999</v>
      </c>
      <c r="W20" s="12">
        <f t="shared" si="28"/>
        <v>92.387654891100055</v>
      </c>
      <c r="X20" s="11">
        <f t="shared" si="29"/>
        <v>55.432592934660029</v>
      </c>
      <c r="Y20" s="112">
        <v>12500</v>
      </c>
      <c r="Z20" s="112">
        <f t="shared" si="30"/>
        <v>7500.0000000000009</v>
      </c>
      <c r="AA20" s="112">
        <v>4466.91</v>
      </c>
      <c r="AB20" s="12">
        <f t="shared" si="31"/>
        <v>59.558799999999991</v>
      </c>
      <c r="AC20" s="11">
        <f t="shared" si="32"/>
        <v>35.735279999999996</v>
      </c>
      <c r="AD20" s="112">
        <v>101975</v>
      </c>
      <c r="AE20" s="112">
        <f t="shared" si="33"/>
        <v>61185</v>
      </c>
      <c r="AF20" s="112">
        <v>58441.214</v>
      </c>
      <c r="AG20" s="12">
        <f t="shared" si="6"/>
        <v>95.515590422489169</v>
      </c>
      <c r="AH20" s="11">
        <f t="shared" si="7"/>
        <v>57.309354253493503</v>
      </c>
      <c r="AI20" s="112">
        <v>33396.199999999997</v>
      </c>
      <c r="AJ20" s="112">
        <f t="shared" si="34"/>
        <v>22264.133333333331</v>
      </c>
      <c r="AK20" s="112">
        <v>25985.503000000001</v>
      </c>
      <c r="AL20" s="12">
        <f t="shared" si="8"/>
        <v>116.71463968954554</v>
      </c>
      <c r="AM20" s="11">
        <f t="shared" si="9"/>
        <v>77.809759793030352</v>
      </c>
      <c r="AN20" s="112">
        <v>0</v>
      </c>
      <c r="AO20" s="112">
        <f t="shared" si="35"/>
        <v>0</v>
      </c>
      <c r="AP20" s="112">
        <v>0</v>
      </c>
      <c r="AQ20" s="12" t="e">
        <f t="shared" si="10"/>
        <v>#DIV/0!</v>
      </c>
      <c r="AR20" s="11" t="e">
        <f t="shared" si="11"/>
        <v>#DIV/0!</v>
      </c>
      <c r="AS20" s="38"/>
      <c r="AT20" s="33">
        <f t="shared" si="36"/>
        <v>0</v>
      </c>
      <c r="AU20" s="47"/>
      <c r="AV20" s="33">
        <f t="shared" si="12"/>
        <v>0</v>
      </c>
      <c r="AW20" s="33">
        <f t="shared" si="37"/>
        <v>0</v>
      </c>
      <c r="AX20" s="47">
        <v>0</v>
      </c>
      <c r="AY20" s="114">
        <v>274535.09999999998</v>
      </c>
      <c r="AZ20" s="112">
        <v>183023.4</v>
      </c>
      <c r="BA20" s="112">
        <v>183023.4</v>
      </c>
      <c r="BB20" s="38">
        <v>0</v>
      </c>
      <c r="BC20" s="33">
        <v>0</v>
      </c>
      <c r="BD20" s="13">
        <v>0</v>
      </c>
      <c r="BE20" s="112">
        <v>6469.1</v>
      </c>
      <c r="BF20" s="112">
        <v>882</v>
      </c>
      <c r="BG20" s="112">
        <v>1675.5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3"/>
        <v>6076</v>
      </c>
      <c r="BO20" s="12">
        <f t="shared" si="38"/>
        <v>3645.6</v>
      </c>
      <c r="BP20" s="12">
        <f t="shared" si="39"/>
        <v>3317.6859999999997</v>
      </c>
      <c r="BQ20" s="12">
        <f t="shared" si="14"/>
        <v>91.00521176212419</v>
      </c>
      <c r="BR20" s="11">
        <f t="shared" si="15"/>
        <v>54.603127057274513</v>
      </c>
      <c r="BS20" s="112">
        <v>4130</v>
      </c>
      <c r="BT20" s="112">
        <f t="shared" si="40"/>
        <v>2478</v>
      </c>
      <c r="BU20" s="112">
        <v>2685.3359999999998</v>
      </c>
      <c r="BV20" s="112">
        <v>0</v>
      </c>
      <c r="BW20" s="112">
        <f t="shared" si="41"/>
        <v>0</v>
      </c>
      <c r="BX20" s="112">
        <v>0</v>
      </c>
      <c r="BY20" s="115">
        <v>0</v>
      </c>
      <c r="BZ20" s="33">
        <f t="shared" si="42"/>
        <v>0</v>
      </c>
      <c r="CA20" s="112">
        <v>0</v>
      </c>
      <c r="CB20" s="113">
        <v>1946</v>
      </c>
      <c r="CC20" s="113">
        <f t="shared" si="43"/>
        <v>1167.5999999999999</v>
      </c>
      <c r="CD20" s="112">
        <v>632.35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44"/>
        <v>0</v>
      </c>
      <c r="CJ20" s="112">
        <v>0</v>
      </c>
      <c r="CK20" s="117">
        <v>0</v>
      </c>
      <c r="CL20" s="112">
        <f t="shared" si="45"/>
        <v>0</v>
      </c>
      <c r="CM20" s="117">
        <v>0</v>
      </c>
      <c r="CN20" s="112">
        <v>89116</v>
      </c>
      <c r="CO20" s="112">
        <f t="shared" si="46"/>
        <v>53469.599999999999</v>
      </c>
      <c r="CP20" s="117">
        <v>50574.504000000001</v>
      </c>
      <c r="CQ20" s="112">
        <v>45150</v>
      </c>
      <c r="CR20" s="112">
        <f t="shared" si="47"/>
        <v>27090</v>
      </c>
      <c r="CS20" s="117">
        <v>26783.384999999998</v>
      </c>
      <c r="CT20" s="116">
        <v>55947.6</v>
      </c>
      <c r="CU20" s="116">
        <f t="shared" si="48"/>
        <v>33568.560000000005</v>
      </c>
      <c r="CV20" s="117">
        <v>29174.851999999999</v>
      </c>
      <c r="CW20" s="115">
        <v>4000</v>
      </c>
      <c r="CX20" s="112">
        <f t="shared" si="49"/>
        <v>2400</v>
      </c>
      <c r="CY20" s="117">
        <v>2658.1039999999998</v>
      </c>
      <c r="CZ20" s="42">
        <v>0</v>
      </c>
      <c r="DA20" s="33">
        <f t="shared" si="50"/>
        <v>0</v>
      </c>
      <c r="DB20" s="117">
        <v>0</v>
      </c>
      <c r="DC20" s="112">
        <v>3870</v>
      </c>
      <c r="DD20" s="112">
        <f t="shared" si="51"/>
        <v>2322</v>
      </c>
      <c r="DE20" s="117">
        <v>6053.2</v>
      </c>
      <c r="DF20" s="112">
        <v>0</v>
      </c>
      <c r="DG20" s="12">
        <f t="shared" si="52"/>
        <v>746614.79999999993</v>
      </c>
      <c r="DH20" s="12">
        <f t="shared" si="53"/>
        <v>465498.17333333328</v>
      </c>
      <c r="DI20" s="12">
        <f t="shared" si="54"/>
        <v>453358.91690000001</v>
      </c>
      <c r="DJ20" s="42">
        <v>0</v>
      </c>
      <c r="DK20" s="42">
        <v>0</v>
      </c>
      <c r="DL20" s="42">
        <v>0</v>
      </c>
      <c r="DM20" s="112">
        <v>0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f t="shared" si="55"/>
        <v>0</v>
      </c>
      <c r="DU20" s="117">
        <v>0</v>
      </c>
      <c r="DV20" s="42">
        <v>0</v>
      </c>
      <c r="DW20" s="33">
        <f t="shared" si="56"/>
        <v>0</v>
      </c>
      <c r="DX20" s="117">
        <v>0</v>
      </c>
      <c r="DY20" s="118">
        <v>0</v>
      </c>
      <c r="DZ20" s="118">
        <f t="shared" si="57"/>
        <v>0</v>
      </c>
      <c r="EA20" s="117">
        <v>0</v>
      </c>
      <c r="EB20" s="47">
        <v>0</v>
      </c>
      <c r="EC20" s="12">
        <f t="shared" si="16"/>
        <v>0</v>
      </c>
      <c r="ED20" s="12">
        <f t="shared" si="16"/>
        <v>0</v>
      </c>
      <c r="EE20" s="112">
        <f>DL20+DO20+DR20+DU20+DX20+EA20+EB20</f>
        <v>0</v>
      </c>
      <c r="EF20" s="14">
        <f t="shared" si="58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9">SUM(E10:E20)</f>
        <v>22081323.902000003</v>
      </c>
      <c r="F21" s="16">
        <f t="shared" si="59"/>
        <v>11319884.273900002</v>
      </c>
      <c r="G21" s="16">
        <f t="shared" si="59"/>
        <v>11424251.102299999</v>
      </c>
      <c r="H21" s="12">
        <f t="shared" si="0"/>
        <v>100.92197787428476</v>
      </c>
      <c r="I21" s="12">
        <f t="shared" si="1"/>
        <v>51.737165547692797</v>
      </c>
      <c r="J21" s="16">
        <f>SUM(J10:J20)</f>
        <v>8071717.8590000011</v>
      </c>
      <c r="K21" s="16">
        <f t="shared" ref="K21:L21" si="60">SUM(K10:K20)</f>
        <v>4888403.8754000003</v>
      </c>
      <c r="L21" s="16">
        <f t="shared" si="60"/>
        <v>4979458.3877999987</v>
      </c>
      <c r="M21" s="12">
        <f t="shared" si="2"/>
        <v>101.86266345254764</v>
      </c>
      <c r="N21" s="12">
        <f t="shared" si="3"/>
        <v>61.690193770188337</v>
      </c>
      <c r="O21" s="24">
        <f>SUM(O10:O20)</f>
        <v>1899240.5590000004</v>
      </c>
      <c r="P21" s="24">
        <f t="shared" ref="P21:Q21" si="61">SUM(P10:P20)</f>
        <v>1139544.3354000002</v>
      </c>
      <c r="Q21" s="24">
        <f t="shared" si="61"/>
        <v>1040743.8427999996</v>
      </c>
      <c r="R21" s="12">
        <f t="shared" si="4"/>
        <v>91.329824603505244</v>
      </c>
      <c r="S21" s="11">
        <f t="shared" si="5"/>
        <v>54.797894762103141</v>
      </c>
      <c r="T21" s="24">
        <f t="shared" ref="T21" si="62">SUM(T10:T20)</f>
        <v>1758553.5590000004</v>
      </c>
      <c r="U21" s="24">
        <f t="shared" ref="U21:V21" si="63">SUM(U10:U20)</f>
        <v>1055132.1354000003</v>
      </c>
      <c r="V21" s="24">
        <f t="shared" si="63"/>
        <v>985601.0327999997</v>
      </c>
      <c r="W21" s="12">
        <f>V21/U21*100</f>
        <v>93.410199512723452</v>
      </c>
      <c r="X21" s="11">
        <f>V21/T21*100</f>
        <v>56.046119707634077</v>
      </c>
      <c r="Y21" s="24">
        <f>SUM(Y10:Y20)</f>
        <v>140687</v>
      </c>
      <c r="Z21" s="24">
        <f t="shared" ref="Z21:AA21" si="64">SUM(Z10:Z20)</f>
        <v>84412.2</v>
      </c>
      <c r="AA21" s="24">
        <f t="shared" si="64"/>
        <v>55142.809999999983</v>
      </c>
      <c r="AB21" s="12">
        <f t="shared" si="31"/>
        <v>65.325640132587452</v>
      </c>
      <c r="AC21" s="11">
        <f t="shared" si="32"/>
        <v>39.195384079552468</v>
      </c>
      <c r="AD21" s="24">
        <f>SUM(AD10:AD20)</f>
        <v>1987659.2999999998</v>
      </c>
      <c r="AE21" s="24">
        <f>SUM(AE10:AE20)</f>
        <v>1192595.58</v>
      </c>
      <c r="AF21" s="24">
        <f>SUM(AF10:AF20)</f>
        <v>1210094.6640999999</v>
      </c>
      <c r="AG21" s="12">
        <f t="shared" si="6"/>
        <v>101.46731082971144</v>
      </c>
      <c r="AH21" s="11">
        <f t="shared" si="7"/>
        <v>60.880386497826869</v>
      </c>
      <c r="AI21" s="24">
        <f>SUM(AI10:AI20)</f>
        <v>590597.39999999991</v>
      </c>
      <c r="AJ21" s="24">
        <f t="shared" ref="AJ21:AK21" si="65">SUM(AJ10:AJ20)</f>
        <v>393731.6</v>
      </c>
      <c r="AK21" s="24">
        <f t="shared" si="65"/>
        <v>738437.97580000001</v>
      </c>
      <c r="AL21" s="12">
        <f t="shared" si="8"/>
        <v>187.54856755210912</v>
      </c>
      <c r="AM21" s="11">
        <f t="shared" si="9"/>
        <v>125.03237836807276</v>
      </c>
      <c r="AN21" s="24">
        <f>SUM(AN10:AN20)</f>
        <v>116500</v>
      </c>
      <c r="AO21" s="24">
        <f t="shared" ref="AO21:AP21" si="66">SUM(AO10:AO20)</f>
        <v>77666.666666666657</v>
      </c>
      <c r="AP21" s="24">
        <f t="shared" si="66"/>
        <v>82549.2</v>
      </c>
      <c r="AQ21" s="12">
        <f t="shared" si="10"/>
        <v>106.28652360515022</v>
      </c>
      <c r="AR21" s="11">
        <f t="shared" si="11"/>
        <v>70.857682403433472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6489</v>
      </c>
      <c r="AY21" s="24">
        <f>SUM(AY10:AY20)</f>
        <v>8230405.1999999993</v>
      </c>
      <c r="AZ21" s="24">
        <f t="shared" ref="AZ21:BA21" si="67">SUM(AZ10:AZ20)</f>
        <v>5483218.2259999998</v>
      </c>
      <c r="BA21" s="24">
        <f t="shared" si="67"/>
        <v>5483218.2259999998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38567.300000000003</v>
      </c>
      <c r="BF21" s="24">
        <f t="shared" ref="BF21:BG21" si="68">SUM(BF10:BF20)</f>
        <v>1332</v>
      </c>
      <c r="BG21" s="24">
        <f t="shared" si="68"/>
        <v>2125.5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310261.39999999997</v>
      </c>
      <c r="BO21" s="24">
        <f t="shared" ref="BO21:BP21" si="69">SUM(BO10:BO20)</f>
        <v>186156.84</v>
      </c>
      <c r="BP21" s="24">
        <f t="shared" si="69"/>
        <v>170760.03049999996</v>
      </c>
      <c r="BQ21" s="12">
        <f t="shared" si="14"/>
        <v>91.72911964986082</v>
      </c>
      <c r="BR21" s="11">
        <f t="shared" si="15"/>
        <v>55.037471789916495</v>
      </c>
      <c r="BS21" s="24">
        <f>SUM(BS10:BS20)</f>
        <v>192340.2</v>
      </c>
      <c r="BT21" s="24">
        <f t="shared" ref="BT21:CF21" si="70">SUM(BT10:BT20)</f>
        <v>115404.12</v>
      </c>
      <c r="BU21" s="24">
        <f t="shared" si="70"/>
        <v>125710.90049999997</v>
      </c>
      <c r="BV21" s="24">
        <f t="shared" si="70"/>
        <v>29971.200000000001</v>
      </c>
      <c r="BW21" s="24">
        <f t="shared" si="70"/>
        <v>17982.72</v>
      </c>
      <c r="BX21" s="24">
        <f t="shared" si="70"/>
        <v>3514.4870000000001</v>
      </c>
      <c r="BY21" s="24">
        <f t="shared" si="70"/>
        <v>2890</v>
      </c>
      <c r="BZ21" s="24">
        <f t="shared" si="70"/>
        <v>1734</v>
      </c>
      <c r="CA21" s="24">
        <f t="shared" si="70"/>
        <v>1550</v>
      </c>
      <c r="CB21" s="24">
        <f t="shared" si="70"/>
        <v>85060</v>
      </c>
      <c r="CC21" s="24">
        <f t="shared" si="70"/>
        <v>51036.000000000007</v>
      </c>
      <c r="CD21" s="24">
        <f>SUM(CD10:CD20)</f>
        <v>39984.643000000004</v>
      </c>
      <c r="CE21" s="24">
        <f t="shared" si="70"/>
        <v>0</v>
      </c>
      <c r="CF21" s="24">
        <f t="shared" si="70"/>
        <v>0</v>
      </c>
      <c r="CG21" s="24">
        <f>SUM(CG10:CG20)</f>
        <v>0</v>
      </c>
      <c r="CH21" s="24">
        <f>SUM(CH10:CH20)</f>
        <v>15994</v>
      </c>
      <c r="CI21" s="24">
        <f t="shared" ref="CI21:CJ21" si="71">SUM(CI10:CI20)</f>
        <v>9596.4</v>
      </c>
      <c r="CJ21" s="24">
        <f t="shared" si="71"/>
        <v>9395.2999999999993</v>
      </c>
      <c r="CK21" s="24">
        <f>SUM(CK10:CK20)</f>
        <v>21200</v>
      </c>
      <c r="CL21" s="24">
        <f t="shared" ref="CL21:CM21" si="72">SUM(CL10:CL20)</f>
        <v>10953.333333333332</v>
      </c>
      <c r="CM21" s="24">
        <f t="shared" si="72"/>
        <v>10250.299999999999</v>
      </c>
      <c r="CN21" s="24">
        <f>SUM(CN10:CN20)</f>
        <v>1798070</v>
      </c>
      <c r="CO21" s="24">
        <f t="shared" ref="CO21:EE21" si="73">SUM(CO10:CO20)</f>
        <v>1078842</v>
      </c>
      <c r="CP21" s="24">
        <f t="shared" si="73"/>
        <v>1126176.0706</v>
      </c>
      <c r="CQ21" s="24">
        <f t="shared" si="73"/>
        <v>643817.60000000009</v>
      </c>
      <c r="CR21" s="24">
        <f t="shared" si="73"/>
        <v>386290.56</v>
      </c>
      <c r="CS21" s="24">
        <f t="shared" si="73"/>
        <v>405813.8726</v>
      </c>
      <c r="CT21" s="24">
        <f t="shared" si="73"/>
        <v>545947.6</v>
      </c>
      <c r="CU21" s="24">
        <f t="shared" si="73"/>
        <v>327568.56</v>
      </c>
      <c r="CV21" s="24">
        <f t="shared" si="73"/>
        <v>307865.78080000001</v>
      </c>
      <c r="CW21" s="24">
        <f t="shared" si="73"/>
        <v>26500</v>
      </c>
      <c r="CX21" s="24">
        <f t="shared" si="73"/>
        <v>15900</v>
      </c>
      <c r="CY21" s="24">
        <f t="shared" si="73"/>
        <v>17817.370200000001</v>
      </c>
      <c r="CZ21" s="24">
        <f t="shared" si="73"/>
        <v>21550</v>
      </c>
      <c r="DA21" s="24">
        <f t="shared" si="73"/>
        <v>12930</v>
      </c>
      <c r="DB21" s="24">
        <f t="shared" si="73"/>
        <v>12574.885</v>
      </c>
      <c r="DC21" s="24">
        <f t="shared" si="73"/>
        <v>775741.6</v>
      </c>
      <c r="DD21" s="24">
        <f t="shared" si="73"/>
        <v>465444.95999999996</v>
      </c>
      <c r="DE21" s="24">
        <f t="shared" si="73"/>
        <v>274763.15299999999</v>
      </c>
      <c r="DF21" s="24">
        <f t="shared" si="73"/>
        <v>0</v>
      </c>
      <c r="DG21" s="24">
        <f t="shared" si="73"/>
        <v>16378234.359000001</v>
      </c>
      <c r="DH21" s="24">
        <f t="shared" si="73"/>
        <v>10395480.501400001</v>
      </c>
      <c r="DI21" s="24">
        <f t="shared" si="73"/>
        <v>10493261.298799999</v>
      </c>
      <c r="DJ21" s="24">
        <f t="shared" si="73"/>
        <v>0</v>
      </c>
      <c r="DK21" s="24">
        <f t="shared" si="73"/>
        <v>0</v>
      </c>
      <c r="DL21" s="24">
        <f t="shared" si="73"/>
        <v>0</v>
      </c>
      <c r="DM21" s="24">
        <f t="shared" si="73"/>
        <v>5682388.0630000001</v>
      </c>
      <c r="DN21" s="24">
        <f t="shared" si="73"/>
        <v>911982.88449999993</v>
      </c>
      <c r="DO21" s="24">
        <f t="shared" si="73"/>
        <v>911808.90350000001</v>
      </c>
      <c r="DP21" s="24">
        <f t="shared" si="73"/>
        <v>0</v>
      </c>
      <c r="DQ21" s="24">
        <f t="shared" si="73"/>
        <v>0</v>
      </c>
      <c r="DR21" s="24">
        <f t="shared" si="73"/>
        <v>0</v>
      </c>
      <c r="DS21" s="24">
        <f t="shared" si="73"/>
        <v>20701.48</v>
      </c>
      <c r="DT21" s="24">
        <f t="shared" si="73"/>
        <v>12420.888000000001</v>
      </c>
      <c r="DU21" s="24">
        <f t="shared" si="73"/>
        <v>18313.899999999998</v>
      </c>
      <c r="DV21" s="24">
        <f t="shared" si="73"/>
        <v>0</v>
      </c>
      <c r="DW21" s="24">
        <f t="shared" si="73"/>
        <v>0</v>
      </c>
      <c r="DX21" s="24">
        <f t="shared" si="73"/>
        <v>867</v>
      </c>
      <c r="DY21" s="24">
        <f t="shared" si="73"/>
        <v>318373.90000000002</v>
      </c>
      <c r="DZ21" s="24">
        <f t="shared" si="73"/>
        <v>191024.34000000003</v>
      </c>
      <c r="EA21" s="24">
        <f t="shared" si="73"/>
        <v>162837.79999999999</v>
      </c>
      <c r="EB21" s="24">
        <f t="shared" si="73"/>
        <v>0</v>
      </c>
      <c r="EC21" s="24">
        <f t="shared" si="73"/>
        <v>6021463.4430000009</v>
      </c>
      <c r="ED21" s="24">
        <f t="shared" si="73"/>
        <v>1115428.1125</v>
      </c>
      <c r="EE21" s="24">
        <f t="shared" si="73"/>
        <v>1093827.6035</v>
      </c>
      <c r="EF21" s="24">
        <f>SUM(EF10:EF20)</f>
        <v>-5138747.0080000004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36.554501418589808</v>
      </c>
      <c r="Z22" s="33">
        <f>Y22/12*3</f>
        <v>0</v>
      </c>
      <c r="AB22" s="12" t="e">
        <f t="shared" si="31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U22" s="1">
        <v>1661.1780000000001</v>
      </c>
      <c r="BW22" s="33">
        <f>BV22/12*3</f>
        <v>0</v>
      </c>
      <c r="BX22" s="1">
        <v>0</v>
      </c>
      <c r="CA22" s="1"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31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31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10 DM19:DM20 DM11:DM17 DN11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 DM18" name="Range6_2_1"/>
    <protectedRange sqref="EA10:EA20" name="Range6_2_2"/>
  </protectedRanges>
  <mergeCells count="132"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128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129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129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130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160790.5</v>
      </c>
      <c r="D8" s="100">
        <f>Ekamut!P10</f>
        <v>96474.3</v>
      </c>
      <c r="E8" s="100">
        <f>Ekamut!Q10</f>
        <v>72971.339500000147</v>
      </c>
      <c r="F8" s="100">
        <f>Ekamut!S10</f>
        <v>45.382867457965581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9250</v>
      </c>
      <c r="L8" s="59">
        <f>Ekamut!Z10</f>
        <v>5550</v>
      </c>
      <c r="M8" s="59">
        <f>Ekamut!AA10</f>
        <v>6747.3779999999997</v>
      </c>
      <c r="N8" s="59">
        <f>Ekamut!AC10</f>
        <v>72.944627027027025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295587.42000000016</v>
      </c>
      <c r="E9" s="100">
        <f>Ekamut!Q11</f>
        <v>289420.43419999949</v>
      </c>
      <c r="F9" s="100">
        <f>Ekamut!S11</f>
        <v>58.748190474411807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63000</v>
      </c>
      <c r="L9" s="59">
        <f>Ekamut!Z11</f>
        <v>37800</v>
      </c>
      <c r="M9" s="59">
        <f>Ekamut!AA11</f>
        <v>19102.228999999999</v>
      </c>
      <c r="N9" s="59">
        <f>Ekamut!AC11</f>
        <v>30.320998412698412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17285.879999999994</v>
      </c>
      <c r="E10" s="100">
        <f>Ekamut!Q12</f>
        <v>10849.242000000006</v>
      </c>
      <c r="F10" s="100">
        <f>Ekamut!S12</f>
        <v>37.658164929989134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847.40700000000004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153162</v>
      </c>
      <c r="E11" s="100">
        <f>Ekamut!Q13</f>
        <v>141074.23149999999</v>
      </c>
      <c r="F11" s="100">
        <f>Ekamut!S13</f>
        <v>55.264712461315469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23500</v>
      </c>
      <c r="L11" s="59">
        <f>Ekamut!Z13</f>
        <v>14100</v>
      </c>
      <c r="M11" s="59">
        <f>Ekamut!AA13</f>
        <v>5577.8090000000002</v>
      </c>
      <c r="N11" s="59">
        <f>Ekamut!AC13</f>
        <v>23.735357446808511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198000</v>
      </c>
      <c r="E12" s="100">
        <f>Ekamut!Q14</f>
        <v>250654.90049999999</v>
      </c>
      <c r="F12" s="100">
        <f>Ekamut!S14</f>
        <v>75.956030454545456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15000</v>
      </c>
      <c r="L12" s="59">
        <f>Ekamut!Z14</f>
        <v>9000</v>
      </c>
      <c r="M12" s="59">
        <f>Ekamut!AA14</f>
        <v>12175.130999999999</v>
      </c>
      <c r="N12" s="59">
        <f>Ekamut!AC14</f>
        <v>81.167539999999988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156322.05900000001</v>
      </c>
      <c r="D13" s="100">
        <f>Ekamut!P15</f>
        <v>93793.235400000005</v>
      </c>
      <c r="E13" s="100">
        <f>Ekamut!Q15</f>
        <v>59920.803000000029</v>
      </c>
      <c r="F13" s="100">
        <f>Ekamut!S15</f>
        <v>38.331636228000313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1957</v>
      </c>
      <c r="L13" s="59">
        <f>Ekamut!Z15</f>
        <v>1174.2</v>
      </c>
      <c r="M13" s="59">
        <f>Ekamut!AA15</f>
        <v>2076.0940000000001</v>
      </c>
      <c r="N13" s="59">
        <f>Ekamut!AC15</f>
        <v>106.08553909044456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106458.00000000007</v>
      </c>
      <c r="E14" s="100">
        <f>Ekamut!Q16</f>
        <v>43320.74</v>
      </c>
      <c r="F14" s="100">
        <f>Ekamut!S16</f>
        <v>24.415679422870976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14480</v>
      </c>
      <c r="L14" s="59">
        <f>Ekamut!Z16</f>
        <v>8688</v>
      </c>
      <c r="M14" s="59">
        <f>Ekamut!AA16</f>
        <v>2016.251</v>
      </c>
      <c r="N14" s="59">
        <f>Ekamut!AC16</f>
        <v>13.924385359116023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21300</v>
      </c>
      <c r="E15" s="100">
        <f>Ekamut!Q17</f>
        <v>24703.961499999983</v>
      </c>
      <c r="F15" s="100">
        <f>Ekamut!S17</f>
        <v>69.588623943661915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1255.5999999999999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27000</v>
      </c>
      <c r="D16" s="100">
        <f>Ekamut!P18</f>
        <v>16200</v>
      </c>
      <c r="E16" s="100">
        <f>Ekamut!Q18</f>
        <v>22753.498699999996</v>
      </c>
      <c r="F16" s="100">
        <f>Ekamut!S18</f>
        <v>84.272217407407396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399.38799999999998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38545.62000000001</v>
      </c>
      <c r="E17" s="100">
        <f>Ekamut!Q19</f>
        <v>32619.738000000001</v>
      </c>
      <c r="F17" s="100">
        <f>Ekamut!S19</f>
        <v>50.775789311470398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1000</v>
      </c>
      <c r="L17" s="59">
        <f>Ekamut!Z19</f>
        <v>600</v>
      </c>
      <c r="M17" s="59">
        <f>Ekamut!AA19</f>
        <v>478.613</v>
      </c>
      <c r="N17" s="59">
        <f>Ekamut!AC19</f>
        <v>47.8613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102737.87999999999</v>
      </c>
      <c r="E18" s="100">
        <f>Ekamut!Q20</f>
        <v>92454.953899999993</v>
      </c>
      <c r="F18" s="100">
        <f>Ekamut!S20</f>
        <v>53.994663253709341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12500</v>
      </c>
      <c r="L18" s="59">
        <f>Ekamut!Z20</f>
        <v>7500.0000000000009</v>
      </c>
      <c r="M18" s="59">
        <f>Ekamut!AA20</f>
        <v>4466.91</v>
      </c>
      <c r="N18" s="59">
        <f>Ekamut!AC20</f>
        <v>35.735279999999996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54.797894762103141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39.195384079552468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R2" s="5"/>
      <c r="S2" s="5"/>
      <c r="U2" s="163"/>
      <c r="V2" s="163"/>
      <c r="W2" s="16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2" t="s">
        <v>12</v>
      </c>
      <c r="N3" s="162"/>
      <c r="O3" s="162"/>
      <c r="P3" s="16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87"/>
      <c r="E4" s="131" t="s">
        <v>5</v>
      </c>
      <c r="F4" s="134" t="s">
        <v>13</v>
      </c>
      <c r="G4" s="135"/>
      <c r="H4" s="135"/>
      <c r="I4" s="135"/>
      <c r="J4" s="136"/>
      <c r="K4" s="164" t="s">
        <v>45</v>
      </c>
      <c r="L4" s="165"/>
      <c r="M4" s="165"/>
      <c r="N4" s="165"/>
      <c r="O4" s="166"/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6"/>
      <c r="DG4" s="124" t="s">
        <v>14</v>
      </c>
      <c r="DH4" s="201" t="s">
        <v>15</v>
      </c>
      <c r="DI4" s="202"/>
      <c r="DJ4" s="203"/>
      <c r="DK4" s="150" t="s">
        <v>3</v>
      </c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256" t="s">
        <v>16</v>
      </c>
      <c r="ED4" s="178" t="s">
        <v>17</v>
      </c>
      <c r="EE4" s="179"/>
      <c r="EF4" s="180"/>
    </row>
    <row r="5" spans="1:136" s="9" customFormat="1" ht="15" customHeight="1" x14ac:dyDescent="0.3">
      <c r="A5" s="126"/>
      <c r="B5" s="126"/>
      <c r="C5" s="132"/>
      <c r="D5" s="88"/>
      <c r="E5" s="132"/>
      <c r="F5" s="137"/>
      <c r="G5" s="138"/>
      <c r="H5" s="138"/>
      <c r="I5" s="138"/>
      <c r="J5" s="139"/>
      <c r="K5" s="167"/>
      <c r="L5" s="168"/>
      <c r="M5" s="168"/>
      <c r="N5" s="168"/>
      <c r="O5" s="169"/>
      <c r="P5" s="187" t="s">
        <v>7</v>
      </c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9"/>
      <c r="AW5" s="190" t="s">
        <v>2</v>
      </c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51" t="s">
        <v>8</v>
      </c>
      <c r="BM5" s="152"/>
      <c r="BN5" s="152"/>
      <c r="BO5" s="191" t="s">
        <v>18</v>
      </c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3"/>
      <c r="CF5" s="157" t="s">
        <v>0</v>
      </c>
      <c r="CG5" s="158"/>
      <c r="CH5" s="158"/>
      <c r="CI5" s="158"/>
      <c r="CJ5" s="158"/>
      <c r="CK5" s="158"/>
      <c r="CL5" s="158"/>
      <c r="CM5" s="158"/>
      <c r="CN5" s="197"/>
      <c r="CO5" s="191" t="s">
        <v>1</v>
      </c>
      <c r="CP5" s="192"/>
      <c r="CQ5" s="192"/>
      <c r="CR5" s="192"/>
      <c r="CS5" s="192"/>
      <c r="CT5" s="192"/>
      <c r="CU5" s="192"/>
      <c r="CV5" s="192"/>
      <c r="CW5" s="192"/>
      <c r="CX5" s="190" t="s">
        <v>19</v>
      </c>
      <c r="CY5" s="190"/>
      <c r="CZ5" s="190"/>
      <c r="DA5" s="151" t="s">
        <v>20</v>
      </c>
      <c r="DB5" s="152"/>
      <c r="DC5" s="153"/>
      <c r="DD5" s="151" t="s">
        <v>21</v>
      </c>
      <c r="DE5" s="152"/>
      <c r="DF5" s="153"/>
      <c r="DG5" s="124"/>
      <c r="DH5" s="204"/>
      <c r="DI5" s="205"/>
      <c r="DJ5" s="206"/>
      <c r="DK5" s="217"/>
      <c r="DL5" s="217"/>
      <c r="DM5" s="218"/>
      <c r="DN5" s="218"/>
      <c r="DO5" s="218"/>
      <c r="DP5" s="218"/>
      <c r="DQ5" s="151" t="s">
        <v>22</v>
      </c>
      <c r="DR5" s="152"/>
      <c r="DS5" s="153"/>
      <c r="DT5" s="221"/>
      <c r="DU5" s="222"/>
      <c r="DV5" s="222"/>
      <c r="DW5" s="222"/>
      <c r="DX5" s="222"/>
      <c r="DY5" s="222"/>
      <c r="DZ5" s="222"/>
      <c r="EA5" s="222"/>
      <c r="EB5" s="222"/>
      <c r="EC5" s="257"/>
      <c r="ED5" s="181"/>
      <c r="EE5" s="182"/>
      <c r="EF5" s="183"/>
    </row>
    <row r="6" spans="1:136" s="9" customFormat="1" ht="119.25" customHeight="1" x14ac:dyDescent="0.3">
      <c r="A6" s="126"/>
      <c r="B6" s="126"/>
      <c r="C6" s="132"/>
      <c r="D6" s="88"/>
      <c r="E6" s="132"/>
      <c r="F6" s="140"/>
      <c r="G6" s="141"/>
      <c r="H6" s="141"/>
      <c r="I6" s="141"/>
      <c r="J6" s="142"/>
      <c r="K6" s="170"/>
      <c r="L6" s="171"/>
      <c r="M6" s="171"/>
      <c r="N6" s="171"/>
      <c r="O6" s="172"/>
      <c r="P6" s="198" t="s">
        <v>23</v>
      </c>
      <c r="Q6" s="199"/>
      <c r="R6" s="199"/>
      <c r="S6" s="199"/>
      <c r="T6" s="200"/>
      <c r="U6" s="146" t="s">
        <v>24</v>
      </c>
      <c r="V6" s="147"/>
      <c r="W6" s="147"/>
      <c r="X6" s="147"/>
      <c r="Y6" s="148"/>
      <c r="Z6" s="146" t="s">
        <v>25</v>
      </c>
      <c r="AA6" s="147"/>
      <c r="AB6" s="147"/>
      <c r="AC6" s="147"/>
      <c r="AD6" s="148"/>
      <c r="AE6" s="146" t="s">
        <v>26</v>
      </c>
      <c r="AF6" s="147"/>
      <c r="AG6" s="147"/>
      <c r="AH6" s="147"/>
      <c r="AI6" s="148"/>
      <c r="AJ6" s="146" t="s">
        <v>27</v>
      </c>
      <c r="AK6" s="147"/>
      <c r="AL6" s="147"/>
      <c r="AM6" s="147"/>
      <c r="AN6" s="148"/>
      <c r="AO6" s="146" t="s">
        <v>28</v>
      </c>
      <c r="AP6" s="147"/>
      <c r="AQ6" s="147"/>
      <c r="AR6" s="147"/>
      <c r="AS6" s="148"/>
      <c r="AT6" s="210" t="s">
        <v>29</v>
      </c>
      <c r="AU6" s="210"/>
      <c r="AV6" s="210"/>
      <c r="AW6" s="173" t="s">
        <v>30</v>
      </c>
      <c r="AX6" s="174"/>
      <c r="AY6" s="174"/>
      <c r="AZ6" s="173" t="s">
        <v>31</v>
      </c>
      <c r="BA6" s="174"/>
      <c r="BB6" s="215"/>
      <c r="BC6" s="211" t="s">
        <v>32</v>
      </c>
      <c r="BD6" s="212"/>
      <c r="BE6" s="216"/>
      <c r="BF6" s="211" t="s">
        <v>33</v>
      </c>
      <c r="BG6" s="212"/>
      <c r="BH6" s="212"/>
      <c r="BI6" s="159" t="s">
        <v>34</v>
      </c>
      <c r="BJ6" s="160"/>
      <c r="BK6" s="160"/>
      <c r="BL6" s="154"/>
      <c r="BM6" s="155"/>
      <c r="BN6" s="155"/>
      <c r="BO6" s="175" t="s">
        <v>35</v>
      </c>
      <c r="BP6" s="176"/>
      <c r="BQ6" s="176"/>
      <c r="BR6" s="176"/>
      <c r="BS6" s="177"/>
      <c r="BT6" s="149" t="s">
        <v>36</v>
      </c>
      <c r="BU6" s="149"/>
      <c r="BV6" s="149"/>
      <c r="BW6" s="149" t="s">
        <v>37</v>
      </c>
      <c r="BX6" s="149"/>
      <c r="BY6" s="149"/>
      <c r="BZ6" s="149" t="s">
        <v>38</v>
      </c>
      <c r="CA6" s="149"/>
      <c r="CB6" s="149"/>
      <c r="CC6" s="149" t="s">
        <v>39</v>
      </c>
      <c r="CD6" s="149"/>
      <c r="CE6" s="149"/>
      <c r="CF6" s="149" t="s">
        <v>46</v>
      </c>
      <c r="CG6" s="149"/>
      <c r="CH6" s="149"/>
      <c r="CI6" s="157" t="s">
        <v>47</v>
      </c>
      <c r="CJ6" s="158"/>
      <c r="CK6" s="158"/>
      <c r="CL6" s="149" t="s">
        <v>40</v>
      </c>
      <c r="CM6" s="149"/>
      <c r="CN6" s="149"/>
      <c r="CO6" s="213" t="s">
        <v>41</v>
      </c>
      <c r="CP6" s="214"/>
      <c r="CQ6" s="158"/>
      <c r="CR6" s="149" t="s">
        <v>42</v>
      </c>
      <c r="CS6" s="149"/>
      <c r="CT6" s="149"/>
      <c r="CU6" s="157" t="s">
        <v>48</v>
      </c>
      <c r="CV6" s="158"/>
      <c r="CW6" s="158"/>
      <c r="CX6" s="190"/>
      <c r="CY6" s="190"/>
      <c r="CZ6" s="190"/>
      <c r="DA6" s="154"/>
      <c r="DB6" s="155"/>
      <c r="DC6" s="156"/>
      <c r="DD6" s="154"/>
      <c r="DE6" s="155"/>
      <c r="DF6" s="156"/>
      <c r="DG6" s="124"/>
      <c r="DH6" s="207"/>
      <c r="DI6" s="208"/>
      <c r="DJ6" s="209"/>
      <c r="DK6" s="151" t="s">
        <v>49</v>
      </c>
      <c r="DL6" s="152"/>
      <c r="DM6" s="153"/>
      <c r="DN6" s="151" t="s">
        <v>50</v>
      </c>
      <c r="DO6" s="152"/>
      <c r="DP6" s="153"/>
      <c r="DQ6" s="154"/>
      <c r="DR6" s="155"/>
      <c r="DS6" s="156"/>
      <c r="DT6" s="151" t="s">
        <v>51</v>
      </c>
      <c r="DU6" s="152"/>
      <c r="DV6" s="153"/>
      <c r="DW6" s="151" t="s">
        <v>52</v>
      </c>
      <c r="DX6" s="152"/>
      <c r="DY6" s="153"/>
      <c r="DZ6" s="219" t="s">
        <v>53</v>
      </c>
      <c r="EA6" s="220"/>
      <c r="EB6" s="220"/>
      <c r="EC6" s="258"/>
      <c r="ED6" s="184"/>
      <c r="EE6" s="185"/>
      <c r="EF6" s="186"/>
    </row>
    <row r="7" spans="1:136" s="10" customFormat="1" ht="36" customHeight="1" x14ac:dyDescent="0.3">
      <c r="A7" s="126"/>
      <c r="B7" s="126"/>
      <c r="C7" s="132"/>
      <c r="D7" s="88"/>
      <c r="E7" s="132"/>
      <c r="F7" s="122" t="s">
        <v>43</v>
      </c>
      <c r="G7" s="143" t="s">
        <v>55</v>
      </c>
      <c r="H7" s="144"/>
      <c r="I7" s="144"/>
      <c r="J7" s="145"/>
      <c r="K7" s="122" t="s">
        <v>43</v>
      </c>
      <c r="L7" s="143" t="s">
        <v>55</v>
      </c>
      <c r="M7" s="144"/>
      <c r="N7" s="144"/>
      <c r="O7" s="145"/>
      <c r="P7" s="122" t="s">
        <v>43</v>
      </c>
      <c r="Q7" s="143" t="s">
        <v>55</v>
      </c>
      <c r="R7" s="144"/>
      <c r="S7" s="144"/>
      <c r="T7" s="145"/>
      <c r="U7" s="122" t="s">
        <v>43</v>
      </c>
      <c r="V7" s="143" t="s">
        <v>55</v>
      </c>
      <c r="W7" s="144"/>
      <c r="X7" s="144"/>
      <c r="Y7" s="145"/>
      <c r="Z7" s="122" t="s">
        <v>43</v>
      </c>
      <c r="AA7" s="143" t="s">
        <v>55</v>
      </c>
      <c r="AB7" s="144"/>
      <c r="AC7" s="144"/>
      <c r="AD7" s="145"/>
      <c r="AE7" s="122" t="s">
        <v>43</v>
      </c>
      <c r="AF7" s="143" t="s">
        <v>55</v>
      </c>
      <c r="AG7" s="144"/>
      <c r="AH7" s="144"/>
      <c r="AI7" s="145"/>
      <c r="AJ7" s="122" t="s">
        <v>43</v>
      </c>
      <c r="AK7" s="143" t="s">
        <v>55</v>
      </c>
      <c r="AL7" s="144"/>
      <c r="AM7" s="144"/>
      <c r="AN7" s="145"/>
      <c r="AO7" s="122" t="s">
        <v>43</v>
      </c>
      <c r="AP7" s="143" t="s">
        <v>55</v>
      </c>
      <c r="AQ7" s="144"/>
      <c r="AR7" s="144"/>
      <c r="AS7" s="145"/>
      <c r="AT7" s="122" t="s">
        <v>43</v>
      </c>
      <c r="AU7" s="119" t="s">
        <v>55</v>
      </c>
      <c r="AV7" s="120"/>
      <c r="AW7" s="122" t="s">
        <v>43</v>
      </c>
      <c r="AX7" s="119" t="s">
        <v>55</v>
      </c>
      <c r="AY7" s="120"/>
      <c r="AZ7" s="122" t="s">
        <v>43</v>
      </c>
      <c r="BA7" s="119" t="s">
        <v>55</v>
      </c>
      <c r="BB7" s="120"/>
      <c r="BC7" s="122" t="s">
        <v>43</v>
      </c>
      <c r="BD7" s="119" t="s">
        <v>55</v>
      </c>
      <c r="BE7" s="120"/>
      <c r="BF7" s="122" t="s">
        <v>43</v>
      </c>
      <c r="BG7" s="119" t="s">
        <v>55</v>
      </c>
      <c r="BH7" s="120"/>
      <c r="BI7" s="122" t="s">
        <v>43</v>
      </c>
      <c r="BJ7" s="119" t="s">
        <v>55</v>
      </c>
      <c r="BK7" s="120"/>
      <c r="BL7" s="122" t="s">
        <v>43</v>
      </c>
      <c r="BM7" s="119" t="s">
        <v>55</v>
      </c>
      <c r="BN7" s="120"/>
      <c r="BO7" s="122" t="s">
        <v>43</v>
      </c>
      <c r="BP7" s="119" t="s">
        <v>55</v>
      </c>
      <c r="BQ7" s="121"/>
      <c r="BR7" s="121"/>
      <c r="BS7" s="120"/>
      <c r="BT7" s="122" t="s">
        <v>43</v>
      </c>
      <c r="BU7" s="119" t="s">
        <v>55</v>
      </c>
      <c r="BV7" s="120"/>
      <c r="BW7" s="122" t="s">
        <v>43</v>
      </c>
      <c r="BX7" s="119" t="s">
        <v>55</v>
      </c>
      <c r="BY7" s="120"/>
      <c r="BZ7" s="122" t="s">
        <v>43</v>
      </c>
      <c r="CA7" s="119" t="s">
        <v>55</v>
      </c>
      <c r="CB7" s="120"/>
      <c r="CC7" s="122" t="s">
        <v>43</v>
      </c>
      <c r="CD7" s="119" t="s">
        <v>55</v>
      </c>
      <c r="CE7" s="120"/>
      <c r="CF7" s="122" t="s">
        <v>43</v>
      </c>
      <c r="CG7" s="119" t="s">
        <v>55</v>
      </c>
      <c r="CH7" s="120"/>
      <c r="CI7" s="122" t="s">
        <v>43</v>
      </c>
      <c r="CJ7" s="119" t="s">
        <v>55</v>
      </c>
      <c r="CK7" s="120"/>
      <c r="CL7" s="122" t="s">
        <v>43</v>
      </c>
      <c r="CM7" s="119" t="s">
        <v>55</v>
      </c>
      <c r="CN7" s="120"/>
      <c r="CO7" s="122" t="s">
        <v>43</v>
      </c>
      <c r="CP7" s="119" t="s">
        <v>55</v>
      </c>
      <c r="CQ7" s="120"/>
      <c r="CR7" s="122" t="s">
        <v>43</v>
      </c>
      <c r="CS7" s="119" t="s">
        <v>55</v>
      </c>
      <c r="CT7" s="120"/>
      <c r="CU7" s="122" t="s">
        <v>43</v>
      </c>
      <c r="CV7" s="119" t="s">
        <v>55</v>
      </c>
      <c r="CW7" s="120"/>
      <c r="CX7" s="122" t="s">
        <v>43</v>
      </c>
      <c r="CY7" s="119" t="s">
        <v>55</v>
      </c>
      <c r="CZ7" s="120"/>
      <c r="DA7" s="122" t="s">
        <v>43</v>
      </c>
      <c r="DB7" s="119" t="s">
        <v>55</v>
      </c>
      <c r="DC7" s="120"/>
      <c r="DD7" s="122" t="s">
        <v>43</v>
      </c>
      <c r="DE7" s="119" t="s">
        <v>55</v>
      </c>
      <c r="DF7" s="120"/>
      <c r="DG7" s="223" t="s">
        <v>9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19" t="s">
        <v>55</v>
      </c>
      <c r="DY7" s="120"/>
      <c r="DZ7" s="122" t="s">
        <v>43</v>
      </c>
      <c r="EA7" s="143" t="s">
        <v>55</v>
      </c>
      <c r="EB7" s="145"/>
      <c r="EC7" s="256" t="s">
        <v>9</v>
      </c>
      <c r="ED7" s="122" t="s">
        <v>43</v>
      </c>
      <c r="EE7" s="119" t="s">
        <v>55</v>
      </c>
      <c r="EF7" s="120"/>
    </row>
    <row r="8" spans="1:136" s="27" customFormat="1" ht="101.25" customHeight="1" x14ac:dyDescent="0.25">
      <c r="A8" s="127"/>
      <c r="B8" s="127"/>
      <c r="C8" s="133"/>
      <c r="D8" s="89"/>
      <c r="E8" s="133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231</v>
      </c>
      <c r="DH4" s="150" t="s">
        <v>3</v>
      </c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256" t="s">
        <v>16</v>
      </c>
      <c r="EA4" s="261" t="s">
        <v>232</v>
      </c>
    </row>
    <row r="5" spans="1:131" s="9" customFormat="1" ht="15" customHeight="1" x14ac:dyDescent="0.3">
      <c r="A5" s="126"/>
      <c r="B5" s="129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17"/>
      <c r="DI5" s="217"/>
      <c r="DJ5" s="218"/>
      <c r="DK5" s="218"/>
      <c r="DL5" s="218"/>
      <c r="DM5" s="218"/>
      <c r="DN5" s="151" t="s">
        <v>22</v>
      </c>
      <c r="DO5" s="152"/>
      <c r="DP5" s="153"/>
      <c r="DQ5" s="221"/>
      <c r="DR5" s="222"/>
      <c r="DS5" s="222"/>
      <c r="DT5" s="222"/>
      <c r="DU5" s="222"/>
      <c r="DV5" s="222"/>
      <c r="DW5" s="222"/>
      <c r="DX5" s="222"/>
      <c r="DY5" s="222"/>
      <c r="DZ5" s="257"/>
      <c r="EA5" s="261"/>
    </row>
    <row r="6" spans="1:131" s="9" customFormat="1" ht="119.25" customHeight="1" x14ac:dyDescent="0.3">
      <c r="A6" s="126"/>
      <c r="B6" s="129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46" t="s">
        <v>24</v>
      </c>
      <c r="U6" s="147"/>
      <c r="V6" s="147"/>
      <c r="W6" s="147"/>
      <c r="X6" s="148"/>
      <c r="Y6" s="146" t="s">
        <v>25</v>
      </c>
      <c r="Z6" s="147"/>
      <c r="AA6" s="147"/>
      <c r="AB6" s="147"/>
      <c r="AC6" s="148"/>
      <c r="AD6" s="146" t="s">
        <v>26</v>
      </c>
      <c r="AE6" s="147"/>
      <c r="AF6" s="147"/>
      <c r="AG6" s="147"/>
      <c r="AH6" s="148"/>
      <c r="AI6" s="146" t="s">
        <v>27</v>
      </c>
      <c r="AJ6" s="147"/>
      <c r="AK6" s="147"/>
      <c r="AL6" s="147"/>
      <c r="AM6" s="148"/>
      <c r="AN6" s="146" t="s">
        <v>28</v>
      </c>
      <c r="AO6" s="147"/>
      <c r="AP6" s="147"/>
      <c r="AQ6" s="147"/>
      <c r="AR6" s="148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151" t="s">
        <v>49</v>
      </c>
      <c r="DI6" s="152"/>
      <c r="DJ6" s="153"/>
      <c r="DK6" s="151" t="s">
        <v>50</v>
      </c>
      <c r="DL6" s="152"/>
      <c r="DM6" s="153"/>
      <c r="DN6" s="154"/>
      <c r="DO6" s="155"/>
      <c r="DP6" s="156"/>
      <c r="DQ6" s="151" t="s">
        <v>51</v>
      </c>
      <c r="DR6" s="152"/>
      <c r="DS6" s="153"/>
      <c r="DT6" s="151" t="s">
        <v>52</v>
      </c>
      <c r="DU6" s="152"/>
      <c r="DV6" s="153"/>
      <c r="DW6" s="219" t="s">
        <v>53</v>
      </c>
      <c r="DX6" s="220"/>
      <c r="DY6" s="220"/>
      <c r="DZ6" s="258"/>
      <c r="EA6" s="261"/>
    </row>
    <row r="7" spans="1:131" s="10" customFormat="1" ht="36" customHeight="1" x14ac:dyDescent="0.3">
      <c r="A7" s="126"/>
      <c r="B7" s="129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43" t="s">
        <v>55</v>
      </c>
      <c r="DY7" s="145"/>
      <c r="DZ7" s="256" t="s">
        <v>9</v>
      </c>
      <c r="EA7" s="122" t="s">
        <v>43</v>
      </c>
    </row>
    <row r="8" spans="1:131" s="27" customFormat="1" ht="101.25" customHeight="1" x14ac:dyDescent="0.25">
      <c r="A8" s="127"/>
      <c r="B8" s="130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24" t="s">
        <v>16</v>
      </c>
      <c r="EC4" s="178" t="s">
        <v>17</v>
      </c>
      <c r="ED4" s="179"/>
      <c r="EE4" s="180"/>
    </row>
    <row r="5" spans="1:136" s="9" customFormat="1" ht="15" customHeight="1" x14ac:dyDescent="0.3">
      <c r="A5" s="126"/>
      <c r="B5" s="126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22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24"/>
      <c r="EC5" s="181"/>
      <c r="ED5" s="182"/>
      <c r="EE5" s="183"/>
    </row>
    <row r="6" spans="1:136" s="9" customFormat="1" ht="119.25" customHeight="1" x14ac:dyDescent="0.3">
      <c r="A6" s="126"/>
      <c r="B6" s="126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46" t="s">
        <v>24</v>
      </c>
      <c r="U6" s="147"/>
      <c r="V6" s="147"/>
      <c r="W6" s="147"/>
      <c r="X6" s="148"/>
      <c r="Y6" s="146" t="s">
        <v>25</v>
      </c>
      <c r="Z6" s="147"/>
      <c r="AA6" s="147"/>
      <c r="AB6" s="147"/>
      <c r="AC6" s="148"/>
      <c r="AD6" s="146" t="s">
        <v>26</v>
      </c>
      <c r="AE6" s="147"/>
      <c r="AF6" s="147"/>
      <c r="AG6" s="147"/>
      <c r="AH6" s="148"/>
      <c r="AI6" s="146" t="s">
        <v>27</v>
      </c>
      <c r="AJ6" s="147"/>
      <c r="AK6" s="147"/>
      <c r="AL6" s="147"/>
      <c r="AM6" s="148"/>
      <c r="AN6" s="146" t="s">
        <v>28</v>
      </c>
      <c r="AO6" s="147"/>
      <c r="AP6" s="147"/>
      <c r="AQ6" s="147"/>
      <c r="AR6" s="148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208"/>
      <c r="DI6" s="209"/>
      <c r="DJ6" s="151" t="s">
        <v>49</v>
      </c>
      <c r="DK6" s="152"/>
      <c r="DL6" s="153"/>
      <c r="DM6" s="151" t="s">
        <v>50</v>
      </c>
      <c r="DN6" s="152"/>
      <c r="DO6" s="153"/>
      <c r="DP6" s="154"/>
      <c r="DQ6" s="155"/>
      <c r="DR6" s="156"/>
      <c r="DS6" s="151" t="s">
        <v>51</v>
      </c>
      <c r="DT6" s="152"/>
      <c r="DU6" s="153"/>
      <c r="DV6" s="151" t="s">
        <v>52</v>
      </c>
      <c r="DW6" s="152"/>
      <c r="DX6" s="153"/>
      <c r="DY6" s="219" t="s">
        <v>53</v>
      </c>
      <c r="DZ6" s="220"/>
      <c r="EA6" s="220"/>
      <c r="EB6" s="124"/>
      <c r="EC6" s="184"/>
      <c r="ED6" s="185"/>
      <c r="EE6" s="186"/>
    </row>
    <row r="7" spans="1:136" s="10" customFormat="1" ht="36" customHeight="1" x14ac:dyDescent="0.3">
      <c r="A7" s="126"/>
      <c r="B7" s="126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4" t="s">
        <v>9</v>
      </c>
      <c r="EC7" s="122" t="s">
        <v>43</v>
      </c>
      <c r="ED7" s="119" t="s">
        <v>55</v>
      </c>
      <c r="EE7" s="120"/>
    </row>
    <row r="8" spans="1:136" s="27" customFormat="1" ht="101.25" customHeight="1" x14ac:dyDescent="0.25">
      <c r="A8" s="127"/>
      <c r="B8" s="127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4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8" t="s">
        <v>6</v>
      </c>
      <c r="B2" s="128" t="s">
        <v>10</v>
      </c>
      <c r="C2" s="121"/>
      <c r="D2" s="121"/>
      <c r="E2" s="121"/>
    </row>
    <row r="3" spans="1:5" s="9" customFormat="1" ht="15" customHeight="1" x14ac:dyDescent="0.3">
      <c r="A3" s="129"/>
      <c r="B3" s="129"/>
      <c r="C3" s="121"/>
      <c r="D3" s="121"/>
      <c r="E3" s="121"/>
    </row>
    <row r="4" spans="1:5" s="9" customFormat="1" ht="119.25" customHeight="1" x14ac:dyDescent="0.3">
      <c r="A4" s="129"/>
      <c r="B4" s="129"/>
      <c r="C4" s="264" t="s">
        <v>42</v>
      </c>
      <c r="D4" s="264"/>
      <c r="E4" s="264"/>
    </row>
    <row r="5" spans="1:5" s="10" customFormat="1" ht="36" customHeight="1" x14ac:dyDescent="0.3">
      <c r="A5" s="129"/>
      <c r="B5" s="129"/>
      <c r="C5" s="262" t="s">
        <v>43</v>
      </c>
      <c r="D5" s="119" t="s">
        <v>55</v>
      </c>
      <c r="E5" s="120"/>
    </row>
    <row r="6" spans="1:5" s="27" customFormat="1" ht="101.25" customHeight="1" x14ac:dyDescent="0.25">
      <c r="A6" s="130"/>
      <c r="B6" s="130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2024-09-02T07:56:20Z</dcterms:modified>
</cp:coreProperties>
</file>