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8\"/>
    </mc:Choice>
  </mc:AlternateContent>
  <xr:revisionPtr revIDLastSave="0" documentId="13_ncr:1_{95D54572-177F-449C-96EE-4A3EA468EC61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<sst xmlns="http://schemas.openxmlformats.org/spreadsheetml/2006/main" count="188" uniqueCount="71">
  <si>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</si>
  <si>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</si>
  <si>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</si>
  <si>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</si>
  <si>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</si>
  <si>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</si>
  <si>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</si>
  <si>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</si>
  <si>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</si>
  <si>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</si>
  <si>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</si>
  <si>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</si>
  <si>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</si>
  <si>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</si>
  <si>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</si>
  <si>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</si>
  <si>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</si>
  <si>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</si>
  <si>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</si>
  <si>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</si>
  <si>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</si>
  <si>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</si>
  <si>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</si>
  <si>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</si>
  <si>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</si>
  <si>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</si>
  <si>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</si>
  <si>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</si>
  <si>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</si>
  <si>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</si>
  <si>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</si>
  <si>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</si>
  <si>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</si>
  <si>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</si>
  <si>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</si>
  <si>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</si>
  <si>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</si>
  <si>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</si>
  <si>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</si>
  <si>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</si>
  <si>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</si>
  <si>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</si>
  <si>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</si>
  <si>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</si>
  <si>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</si>
  <si>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</si>
  <si>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</si>
  <si>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</si>
  <si>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</si>
  <si>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</si>
  <si>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</si>
  <si>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</si>
  <si>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</si>
  <si>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</si>
  <si>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</si>
  <si>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</si>
  <si>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</si>
  <si>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</si>
  <si>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</si>
  <si>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</si>
  <si>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</si>
  <si>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</si>
  <si>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</si>
  <si>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</si>
  <si>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</si>
  <si>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</si>
  <si>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</si>
  <si>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</si>
  <si>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</si>
  <si>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</si>
  <si>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ՕԳՈՍՏՈՍԻ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</si>
</sst>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5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4591.7</v>
          </cell>
          <cell r="F23">
            <v>15329.6</v>
          </cell>
          <cell r="G23">
            <v>15982</v>
          </cell>
          <cell r="H23">
            <v>1740.5</v>
          </cell>
          <cell r="I23">
            <v>3128.4</v>
          </cell>
          <cell r="J23">
            <v>85409.2</v>
          </cell>
          <cell r="K23">
            <v>7850.6</v>
          </cell>
          <cell r="L23">
            <v>8429.2999999999993</v>
          </cell>
          <cell r="M23">
            <v>2249</v>
          </cell>
          <cell r="N23">
            <v>72.7</v>
          </cell>
          <cell r="O23">
            <v>6008.6</v>
          </cell>
          <cell r="P23">
            <v>1964.8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623479.19999999995</v>
          </cell>
          <cell r="F44">
            <v>309641.90000000002</v>
          </cell>
          <cell r="G44">
            <v>887557.9</v>
          </cell>
          <cell r="H44">
            <v>276890.59999999998</v>
          </cell>
          <cell r="I44">
            <v>621555.4</v>
          </cell>
          <cell r="J44">
            <v>1091331.5</v>
          </cell>
          <cell r="K44">
            <v>802265.4</v>
          </cell>
          <cell r="L44">
            <v>684114.4</v>
          </cell>
          <cell r="M44">
            <v>107563.5</v>
          </cell>
          <cell r="N44">
            <v>38537.199999999997</v>
          </cell>
          <cell r="O44">
            <v>730204.5</v>
          </cell>
          <cell r="P44">
            <v>455623.1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2167</v>
          </cell>
          <cell r="F72">
            <v>799.1</v>
          </cell>
          <cell r="G72">
            <v>3696.5</v>
          </cell>
          <cell r="H72">
            <v>593.1</v>
          </cell>
          <cell r="I72">
            <v>2634.1</v>
          </cell>
          <cell r="J72">
            <v>6208.7</v>
          </cell>
          <cell r="K72">
            <v>3023.5</v>
          </cell>
          <cell r="L72">
            <v>1706.3</v>
          </cell>
          <cell r="M72">
            <v>1199.2</v>
          </cell>
          <cell r="N72">
            <v>916.6</v>
          </cell>
          <cell r="O72">
            <v>3629.2</v>
          </cell>
          <cell r="P72">
            <v>1678.1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383643.9</v>
          </cell>
          <cell r="F93">
            <v>218917.8</v>
          </cell>
          <cell r="G93">
            <v>947817.7</v>
          </cell>
          <cell r="H93">
            <v>216175.7</v>
          </cell>
          <cell r="I93">
            <v>386648.8</v>
          </cell>
          <cell r="J93">
            <v>1876997.3</v>
          </cell>
          <cell r="K93">
            <v>919077.5</v>
          </cell>
          <cell r="L93">
            <v>355018.9</v>
          </cell>
          <cell r="M93">
            <v>182163.6</v>
          </cell>
          <cell r="N93">
            <v>29212.799999999999</v>
          </cell>
          <cell r="O93">
            <v>557463</v>
          </cell>
          <cell r="P93">
            <v>370130.1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10490</v>
          </cell>
          <cell r="F26">
            <v>10380</v>
          </cell>
          <cell r="G26">
            <v>40900</v>
          </cell>
          <cell r="H26">
            <v>5120</v>
          </cell>
          <cell r="I26">
            <v>14750</v>
          </cell>
          <cell r="J26">
            <v>118400</v>
          </cell>
          <cell r="K26">
            <v>21680</v>
          </cell>
          <cell r="L26">
            <v>10600</v>
          </cell>
          <cell r="M26">
            <v>9220</v>
          </cell>
          <cell r="N26">
            <v>1210</v>
          </cell>
          <cell r="O26">
            <v>26050</v>
          </cell>
          <cell r="P26">
            <v>6330</v>
          </cell>
        </row>
        <row r="47">
          <cell r="E47">
            <v>829400</v>
          </cell>
          <cell r="F47">
            <v>416200</v>
          </cell>
          <cell r="G47">
            <v>1102000</v>
          </cell>
          <cell r="H47">
            <v>308500</v>
          </cell>
          <cell r="I47">
            <v>754700</v>
          </cell>
          <cell r="J47">
            <v>1337000</v>
          </cell>
          <cell r="K47">
            <v>981400</v>
          </cell>
          <cell r="L47">
            <v>899100</v>
          </cell>
          <cell r="M47">
            <v>127600</v>
          </cell>
          <cell r="N47">
            <v>49050</v>
          </cell>
          <cell r="O47">
            <v>951000</v>
          </cell>
          <cell r="P47">
            <v>560600</v>
          </cell>
        </row>
        <row r="75">
          <cell r="E75">
            <v>4700</v>
          </cell>
          <cell r="F75">
            <v>730</v>
          </cell>
          <cell r="G75">
            <v>9000</v>
          </cell>
          <cell r="H75">
            <v>810</v>
          </cell>
          <cell r="I75">
            <v>9490</v>
          </cell>
          <cell r="J75">
            <v>10240</v>
          </cell>
          <cell r="K75">
            <v>10600</v>
          </cell>
          <cell r="L75">
            <v>1930</v>
          </cell>
          <cell r="M75">
            <v>2400</v>
          </cell>
          <cell r="N75">
            <v>4570</v>
          </cell>
          <cell r="O75">
            <v>10700</v>
          </cell>
          <cell r="P75">
            <v>4510</v>
          </cell>
        </row>
        <row r="96">
          <cell r="E96">
            <v>435000</v>
          </cell>
          <cell r="F96">
            <v>315000</v>
          </cell>
          <cell r="G96">
            <v>1260000</v>
          </cell>
          <cell r="H96">
            <v>354800</v>
          </cell>
          <cell r="I96">
            <v>422000</v>
          </cell>
          <cell r="J96">
            <v>2534000</v>
          </cell>
          <cell r="K96">
            <v>885000</v>
          </cell>
          <cell r="L96">
            <v>447500</v>
          </cell>
          <cell r="M96">
            <v>245000</v>
          </cell>
          <cell r="N96">
            <v>47000</v>
          </cell>
          <cell r="O96">
            <v>586000</v>
          </cell>
          <cell r="P96">
            <v>501500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172802.8</v>
          </cell>
          <cell r="F128">
            <v>81999.100000000006</v>
          </cell>
          <cell r="G128">
            <v>314780.79999999999</v>
          </cell>
          <cell r="H128">
            <v>123843.1</v>
          </cell>
          <cell r="I128">
            <v>134762.70000000001</v>
          </cell>
          <cell r="J128">
            <v>940465.7</v>
          </cell>
          <cell r="K128">
            <v>268298.90000000002</v>
          </cell>
          <cell r="L128">
            <v>149177.29999999999</v>
          </cell>
          <cell r="M128">
            <v>35668.300000000003</v>
          </cell>
          <cell r="N128">
            <v>19951</v>
          </cell>
          <cell r="O128">
            <v>243560.8</v>
          </cell>
          <cell r="P128">
            <v>127123.5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90867</v>
          </cell>
          <cell r="F142">
            <v>14108.4</v>
          </cell>
          <cell r="G142">
            <v>56928.5</v>
          </cell>
          <cell r="H142">
            <v>20660.099999999999</v>
          </cell>
          <cell r="I142">
            <v>56130.5</v>
          </cell>
          <cell r="J142">
            <v>403990.6</v>
          </cell>
          <cell r="K142">
            <v>31612.7</v>
          </cell>
          <cell r="L142">
            <v>52994.9</v>
          </cell>
          <cell r="M142">
            <v>7149.9</v>
          </cell>
          <cell r="N142">
            <v>414.8</v>
          </cell>
          <cell r="O142">
            <v>43717</v>
          </cell>
          <cell r="P142">
            <v>31080.799999999999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4184</v>
          </cell>
          <cell r="G149">
            <v>25095.4</v>
          </cell>
          <cell r="H149">
            <v>0</v>
          </cell>
          <cell r="I149">
            <v>2775</v>
          </cell>
          <cell r="J149">
            <v>582.6</v>
          </cell>
          <cell r="K149">
            <v>1600</v>
          </cell>
          <cell r="L149">
            <v>3077.6</v>
          </cell>
          <cell r="M149">
            <v>0</v>
          </cell>
          <cell r="N149">
            <v>712.2</v>
          </cell>
          <cell r="O149">
            <v>6429.8</v>
          </cell>
          <cell r="P149">
            <v>3131.5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4223.8</v>
          </cell>
          <cell r="F156">
            <v>436.6</v>
          </cell>
          <cell r="G156">
            <v>17243.400000000001</v>
          </cell>
          <cell r="H156">
            <v>129.30000000000001</v>
          </cell>
          <cell r="I156">
            <v>211</v>
          </cell>
          <cell r="J156">
            <v>58413.3</v>
          </cell>
          <cell r="K156">
            <v>1222.0999999999999</v>
          </cell>
          <cell r="L156">
            <v>4434.3</v>
          </cell>
          <cell r="M156">
            <v>19.2</v>
          </cell>
          <cell r="N156">
            <v>0.9</v>
          </cell>
          <cell r="O156">
            <v>76.8</v>
          </cell>
          <cell r="P156">
            <v>1249.3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174333</v>
          </cell>
          <cell r="F198">
            <v>100377.8</v>
          </cell>
          <cell r="G198">
            <v>251000.9</v>
          </cell>
          <cell r="H198">
            <v>101853.1</v>
          </cell>
          <cell r="I198">
            <v>222711.9</v>
          </cell>
          <cell r="J198">
            <v>596462.1</v>
          </cell>
          <cell r="K198">
            <v>252979.8</v>
          </cell>
          <cell r="L198">
            <v>241457</v>
          </cell>
          <cell r="M198">
            <v>25581.7</v>
          </cell>
          <cell r="N198">
            <v>18508.3</v>
          </cell>
          <cell r="O198">
            <v>331840.5</v>
          </cell>
          <cell r="P198">
            <v>158750.79999999999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174754.1</v>
          </cell>
          <cell r="F226">
            <v>100632</v>
          </cell>
          <cell r="G226">
            <v>252981.9</v>
          </cell>
          <cell r="H226">
            <v>102057.5</v>
          </cell>
          <cell r="I226">
            <v>223549</v>
          </cell>
          <cell r="J226">
            <v>597661.1</v>
          </cell>
          <cell r="K226">
            <v>253768.7</v>
          </cell>
          <cell r="L226">
            <v>241890.7</v>
          </cell>
          <cell r="M226">
            <v>25623.7</v>
          </cell>
          <cell r="N226">
            <v>18508.3</v>
          </cell>
          <cell r="O226">
            <v>332858.3</v>
          </cell>
          <cell r="P226">
            <v>158763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26560.7</v>
          </cell>
          <cell r="F233">
            <v>1395.4</v>
          </cell>
          <cell r="G233">
            <v>26223.5</v>
          </cell>
          <cell r="H233">
            <v>6690.1</v>
          </cell>
          <cell r="I233">
            <v>5836.9</v>
          </cell>
          <cell r="J233">
            <v>39270.400000000001</v>
          </cell>
          <cell r="K233">
            <v>9555.5</v>
          </cell>
          <cell r="L233">
            <v>14378.6</v>
          </cell>
          <cell r="M233">
            <v>956.6</v>
          </cell>
          <cell r="N233">
            <v>275.10000000000002</v>
          </cell>
          <cell r="O233">
            <v>11570.1</v>
          </cell>
          <cell r="P233">
            <v>9557.2000000000007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3368.2</v>
          </cell>
          <cell r="F240">
            <v>7012.9</v>
          </cell>
          <cell r="G240">
            <v>23025.7</v>
          </cell>
          <cell r="H240">
            <v>3878.1</v>
          </cell>
          <cell r="I240">
            <v>4177.3</v>
          </cell>
          <cell r="J240">
            <v>2019.9</v>
          </cell>
          <cell r="K240">
            <v>7075</v>
          </cell>
          <cell r="L240">
            <v>8527.7000000000007</v>
          </cell>
          <cell r="M240">
            <v>0</v>
          </cell>
          <cell r="N240">
            <v>333</v>
          </cell>
          <cell r="O240">
            <v>1847.5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800</v>
          </cell>
          <cell r="J261">
            <v>0</v>
          </cell>
          <cell r="K261">
            <v>0</v>
          </cell>
          <cell r="L261">
            <v>9350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213812.5</v>
          </cell>
          <cell r="F131">
            <v>113170</v>
          </cell>
          <cell r="G131">
            <v>384070.5</v>
          </cell>
          <cell r="H131">
            <v>119329.9</v>
          </cell>
          <cell r="I131">
            <v>157487.5</v>
          </cell>
          <cell r="J131">
            <v>867945.2</v>
          </cell>
          <cell r="K131">
            <v>300787.8</v>
          </cell>
          <cell r="L131">
            <v>196360</v>
          </cell>
          <cell r="M131">
            <v>21217.200000000001</v>
          </cell>
          <cell r="N131">
            <v>14910</v>
          </cell>
          <cell r="O131">
            <v>238262.5</v>
          </cell>
          <cell r="P131">
            <v>138825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105000</v>
          </cell>
          <cell r="F145">
            <v>15300</v>
          </cell>
          <cell r="G145">
            <v>54900</v>
          </cell>
          <cell r="H145">
            <v>33000</v>
          </cell>
          <cell r="I145">
            <v>45000</v>
          </cell>
          <cell r="J145">
            <v>822000</v>
          </cell>
          <cell r="K145">
            <v>42000</v>
          </cell>
          <cell r="L145">
            <v>39300</v>
          </cell>
          <cell r="M145">
            <v>6600</v>
          </cell>
          <cell r="N145">
            <v>1560</v>
          </cell>
          <cell r="O145">
            <v>52800</v>
          </cell>
          <cell r="P145">
            <v>33300</v>
          </cell>
        </row>
        <row r="152">
          <cell r="E152">
            <v>1737</v>
          </cell>
          <cell r="F152">
            <v>4600</v>
          </cell>
          <cell r="G152">
            <v>30300</v>
          </cell>
          <cell r="H152">
            <v>0</v>
          </cell>
          <cell r="I152">
            <v>2565</v>
          </cell>
          <cell r="J152">
            <v>750</v>
          </cell>
          <cell r="K152">
            <v>1710</v>
          </cell>
          <cell r="L152">
            <v>3180</v>
          </cell>
          <cell r="M152">
            <v>0</v>
          </cell>
          <cell r="N152">
            <v>930</v>
          </cell>
          <cell r="O152">
            <v>2130</v>
          </cell>
          <cell r="P152">
            <v>3600</v>
          </cell>
        </row>
        <row r="159">
          <cell r="E159">
            <v>2490</v>
          </cell>
          <cell r="F159">
            <v>1830</v>
          </cell>
          <cell r="G159">
            <v>12600</v>
          </cell>
          <cell r="H159">
            <v>1200</v>
          </cell>
          <cell r="I159">
            <v>720</v>
          </cell>
          <cell r="J159">
            <v>66000</v>
          </cell>
          <cell r="K159">
            <v>6000</v>
          </cell>
          <cell r="L159">
            <v>1950</v>
          </cell>
          <cell r="M159">
            <v>25.2</v>
          </cell>
          <cell r="N159">
            <v>12</v>
          </cell>
          <cell r="O159">
            <v>510</v>
          </cell>
          <cell r="P159">
            <v>780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210000</v>
          </cell>
          <cell r="F201">
            <v>117900</v>
          </cell>
          <cell r="G201">
            <v>327000</v>
          </cell>
          <cell r="H201">
            <v>117000</v>
          </cell>
          <cell r="I201">
            <v>255000</v>
          </cell>
          <cell r="J201">
            <v>726000</v>
          </cell>
          <cell r="K201">
            <v>309000</v>
          </cell>
          <cell r="L201">
            <v>329754</v>
          </cell>
          <cell r="M201">
            <v>31200</v>
          </cell>
          <cell r="N201">
            <v>24600</v>
          </cell>
          <cell r="O201">
            <v>378000</v>
          </cell>
          <cell r="P201">
            <v>186000</v>
          </cell>
        </row>
        <row r="229">
          <cell r="E229">
            <v>210637.5</v>
          </cell>
          <cell r="F229">
            <v>118575</v>
          </cell>
          <cell r="G229">
            <v>328610</v>
          </cell>
          <cell r="H229">
            <v>117195</v>
          </cell>
          <cell r="I229">
            <v>255637.5</v>
          </cell>
          <cell r="J229">
            <v>728226</v>
          </cell>
          <cell r="K229">
            <v>310675</v>
          </cell>
          <cell r="L229">
            <v>330804</v>
          </cell>
          <cell r="M229">
            <v>31312.5</v>
          </cell>
          <cell r="N229">
            <v>24660</v>
          </cell>
          <cell r="O229">
            <v>378518</v>
          </cell>
          <cell r="P229">
            <v>186273</v>
          </cell>
        </row>
        <row r="236">
          <cell r="E236">
            <v>9000</v>
          </cell>
          <cell r="F236">
            <v>3000</v>
          </cell>
          <cell r="G236">
            <v>7500</v>
          </cell>
          <cell r="H236">
            <v>4500</v>
          </cell>
          <cell r="I236">
            <v>0</v>
          </cell>
          <cell r="J236">
            <v>11250</v>
          </cell>
          <cell r="K236">
            <v>11250</v>
          </cell>
          <cell r="L236">
            <v>6900</v>
          </cell>
          <cell r="M236">
            <v>2025</v>
          </cell>
          <cell r="N236">
            <v>750</v>
          </cell>
          <cell r="O236">
            <v>8250</v>
          </cell>
          <cell r="P236">
            <v>3000</v>
          </cell>
        </row>
        <row r="243">
          <cell r="E243">
            <v>9500</v>
          </cell>
          <cell r="F243">
            <v>7900</v>
          </cell>
          <cell r="G243">
            <v>22100</v>
          </cell>
          <cell r="H243">
            <v>6300</v>
          </cell>
          <cell r="I243">
            <v>9700</v>
          </cell>
          <cell r="J243">
            <v>22100</v>
          </cell>
          <cell r="K243">
            <v>14600</v>
          </cell>
          <cell r="L243">
            <v>8900</v>
          </cell>
          <cell r="M243">
            <v>15</v>
          </cell>
          <cell r="N243">
            <v>950</v>
          </cell>
          <cell r="O243">
            <v>12000</v>
          </cell>
          <cell r="P243">
            <v>7700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1275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7846772.4000000004</v>
          </cell>
        </row>
        <row r="100">
          <cell r="N100">
            <v>6985100</v>
          </cell>
        </row>
        <row r="120">
          <cell r="R120">
            <v>584208.6</v>
          </cell>
        </row>
        <row r="121">
          <cell r="R121">
            <v>500451.1</v>
          </cell>
        </row>
        <row r="124">
          <cell r="N124">
            <v>440000</v>
          </cell>
        </row>
        <row r="128">
          <cell r="R128">
            <v>8436821.9000000004</v>
          </cell>
        </row>
        <row r="129">
          <cell r="R129">
            <v>5624548</v>
          </cell>
        </row>
        <row r="132">
          <cell r="N132">
            <v>6327616.5</v>
          </cell>
        </row>
        <row r="136">
          <cell r="R136">
            <v>5700000</v>
          </cell>
        </row>
        <row r="137">
          <cell r="R137">
            <v>4275000</v>
          </cell>
        </row>
        <row r="140">
          <cell r="N140">
            <v>4275000</v>
          </cell>
        </row>
        <row r="144">
          <cell r="R144">
            <v>834142.5</v>
          </cell>
        </row>
        <row r="145">
          <cell r="R145">
            <v>315034.8</v>
          </cell>
        </row>
        <row r="148">
          <cell r="N148">
            <v>627205.69999999995</v>
          </cell>
        </row>
        <row r="160">
          <cell r="R160">
            <v>135372.5</v>
          </cell>
        </row>
        <row r="161">
          <cell r="R161">
            <v>114731.2</v>
          </cell>
        </row>
        <row r="164">
          <cell r="N164">
            <v>94600</v>
          </cell>
        </row>
        <row r="168">
          <cell r="R168">
            <v>250000</v>
          </cell>
        </row>
        <row r="169">
          <cell r="R169">
            <v>171162.7</v>
          </cell>
        </row>
        <row r="172">
          <cell r="N172">
            <v>186000</v>
          </cell>
        </row>
        <row r="176">
          <cell r="R176">
            <v>10079.299999999999</v>
          </cell>
        </row>
        <row r="177">
          <cell r="R177">
            <v>4786.3999999999996</v>
          </cell>
        </row>
        <row r="180">
          <cell r="N180">
            <v>7500</v>
          </cell>
        </row>
        <row r="200">
          <cell r="R200">
            <v>47324691.600000001</v>
          </cell>
        </row>
        <row r="201">
          <cell r="R201">
            <v>15207953.300000001</v>
          </cell>
        </row>
        <row r="204">
          <cell r="N204">
            <v>32986072.100000001</v>
          </cell>
        </row>
        <row r="208">
          <cell r="R208">
            <v>0</v>
          </cell>
        </row>
        <row r="209">
          <cell r="R209">
            <v>8975</v>
          </cell>
        </row>
        <row r="212">
          <cell r="N212">
            <v>0</v>
          </cell>
        </row>
        <row r="408">
          <cell r="R408">
            <v>13987774.9</v>
          </cell>
        </row>
        <row r="409">
          <cell r="R409">
            <v>7901621.0999999996</v>
          </cell>
        </row>
        <row r="412">
          <cell r="N412">
            <v>11759730</v>
          </cell>
        </row>
        <row r="416">
          <cell r="R416">
            <v>600000</v>
          </cell>
        </row>
        <row r="417">
          <cell r="R417">
            <v>289451.90000000002</v>
          </cell>
        </row>
        <row r="420">
          <cell r="N420">
            <v>450000</v>
          </cell>
        </row>
        <row r="472">
          <cell r="R472">
            <v>493000</v>
          </cell>
        </row>
        <row r="473">
          <cell r="R473">
            <v>883060.8</v>
          </cell>
        </row>
        <row r="476">
          <cell r="N476">
            <v>372000</v>
          </cell>
        </row>
        <row r="520">
          <cell r="R520">
            <v>700000</v>
          </cell>
        </row>
        <row r="521">
          <cell r="R521">
            <v>1893059.1</v>
          </cell>
        </row>
        <row r="524">
          <cell r="N524">
            <v>525000</v>
          </cell>
        </row>
        <row r="632">
          <cell r="R632">
            <v>400000</v>
          </cell>
        </row>
        <row r="633">
          <cell r="R633">
            <v>77024</v>
          </cell>
        </row>
        <row r="636">
          <cell r="N636">
            <v>320000</v>
          </cell>
        </row>
        <row r="640">
          <cell r="R640">
            <v>454222.3</v>
          </cell>
        </row>
        <row r="641">
          <cell r="R641">
            <v>290</v>
          </cell>
        </row>
        <row r="644">
          <cell r="N644">
            <v>367626.7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14860030.199999999</v>
          </cell>
        </row>
        <row r="657">
          <cell r="R657">
            <v>679000</v>
          </cell>
        </row>
        <row r="660">
          <cell r="N660">
            <v>9234999.1999999993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19099.3</v>
          </cell>
        </row>
        <row r="676">
          <cell r="N676">
            <v>11250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1" t="s">
        <v>67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2" t="s">
        <v>70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6"/>
      <c r="AA3" s="56"/>
      <c r="AB3" s="56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6" t="s">
        <v>23</v>
      </c>
      <c r="C4" s="107" t="s">
        <v>22</v>
      </c>
      <c r="D4" s="108" t="s">
        <v>20</v>
      </c>
      <c r="E4" s="108" t="s">
        <v>21</v>
      </c>
      <c r="F4" s="113" t="s">
        <v>44</v>
      </c>
      <c r="G4" s="114"/>
      <c r="H4" s="114"/>
      <c r="I4" s="114"/>
      <c r="J4" s="115"/>
      <c r="K4" s="124" t="s">
        <v>43</v>
      </c>
      <c r="L4" s="125"/>
      <c r="M4" s="125"/>
      <c r="N4" s="125"/>
      <c r="O4" s="126"/>
      <c r="P4" s="47"/>
      <c r="Q4" s="47"/>
      <c r="R4" s="47"/>
      <c r="S4" s="47"/>
      <c r="T4" s="47"/>
      <c r="U4" s="71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3"/>
      <c r="DH4" s="91" t="s">
        <v>17</v>
      </c>
      <c r="DI4" s="71" t="s">
        <v>29</v>
      </c>
      <c r="DJ4" s="72"/>
      <c r="DK4" s="73"/>
      <c r="DL4" s="103" t="s">
        <v>19</v>
      </c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91" t="s">
        <v>17</v>
      </c>
      <c r="EE4" s="94" t="s">
        <v>28</v>
      </c>
      <c r="EF4" s="95"/>
      <c r="EG4" s="96"/>
    </row>
    <row r="5" spans="2:137" s="8" customFormat="1" ht="29.25" customHeight="1" x14ac:dyDescent="0.3">
      <c r="B5" s="106"/>
      <c r="C5" s="107"/>
      <c r="D5" s="109"/>
      <c r="E5" s="109"/>
      <c r="F5" s="116"/>
      <c r="G5" s="117"/>
      <c r="H5" s="117"/>
      <c r="I5" s="117"/>
      <c r="J5" s="118"/>
      <c r="K5" s="127"/>
      <c r="L5" s="128"/>
      <c r="M5" s="128"/>
      <c r="N5" s="128"/>
      <c r="O5" s="129"/>
      <c r="P5" s="48"/>
      <c r="Q5" s="122" t="s">
        <v>24</v>
      </c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3"/>
      <c r="BB5" s="74" t="s">
        <v>16</v>
      </c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9" t="s">
        <v>27</v>
      </c>
      <c r="BO5" s="80"/>
      <c r="BP5" s="80"/>
      <c r="BQ5" s="71" t="s">
        <v>11</v>
      </c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3"/>
      <c r="CG5" s="65" t="s">
        <v>0</v>
      </c>
      <c r="CH5" s="66"/>
      <c r="CI5" s="66"/>
      <c r="CJ5" s="66"/>
      <c r="CK5" s="66"/>
      <c r="CL5" s="66"/>
      <c r="CM5" s="66"/>
      <c r="CN5" s="66"/>
      <c r="CO5" s="67"/>
      <c r="CP5" s="71" t="s">
        <v>14</v>
      </c>
      <c r="CQ5" s="72"/>
      <c r="CR5" s="72"/>
      <c r="CS5" s="72"/>
      <c r="CT5" s="72"/>
      <c r="CU5" s="72"/>
      <c r="CV5" s="72"/>
      <c r="CW5" s="72"/>
      <c r="CX5" s="72"/>
      <c r="CY5" s="74" t="s">
        <v>34</v>
      </c>
      <c r="CZ5" s="74"/>
      <c r="DA5" s="74"/>
      <c r="DB5" s="79" t="s">
        <v>15</v>
      </c>
      <c r="DC5" s="80"/>
      <c r="DD5" s="81"/>
      <c r="DE5" s="79" t="s">
        <v>25</v>
      </c>
      <c r="DF5" s="80"/>
      <c r="DG5" s="81"/>
      <c r="DH5" s="92"/>
      <c r="DI5" s="85"/>
      <c r="DJ5" s="86"/>
      <c r="DK5" s="87"/>
      <c r="DL5" s="77"/>
      <c r="DM5" s="77"/>
      <c r="DN5" s="78"/>
      <c r="DO5" s="78"/>
      <c r="DP5" s="78"/>
      <c r="DQ5" s="78"/>
      <c r="DR5" s="79" t="s">
        <v>18</v>
      </c>
      <c r="DS5" s="80"/>
      <c r="DT5" s="81"/>
      <c r="DU5" s="104"/>
      <c r="DV5" s="105"/>
      <c r="DW5" s="105"/>
      <c r="DX5" s="105"/>
      <c r="DY5" s="105"/>
      <c r="DZ5" s="105"/>
      <c r="EA5" s="105"/>
      <c r="EB5" s="105"/>
      <c r="EC5" s="105"/>
      <c r="ED5" s="92"/>
      <c r="EE5" s="97"/>
      <c r="EF5" s="98"/>
      <c r="EG5" s="99"/>
    </row>
    <row r="6" spans="2:137" s="8" customFormat="1" ht="100.5" customHeight="1" x14ac:dyDescent="0.3">
      <c r="B6" s="106"/>
      <c r="C6" s="107"/>
      <c r="D6" s="109"/>
      <c r="E6" s="109"/>
      <c r="F6" s="119"/>
      <c r="G6" s="120"/>
      <c r="H6" s="120"/>
      <c r="I6" s="120"/>
      <c r="J6" s="121"/>
      <c r="K6" s="130"/>
      <c r="L6" s="131"/>
      <c r="M6" s="131"/>
      <c r="N6" s="131"/>
      <c r="O6" s="132"/>
      <c r="P6" s="62" t="s">
        <v>66</v>
      </c>
      <c r="Q6" s="63"/>
      <c r="R6" s="63"/>
      <c r="S6" s="63"/>
      <c r="T6" s="64"/>
      <c r="U6" s="62" t="s">
        <v>30</v>
      </c>
      <c r="V6" s="63"/>
      <c r="W6" s="63"/>
      <c r="X6" s="63"/>
      <c r="Y6" s="64"/>
      <c r="Z6" s="62" t="s">
        <v>1</v>
      </c>
      <c r="AA6" s="63"/>
      <c r="AB6" s="63"/>
      <c r="AC6" s="63"/>
      <c r="AD6" s="64"/>
      <c r="AE6" s="62" t="s">
        <v>2</v>
      </c>
      <c r="AF6" s="63"/>
      <c r="AG6" s="63"/>
      <c r="AH6" s="63"/>
      <c r="AI6" s="64"/>
      <c r="AJ6" s="62" t="s">
        <v>3</v>
      </c>
      <c r="AK6" s="63"/>
      <c r="AL6" s="63"/>
      <c r="AM6" s="63"/>
      <c r="AN6" s="64"/>
      <c r="AO6" s="62" t="s">
        <v>31</v>
      </c>
      <c r="AP6" s="63"/>
      <c r="AQ6" s="63"/>
      <c r="AR6" s="63"/>
      <c r="AS6" s="64"/>
      <c r="AT6" s="62" t="s">
        <v>4</v>
      </c>
      <c r="AU6" s="63"/>
      <c r="AV6" s="63"/>
      <c r="AW6" s="63"/>
      <c r="AX6" s="64"/>
      <c r="AY6" s="62" t="s">
        <v>5</v>
      </c>
      <c r="AZ6" s="63"/>
      <c r="BA6" s="63"/>
      <c r="BB6" s="65" t="s">
        <v>26</v>
      </c>
      <c r="BC6" s="66"/>
      <c r="BD6" s="66"/>
      <c r="BE6" s="65" t="s">
        <v>12</v>
      </c>
      <c r="BF6" s="66"/>
      <c r="BG6" s="66"/>
      <c r="BH6" s="134" t="s">
        <v>6</v>
      </c>
      <c r="BI6" s="103"/>
      <c r="BJ6" s="103"/>
      <c r="BK6" s="88" t="s">
        <v>7</v>
      </c>
      <c r="BL6" s="89"/>
      <c r="BM6" s="89"/>
      <c r="BN6" s="82"/>
      <c r="BO6" s="83"/>
      <c r="BP6" s="83"/>
      <c r="BQ6" s="65" t="s">
        <v>32</v>
      </c>
      <c r="BR6" s="66"/>
      <c r="BS6" s="66"/>
      <c r="BT6" s="67"/>
      <c r="BU6" s="68" t="s">
        <v>13</v>
      </c>
      <c r="BV6" s="68"/>
      <c r="BW6" s="68"/>
      <c r="BX6" s="68" t="s">
        <v>8</v>
      </c>
      <c r="BY6" s="68"/>
      <c r="BZ6" s="68"/>
      <c r="CA6" s="68" t="s">
        <v>9</v>
      </c>
      <c r="CB6" s="68"/>
      <c r="CC6" s="68"/>
      <c r="CD6" s="68" t="s">
        <v>10</v>
      </c>
      <c r="CE6" s="68"/>
      <c r="CF6" s="68"/>
      <c r="CG6" s="68" t="s">
        <v>63</v>
      </c>
      <c r="CH6" s="68"/>
      <c r="CI6" s="68"/>
      <c r="CJ6" s="65" t="s">
        <v>35</v>
      </c>
      <c r="CK6" s="66"/>
      <c r="CL6" s="66"/>
      <c r="CM6" s="68" t="s">
        <v>33</v>
      </c>
      <c r="CN6" s="68"/>
      <c r="CO6" s="68"/>
      <c r="CP6" s="65" t="s">
        <v>36</v>
      </c>
      <c r="CQ6" s="66"/>
      <c r="CR6" s="66"/>
      <c r="CS6" s="65" t="s">
        <v>64</v>
      </c>
      <c r="CT6" s="66"/>
      <c r="CU6" s="67"/>
      <c r="CV6" s="65" t="s">
        <v>37</v>
      </c>
      <c r="CW6" s="66"/>
      <c r="CX6" s="66"/>
      <c r="CY6" s="74"/>
      <c r="CZ6" s="74"/>
      <c r="DA6" s="74"/>
      <c r="DB6" s="82"/>
      <c r="DC6" s="83"/>
      <c r="DD6" s="84"/>
      <c r="DE6" s="82"/>
      <c r="DF6" s="83"/>
      <c r="DG6" s="84"/>
      <c r="DH6" s="92"/>
      <c r="DI6" s="88"/>
      <c r="DJ6" s="89"/>
      <c r="DK6" s="90"/>
      <c r="DL6" s="79" t="s">
        <v>38</v>
      </c>
      <c r="DM6" s="80"/>
      <c r="DN6" s="81"/>
      <c r="DO6" s="79" t="s">
        <v>39</v>
      </c>
      <c r="DP6" s="80"/>
      <c r="DQ6" s="81"/>
      <c r="DR6" s="82"/>
      <c r="DS6" s="83"/>
      <c r="DT6" s="84"/>
      <c r="DU6" s="79" t="s">
        <v>40</v>
      </c>
      <c r="DV6" s="80"/>
      <c r="DW6" s="81"/>
      <c r="DX6" s="79" t="s">
        <v>41</v>
      </c>
      <c r="DY6" s="80"/>
      <c r="DZ6" s="81"/>
      <c r="EA6" s="88" t="s">
        <v>42</v>
      </c>
      <c r="EB6" s="89"/>
      <c r="EC6" s="89"/>
      <c r="ED6" s="92"/>
      <c r="EE6" s="100"/>
      <c r="EF6" s="101"/>
      <c r="EG6" s="102"/>
    </row>
    <row r="7" spans="2:137" s="15" customFormat="1" ht="15" customHeight="1" x14ac:dyDescent="0.25">
      <c r="B7" s="106"/>
      <c r="C7" s="107"/>
      <c r="D7" s="109"/>
      <c r="E7" s="109"/>
      <c r="F7" s="60" t="s">
        <v>45</v>
      </c>
      <c r="G7" s="57" t="s">
        <v>46</v>
      </c>
      <c r="H7" s="58"/>
      <c r="I7" s="58"/>
      <c r="J7" s="59"/>
      <c r="K7" s="60" t="s">
        <v>45</v>
      </c>
      <c r="L7" s="57" t="s">
        <v>46</v>
      </c>
      <c r="M7" s="58"/>
      <c r="N7" s="58"/>
      <c r="O7" s="59"/>
      <c r="P7" s="60" t="s">
        <v>45</v>
      </c>
      <c r="Q7" s="57" t="s">
        <v>46</v>
      </c>
      <c r="R7" s="58"/>
      <c r="S7" s="58"/>
      <c r="T7" s="59"/>
      <c r="U7" s="60" t="s">
        <v>45</v>
      </c>
      <c r="V7" s="57" t="s">
        <v>46</v>
      </c>
      <c r="W7" s="58"/>
      <c r="X7" s="58"/>
      <c r="Y7" s="59"/>
      <c r="Z7" s="60" t="s">
        <v>45</v>
      </c>
      <c r="AA7" s="57" t="s">
        <v>46</v>
      </c>
      <c r="AB7" s="58"/>
      <c r="AC7" s="58"/>
      <c r="AD7" s="59"/>
      <c r="AE7" s="60" t="s">
        <v>45</v>
      </c>
      <c r="AF7" s="57" t="s">
        <v>46</v>
      </c>
      <c r="AG7" s="58"/>
      <c r="AH7" s="58"/>
      <c r="AI7" s="59"/>
      <c r="AJ7" s="60" t="s">
        <v>45</v>
      </c>
      <c r="AK7" s="57" t="s">
        <v>46</v>
      </c>
      <c r="AL7" s="58"/>
      <c r="AM7" s="58"/>
      <c r="AN7" s="59"/>
      <c r="AO7" s="60" t="s">
        <v>45</v>
      </c>
      <c r="AP7" s="57" t="s">
        <v>46</v>
      </c>
      <c r="AQ7" s="58"/>
      <c r="AR7" s="58"/>
      <c r="AS7" s="59"/>
      <c r="AT7" s="60" t="s">
        <v>45</v>
      </c>
      <c r="AU7" s="75" t="s">
        <v>46</v>
      </c>
      <c r="AV7" s="133"/>
      <c r="AW7" s="133"/>
      <c r="AX7" s="76"/>
      <c r="AY7" s="60" t="s">
        <v>45</v>
      </c>
      <c r="AZ7" s="75" t="s">
        <v>46</v>
      </c>
      <c r="BA7" s="76"/>
      <c r="BB7" s="60" t="s">
        <v>45</v>
      </c>
      <c r="BC7" s="75" t="s">
        <v>46</v>
      </c>
      <c r="BD7" s="76"/>
      <c r="BE7" s="60" t="s">
        <v>45</v>
      </c>
      <c r="BF7" s="75" t="s">
        <v>46</v>
      </c>
      <c r="BG7" s="76"/>
      <c r="BH7" s="60" t="s">
        <v>45</v>
      </c>
      <c r="BI7" s="57" t="s">
        <v>46</v>
      </c>
      <c r="BJ7" s="58"/>
      <c r="BK7" s="60" t="s">
        <v>45</v>
      </c>
      <c r="BL7" s="75" t="s">
        <v>46</v>
      </c>
      <c r="BM7" s="76"/>
      <c r="BN7" s="60" t="s">
        <v>45</v>
      </c>
      <c r="BO7" s="75" t="s">
        <v>46</v>
      </c>
      <c r="BP7" s="76"/>
      <c r="BQ7" s="60" t="s">
        <v>45</v>
      </c>
      <c r="BR7" s="57" t="s">
        <v>46</v>
      </c>
      <c r="BS7" s="58"/>
      <c r="BT7" s="59"/>
      <c r="BU7" s="60" t="s">
        <v>45</v>
      </c>
      <c r="BV7" s="69" t="s">
        <v>46</v>
      </c>
      <c r="BW7" s="70"/>
      <c r="BX7" s="60" t="s">
        <v>45</v>
      </c>
      <c r="BY7" s="69" t="s">
        <v>46</v>
      </c>
      <c r="BZ7" s="70"/>
      <c r="CA7" s="60" t="s">
        <v>45</v>
      </c>
      <c r="CB7" s="69" t="s">
        <v>46</v>
      </c>
      <c r="CC7" s="70"/>
      <c r="CD7" s="60" t="s">
        <v>45</v>
      </c>
      <c r="CE7" s="69" t="s">
        <v>46</v>
      </c>
      <c r="CF7" s="70"/>
      <c r="CG7" s="60" t="s">
        <v>45</v>
      </c>
      <c r="CH7" s="69" t="s">
        <v>46</v>
      </c>
      <c r="CI7" s="70"/>
      <c r="CJ7" s="60" t="s">
        <v>45</v>
      </c>
      <c r="CK7" s="69" t="s">
        <v>46</v>
      </c>
      <c r="CL7" s="70"/>
      <c r="CM7" s="60" t="s">
        <v>45</v>
      </c>
      <c r="CN7" s="69" t="s">
        <v>46</v>
      </c>
      <c r="CO7" s="70"/>
      <c r="CP7" s="60" t="s">
        <v>45</v>
      </c>
      <c r="CQ7" s="69" t="s">
        <v>46</v>
      </c>
      <c r="CR7" s="70"/>
      <c r="CS7" s="60" t="s">
        <v>45</v>
      </c>
      <c r="CT7" s="69" t="s">
        <v>46</v>
      </c>
      <c r="CU7" s="70"/>
      <c r="CV7" s="60" t="s">
        <v>45</v>
      </c>
      <c r="CW7" s="69" t="s">
        <v>46</v>
      </c>
      <c r="CX7" s="70"/>
      <c r="CY7" s="60" t="s">
        <v>45</v>
      </c>
      <c r="CZ7" s="69" t="s">
        <v>46</v>
      </c>
      <c r="DA7" s="70"/>
      <c r="DB7" s="60" t="s">
        <v>45</v>
      </c>
      <c r="DC7" s="69" t="s">
        <v>46</v>
      </c>
      <c r="DD7" s="70"/>
      <c r="DE7" s="60" t="s">
        <v>45</v>
      </c>
      <c r="DF7" s="69" t="s">
        <v>46</v>
      </c>
      <c r="DG7" s="70"/>
      <c r="DH7" s="92"/>
      <c r="DI7" s="60" t="s">
        <v>45</v>
      </c>
      <c r="DJ7" s="69" t="s">
        <v>46</v>
      </c>
      <c r="DK7" s="70"/>
      <c r="DL7" s="60" t="s">
        <v>45</v>
      </c>
      <c r="DM7" s="69" t="s">
        <v>46</v>
      </c>
      <c r="DN7" s="70"/>
      <c r="DO7" s="60" t="s">
        <v>45</v>
      </c>
      <c r="DP7" s="69" t="s">
        <v>46</v>
      </c>
      <c r="DQ7" s="70"/>
      <c r="DR7" s="60" t="s">
        <v>45</v>
      </c>
      <c r="DS7" s="69" t="s">
        <v>46</v>
      </c>
      <c r="DT7" s="70"/>
      <c r="DU7" s="60" t="s">
        <v>45</v>
      </c>
      <c r="DV7" s="69" t="s">
        <v>46</v>
      </c>
      <c r="DW7" s="70"/>
      <c r="DX7" s="60" t="s">
        <v>45</v>
      </c>
      <c r="DY7" s="69" t="s">
        <v>46</v>
      </c>
      <c r="DZ7" s="70"/>
      <c r="EA7" s="60" t="s">
        <v>45</v>
      </c>
      <c r="EB7" s="69" t="s">
        <v>46</v>
      </c>
      <c r="EC7" s="70"/>
      <c r="ED7" s="92"/>
      <c r="EE7" s="60" t="s">
        <v>45</v>
      </c>
      <c r="EF7" s="69" t="s">
        <v>46</v>
      </c>
      <c r="EG7" s="70"/>
    </row>
    <row r="8" spans="2:137" s="8" customFormat="1" ht="49.5" customHeight="1" x14ac:dyDescent="0.3">
      <c r="B8" s="106"/>
      <c r="C8" s="107"/>
      <c r="D8" s="110"/>
      <c r="E8" s="110"/>
      <c r="F8" s="61"/>
      <c r="G8" s="2" t="s">
        <v>68</v>
      </c>
      <c r="H8" s="1" t="s">
        <v>47</v>
      </c>
      <c r="I8" s="16" t="s">
        <v>69</v>
      </c>
      <c r="J8" s="17" t="s">
        <v>65</v>
      </c>
      <c r="K8" s="61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61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61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61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61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61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61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61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61"/>
      <c r="AZ8" s="2" t="str">
        <f>G8</f>
        <v>ծրագիր-9 ամիս</v>
      </c>
      <c r="BA8" s="1" t="s">
        <v>47</v>
      </c>
      <c r="BB8" s="61"/>
      <c r="BC8" s="2" t="str">
        <f>G8</f>
        <v>ծրագիր-9 ամիս</v>
      </c>
      <c r="BD8" s="1" t="s">
        <v>47</v>
      </c>
      <c r="BE8" s="61"/>
      <c r="BF8" s="2" t="str">
        <f>G8</f>
        <v>ծրագիր-9 ամիս</v>
      </c>
      <c r="BG8" s="1" t="s">
        <v>47</v>
      </c>
      <c r="BH8" s="61"/>
      <c r="BI8" s="2" t="str">
        <f>G8</f>
        <v>ծրագիր-9 ամիս</v>
      </c>
      <c r="BJ8" s="1" t="s">
        <v>47</v>
      </c>
      <c r="BK8" s="61"/>
      <c r="BL8" s="2" t="str">
        <f>G8</f>
        <v>ծրագիր-9 ամիս</v>
      </c>
      <c r="BM8" s="1" t="s">
        <v>47</v>
      </c>
      <c r="BN8" s="61"/>
      <c r="BO8" s="2" t="str">
        <f>G8</f>
        <v>ծրագիր-9 ամիս</v>
      </c>
      <c r="BP8" s="1" t="s">
        <v>47</v>
      </c>
      <c r="BQ8" s="61"/>
      <c r="BR8" s="2" t="str">
        <f>G8</f>
        <v>ծրագիր-9 ամիս</v>
      </c>
      <c r="BS8" s="1" t="s">
        <v>47</v>
      </c>
      <c r="BT8" s="1" t="s">
        <v>48</v>
      </c>
      <c r="BU8" s="61"/>
      <c r="BV8" s="18" t="str">
        <f>G8</f>
        <v>ծրագիր-9 ամիս</v>
      </c>
      <c r="BW8" s="1" t="s">
        <v>47</v>
      </c>
      <c r="BX8" s="61"/>
      <c r="BY8" s="2" t="str">
        <f>G8</f>
        <v>ծրագիր-9 ամիս</v>
      </c>
      <c r="BZ8" s="1" t="s">
        <v>47</v>
      </c>
      <c r="CA8" s="61"/>
      <c r="CB8" s="2" t="str">
        <f>G8</f>
        <v>ծրագիր-9 ամիս</v>
      </c>
      <c r="CC8" s="1" t="s">
        <v>47</v>
      </c>
      <c r="CD8" s="61"/>
      <c r="CE8" s="2" t="str">
        <f>G8</f>
        <v>ծրագիր-9 ամիս</v>
      </c>
      <c r="CF8" s="1" t="s">
        <v>47</v>
      </c>
      <c r="CG8" s="61"/>
      <c r="CH8" s="2" t="str">
        <f>G8</f>
        <v>ծրագիր-9 ամիս</v>
      </c>
      <c r="CI8" s="1" t="s">
        <v>47</v>
      </c>
      <c r="CJ8" s="61"/>
      <c r="CK8" s="2" t="str">
        <f>G8</f>
        <v>ծրագիր-9 ամիս</v>
      </c>
      <c r="CL8" s="1" t="s">
        <v>47</v>
      </c>
      <c r="CM8" s="61"/>
      <c r="CN8" s="2" t="str">
        <f>G8</f>
        <v>ծրագիր-9 ամիս</v>
      </c>
      <c r="CO8" s="1" t="s">
        <v>47</v>
      </c>
      <c r="CP8" s="61"/>
      <c r="CQ8" s="2" t="str">
        <f>G8</f>
        <v>ծրագիր-9 ամիս</v>
      </c>
      <c r="CR8" s="1" t="s">
        <v>47</v>
      </c>
      <c r="CS8" s="61"/>
      <c r="CT8" s="2" t="str">
        <f>G8</f>
        <v>ծրագիր-9 ամիս</v>
      </c>
      <c r="CU8" s="1" t="s">
        <v>47</v>
      </c>
      <c r="CV8" s="61"/>
      <c r="CW8" s="2" t="str">
        <f>G8</f>
        <v>ծրագիր-9 ամիս</v>
      </c>
      <c r="CX8" s="1" t="s">
        <v>47</v>
      </c>
      <c r="CY8" s="61"/>
      <c r="CZ8" s="2" t="str">
        <f>G8</f>
        <v>ծրագիր-9 ամիս</v>
      </c>
      <c r="DA8" s="1" t="s">
        <v>47</v>
      </c>
      <c r="DB8" s="61"/>
      <c r="DC8" s="2" t="str">
        <f>G8</f>
        <v>ծրագիր-9 ամիս</v>
      </c>
      <c r="DD8" s="1" t="s">
        <v>47</v>
      </c>
      <c r="DE8" s="61"/>
      <c r="DF8" s="2" t="str">
        <f>G8</f>
        <v>ծրագիր-9 ամիս</v>
      </c>
      <c r="DG8" s="1" t="s">
        <v>47</v>
      </c>
      <c r="DH8" s="93"/>
      <c r="DI8" s="61"/>
      <c r="DJ8" s="2" t="str">
        <f>G8</f>
        <v>ծրագիր-9 ամիս</v>
      </c>
      <c r="DK8" s="1" t="s">
        <v>47</v>
      </c>
      <c r="DL8" s="61"/>
      <c r="DM8" s="2" t="str">
        <f>G8</f>
        <v>ծրագիր-9 ամիս</v>
      </c>
      <c r="DN8" s="1" t="s">
        <v>47</v>
      </c>
      <c r="DO8" s="61"/>
      <c r="DP8" s="2" t="str">
        <f>G8</f>
        <v>ծրագիր-9 ամիս</v>
      </c>
      <c r="DQ8" s="1" t="s">
        <v>47</v>
      </c>
      <c r="DR8" s="61"/>
      <c r="DS8" s="2" t="str">
        <f>G8</f>
        <v>ծրագիր-9 ամիս</v>
      </c>
      <c r="DT8" s="1" t="s">
        <v>47</v>
      </c>
      <c r="DU8" s="61"/>
      <c r="DV8" s="2" t="str">
        <f>G8</f>
        <v>ծրագիր-9 ամիս</v>
      </c>
      <c r="DW8" s="1" t="s">
        <v>47</v>
      </c>
      <c r="DX8" s="61"/>
      <c r="DY8" s="2" t="str">
        <f>G8</f>
        <v>ծրագիր-9 ամիս</v>
      </c>
      <c r="DZ8" s="1" t="s">
        <v>47</v>
      </c>
      <c r="EA8" s="61"/>
      <c r="EB8" s="2" t="str">
        <f>G8</f>
        <v>ծրագիր-9 ամիս</v>
      </c>
      <c r="EC8" s="1" t="s">
        <v>47</v>
      </c>
      <c r="ED8" s="93"/>
      <c r="EE8" s="61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1833300.4</v>
      </c>
      <c r="H10" s="23">
        <f t="shared" ref="H10:H20" si="0">DK10+EG10-EC10</f>
        <v>1486458.4000000001</v>
      </c>
      <c r="I10" s="23">
        <f>IFERROR(H10/G10*100,"-")</f>
        <v>81.081005600609714</v>
      </c>
      <c r="J10" s="24">
        <f>IFERROR(H10/F10*100,"-")</f>
        <v>52.835484145463354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1833300.4</v>
      </c>
      <c r="M10" s="23">
        <f>R10+AB10+AG10+AL10+AQ10+AV10+BA10+BP10+BW10+BZ10+CC10+CF10+CI10+CO10+CR10+CX10+DA10+DD10+DG10</f>
        <v>1486458.4000000001</v>
      </c>
      <c r="N10" s="25">
        <f>IFERROR(M10/L10*100,"-")</f>
        <v>81.081005600609714</v>
      </c>
      <c r="O10" s="26">
        <f>IFERROR(M10/K10*100,"-")</f>
        <v>52.835484145463354</v>
      </c>
      <c r="P10" s="27">
        <f>+[1]rep1_101!$E$92</f>
        <v>698578.4</v>
      </c>
      <c r="Q10" s="27">
        <f>+[2]rep1_101!$E$96</f>
        <v>435000</v>
      </c>
      <c r="R10" s="27">
        <f>+[1]rep1_101!$E$93</f>
        <v>383643.9</v>
      </c>
      <c r="S10" s="27">
        <f>IFERROR(R10/Q10*100,"-")</f>
        <v>88.194000000000003</v>
      </c>
      <c r="T10" s="26">
        <f>IFERROR(R10/P10*100,"-")</f>
        <v>54.917801638298577</v>
      </c>
      <c r="U10" s="27">
        <f>+Z10+AJ10</f>
        <v>1357252.4</v>
      </c>
      <c r="V10" s="27">
        <f>+AA10+AK10</f>
        <v>839890</v>
      </c>
      <c r="W10" s="27">
        <f>+AB10+AL10</f>
        <v>628070.89999999991</v>
      </c>
      <c r="X10" s="27">
        <f>IFERROR(W10/V10*100,"-")</f>
        <v>74.780137875197923</v>
      </c>
      <c r="Y10" s="26">
        <f>IFERROR(W10/U10*100,"-")</f>
        <v>46.275173283907982</v>
      </c>
      <c r="Z10" s="21">
        <f>+[1]rep1_101!$E$22</f>
        <v>17534</v>
      </c>
      <c r="AA10" s="21">
        <f>+[2]rep1_101!$E$26</f>
        <v>10490</v>
      </c>
      <c r="AB10" s="21">
        <f>+[1]rep1_101!$E$23</f>
        <v>4591.7</v>
      </c>
      <c r="AC10" s="28">
        <f>IFERROR(AB10/AA10*100,"-")</f>
        <v>43.7721639656816</v>
      </c>
      <c r="AD10" s="29">
        <f>IFERROR(AB10/Z10*100,"-")</f>
        <v>26.18740732291548</v>
      </c>
      <c r="AE10" s="21">
        <f>+[1]rep1_101!$E$71</f>
        <v>7868.7</v>
      </c>
      <c r="AF10" s="21">
        <f>+[2]rep1_101!$E$75</f>
        <v>4700</v>
      </c>
      <c r="AG10" s="21">
        <f>+[1]rep1_101!$E$72</f>
        <v>2167</v>
      </c>
      <c r="AH10" s="28">
        <f>IFERROR(AG10/AF10*100,"-")</f>
        <v>46.106382978723403</v>
      </c>
      <c r="AI10" s="26">
        <f>IFERROR(AG10/AE10*100,"-")</f>
        <v>27.53949191098911</v>
      </c>
      <c r="AJ10" s="21">
        <f>+[1]rep1_101!$E$43</f>
        <v>1339718.3999999999</v>
      </c>
      <c r="AK10" s="21">
        <f>+[2]rep1_101!$E$47</f>
        <v>829400</v>
      </c>
      <c r="AL10" s="21">
        <f>+[1]rep1_101!$E$44</f>
        <v>623479.19999999995</v>
      </c>
      <c r="AM10" s="30">
        <f>IFERROR(AL10/AK10*100,"-")</f>
        <v>75.172317337834571</v>
      </c>
      <c r="AN10" s="26">
        <f>IFERROR(AL10/AJ10*100,"-")</f>
        <v>46.538078449919027</v>
      </c>
      <c r="AO10" s="21">
        <f>+[3]rep1_2!$E$127</f>
        <v>269412.5</v>
      </c>
      <c r="AP10" s="21">
        <f>+[4]rep1_2!$E$131</f>
        <v>213812.5</v>
      </c>
      <c r="AQ10" s="21">
        <f>+[3]rep1_2!$E$128</f>
        <v>172802.8</v>
      </c>
      <c r="AR10" s="28">
        <f>IFERROR(AQ10/AP10*100,"-")</f>
        <v>80.819783688979825</v>
      </c>
      <c r="AS10" s="26">
        <f>IFERROR(AQ10/AO10*100,"-")</f>
        <v>64.140602236347604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0</v>
      </c>
      <c r="BQ10" s="25">
        <f t="shared" ref="BQ10:BR22" si="1">BU10+BX10+CA10+CD10</f>
        <v>152174</v>
      </c>
      <c r="BR10" s="25">
        <f t="shared" si="1"/>
        <v>109227</v>
      </c>
      <c r="BS10" s="25">
        <f t="shared" ref="BS10:BS22" si="2">BW10+BZ10+CC10+CF10</f>
        <v>95090.8</v>
      </c>
      <c r="BT10" s="33">
        <f>IFERROR(BS10/BQ10*100,"-")</f>
        <v>62.488204292454697</v>
      </c>
      <c r="BU10" s="31">
        <f>+[3]rep1_2!$E$141</f>
        <v>146358</v>
      </c>
      <c r="BV10" s="31">
        <f>+[4]rep1_2!$E$145</f>
        <v>105000</v>
      </c>
      <c r="BW10" s="31">
        <f>+[3]rep1_2!$E$142</f>
        <v>90867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2490</v>
      </c>
      <c r="CC10" s="31">
        <f>+[3]rep1_2!$E$156</f>
        <v>4223.8</v>
      </c>
      <c r="CD10" s="31">
        <f>+[3]rep1_2!$E$148</f>
        <v>2316</v>
      </c>
      <c r="CE10" s="31">
        <f>+[4]rep1_2!$E$152</f>
        <v>1737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210637.5</v>
      </c>
      <c r="CR10" s="31">
        <f>+[3]rep1_2!$E$226</f>
        <v>174754.1</v>
      </c>
      <c r="CS10" s="31">
        <f>+[3]rep1_2!$E$197</f>
        <v>298702</v>
      </c>
      <c r="CT10" s="31">
        <f>+[4]rep1_2!$E$201</f>
        <v>210000</v>
      </c>
      <c r="CU10" s="31">
        <f>+[3]rep1_2!$E$198</f>
        <v>174333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9000</v>
      </c>
      <c r="DA10" s="31">
        <f>+[3]rep1_2!$E$233</f>
        <v>26560.7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15000</v>
      </c>
      <c r="DF10" s="31">
        <f>+[4]rep1_2!$E$243</f>
        <v>9500</v>
      </c>
      <c r="DG10" s="31">
        <f>+[3]rep1_2!$E$240</f>
        <v>3368.2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1833300.4</v>
      </c>
      <c r="DK10" s="22">
        <f>R10+AB10+AG10+AL10+AQ10+AV10+BA10+BD10+BG10+BJ10+BM10+BP10+BW10+BZ10+CC10+CF10+CI10+CL10+CO10+CR10+CX10+DA10+DD10+DG10+DH10</f>
        <v>1486458.4000000001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</v>
      </c>
      <c r="G11" s="23">
        <f t="shared" ref="G11:G20" si="5">DJ11+EF11-EB11</f>
        <v>1006685</v>
      </c>
      <c r="H11" s="23">
        <f t="shared" si="0"/>
        <v>754456.8</v>
      </c>
      <c r="I11" s="23">
        <f t="shared" ref="I11:I21" si="6">IFERROR(H11/G11*100,"-")</f>
        <v>74.944674848636879</v>
      </c>
      <c r="J11" s="24">
        <f t="shared" ref="J11:J23" si="7">IFERROR(H11/F11*100,"-")</f>
        <v>49.115460948140871</v>
      </c>
      <c r="K11" s="23">
        <f t="shared" ref="K11:K22" si="8">P11+Z11+AE11+AJ11+AO11+AT11+AY11+BN11+BU11+BX11+CA11+CD11+CG11+CM11+CP11+CV11+CY11+DB11+DE11</f>
        <v>1536088.2</v>
      </c>
      <c r="L11" s="23">
        <f t="shared" ref="L11:L21" si="9">Q11+AA11+AF11+AK11+AP11+AU11+AZ11+BO11+BV11+BY11+CB11+CE11+CH11+CN11+CQ11+CW11+CZ11+DC11+DF11</f>
        <v>1006685</v>
      </c>
      <c r="M11" s="23">
        <f t="shared" ref="M11:M22" si="10">R11+AB11+AG11+AL11+AQ11+AV11+BA11+BP11+BW11+BZ11+CC11+CF11+CI11+CO11+CR11+CX11+DA11+DD11+DG11</f>
        <v>754456.8</v>
      </c>
      <c r="N11" s="25">
        <f t="shared" ref="N11:N21" si="11">IFERROR(M11/L11*100,"-")</f>
        <v>74.944674848636879</v>
      </c>
      <c r="O11" s="26">
        <f t="shared" ref="O11:O23" si="12">IFERROR(M11/K11*100,"-")</f>
        <v>49.115460948140871</v>
      </c>
      <c r="P11" s="27">
        <f>+[1]rep1_101!$F$92</f>
        <v>504191.2</v>
      </c>
      <c r="Q11" s="27">
        <f>+[2]rep1_101!$F$96</f>
        <v>315000</v>
      </c>
      <c r="R11" s="27">
        <f>+[1]rep1_101!$F$93</f>
        <v>218917.8</v>
      </c>
      <c r="S11" s="27">
        <f t="shared" ref="S11:S21" si="13">IFERROR(R11/Q11*100,"-")</f>
        <v>69.497714285714281</v>
      </c>
      <c r="T11" s="26">
        <f t="shared" ref="T11:T23" si="14">IFERROR(R11/P11*100,"-")</f>
        <v>43.419599548742617</v>
      </c>
      <c r="U11" s="27">
        <f t="shared" ref="U11:U22" si="15">+Z11+AJ11</f>
        <v>679308.5</v>
      </c>
      <c r="V11" s="27">
        <f t="shared" ref="V11:V22" si="16">+AA11+AK11</f>
        <v>426580</v>
      </c>
      <c r="W11" s="27">
        <f t="shared" ref="W11:W22" si="17">+AB11+AL11</f>
        <v>324971.5</v>
      </c>
      <c r="X11" s="27">
        <f t="shared" ref="X11:X21" si="18">IFERROR(W11/V11*100,"-")</f>
        <v>76.18066951099442</v>
      </c>
      <c r="Y11" s="26">
        <f t="shared" ref="Y11:Y23" si="19">IFERROR(W11/U11*100,"-")</f>
        <v>47.838574079376308</v>
      </c>
      <c r="Z11" s="21">
        <f>+[1]rep1_101!$F$22</f>
        <v>17499.400000000001</v>
      </c>
      <c r="AA11" s="21">
        <f>+[2]rep1_101!$F$26</f>
        <v>10380</v>
      </c>
      <c r="AB11" s="21">
        <f>+[1]rep1_101!$F$23</f>
        <v>15329.6</v>
      </c>
      <c r="AC11" s="28">
        <f t="shared" ref="AC11:AC21" si="20">IFERROR(AB11/AA11*100,"-")</f>
        <v>147.6840077071291</v>
      </c>
      <c r="AD11" s="29">
        <f t="shared" ref="AD11:AD23" si="21">IFERROR(AB11/Z11*100,"-")</f>
        <v>87.600717738893891</v>
      </c>
      <c r="AE11" s="21">
        <f>+[1]rep1_101!$F$71</f>
        <v>1232</v>
      </c>
      <c r="AF11" s="21">
        <f>+[2]rep1_101!$F$75</f>
        <v>730</v>
      </c>
      <c r="AG11" s="21">
        <f>+[1]rep1_101!$F$72</f>
        <v>799.1</v>
      </c>
      <c r="AH11" s="28">
        <f t="shared" ref="AH11:AH21" si="22">IFERROR(AG11/AF11*100,"-")</f>
        <v>109.46575342465754</v>
      </c>
      <c r="AI11" s="26">
        <f t="shared" ref="AI11:AI23" si="23">IFERROR(AG11/AE11*100,"-")</f>
        <v>64.862012987012989</v>
      </c>
      <c r="AJ11" s="21">
        <f>+[1]rep1_101!$F$43</f>
        <v>661809.1</v>
      </c>
      <c r="AK11" s="21">
        <f>+[2]rep1_101!$F$47</f>
        <v>416200</v>
      </c>
      <c r="AL11" s="21">
        <f>+[1]rep1_101!$F$44</f>
        <v>309641.90000000002</v>
      </c>
      <c r="AM11" s="30">
        <f t="shared" ref="AM11:AM21" si="24">IFERROR(AL11/AK11*100,"-")</f>
        <v>74.397381066794821</v>
      </c>
      <c r="AN11" s="26">
        <f t="shared" ref="AN11:AN23" si="25">IFERROR(AL11/AJ11*100,"-")</f>
        <v>46.787192862715251</v>
      </c>
      <c r="AO11" s="21">
        <f>+[3]rep1_2!$F$127</f>
        <v>136450</v>
      </c>
      <c r="AP11" s="21">
        <f>+[4]rep1_2!$F$131</f>
        <v>113170</v>
      </c>
      <c r="AQ11" s="21">
        <f>+[3]rep1_2!$F$128</f>
        <v>81999.100000000006</v>
      </c>
      <c r="AR11" s="28">
        <f t="shared" ref="AR11:AR21" si="26">IFERROR(AQ11/AP11*100,"-")</f>
        <v>72.456569762304497</v>
      </c>
      <c r="AS11" s="26">
        <f t="shared" ref="AS11:AS23" si="27">IFERROR(AQ11/AO11*100,"-")</f>
        <v>60.094613411506046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21730</v>
      </c>
      <c r="BS11" s="25">
        <f t="shared" si="2"/>
        <v>18729</v>
      </c>
      <c r="BT11" s="33">
        <f t="shared" ref="BT11:BT23" si="30">IFERROR(BS11/BQ11*100,"-")</f>
        <v>61.814533296808115</v>
      </c>
      <c r="BU11" s="31">
        <f>+[3]rep1_2!$F$141</f>
        <v>21558.9</v>
      </c>
      <c r="BV11" s="31">
        <f>+[4]rep1_2!$F$145</f>
        <v>15300</v>
      </c>
      <c r="BW11" s="31">
        <f>+[3]rep1_2!$F$142</f>
        <v>14108.4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1830</v>
      </c>
      <c r="CC11" s="31">
        <f>+[3]rep1_2!$F$156</f>
        <v>436.6</v>
      </c>
      <c r="CD11" s="31">
        <f>+[3]rep1_2!$F$148</f>
        <v>6144</v>
      </c>
      <c r="CE11" s="31">
        <f>+[4]rep1_2!$F$152</f>
        <v>4600</v>
      </c>
      <c r="CF11" s="31">
        <f>+[3]rep1_2!$F$149</f>
        <v>4184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118575</v>
      </c>
      <c r="CR11" s="31">
        <f>+[3]rep1_2!$F$226</f>
        <v>100632</v>
      </c>
      <c r="CS11" s="31">
        <f>+[3]rep1_2!$F$197</f>
        <v>167207.79999999999</v>
      </c>
      <c r="CT11" s="31">
        <f>+[4]rep1_2!$F$201</f>
        <v>117900</v>
      </c>
      <c r="CU11" s="31">
        <f>+[3]rep1_2!$F$198</f>
        <v>100377.8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3000</v>
      </c>
      <c r="DA11" s="31">
        <f>+[3]rep1_2!$F$233</f>
        <v>1395.4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7900</v>
      </c>
      <c r="DG11" s="31">
        <f>+[3]rep1_2!$F$240</f>
        <v>7012.9</v>
      </c>
      <c r="DH11" s="31"/>
      <c r="DI11" s="22">
        <f>P11+Z11+AE11+AJ11+AO11+AT11+AY11+BB11+BE11+BH11+BK11+BN11+BU11+BX11+CA11+CD11+CG11+CJ11+CM11+CP11+CV11+CY11+DB11+DE11</f>
        <v>1536088.2</v>
      </c>
      <c r="DJ11" s="22">
        <f t="shared" ref="DJ11:DJ22" si="31">Q11+AA11+AF11+AK11+AP11+AU11+AZ11+BC11+BF11+BI11+BL11+BO11+BV11+BY11+CB11+CE11+CH11+CK11+CN11+CQ11+CW11+CZ11+DC11+DF11</f>
        <v>1006685</v>
      </c>
      <c r="DK11" s="22">
        <f t="shared" ref="DK11:DK21" si="32">R11+AB11+AG11+AL11+AQ11+AV11+BA11+BD11+BG11+BJ11+BM11+BP11+BW11+BZ11+CC11+CF11+CI11+CL11+CO11+CR11+CX11+DA11+DD11+DG11+DH11</f>
        <v>754456.8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3251980.5</v>
      </c>
      <c r="H12" s="23">
        <f t="shared" si="0"/>
        <v>2571333.2999999998</v>
      </c>
      <c r="I12" s="23">
        <f t="shared" si="6"/>
        <v>79.06976379470909</v>
      </c>
      <c r="J12" s="24">
        <f t="shared" si="7"/>
        <v>51.485197461586161</v>
      </c>
      <c r="K12" s="23">
        <f t="shared" si="8"/>
        <v>4994315.7000000011</v>
      </c>
      <c r="L12" s="23">
        <f t="shared" si="9"/>
        <v>3251980.5</v>
      </c>
      <c r="M12" s="23">
        <f t="shared" si="10"/>
        <v>2571333.2999999998</v>
      </c>
      <c r="N12" s="25">
        <f t="shared" si="11"/>
        <v>79.06976379470909</v>
      </c>
      <c r="O12" s="26">
        <f t="shared" si="12"/>
        <v>51.485197461586161</v>
      </c>
      <c r="P12" s="27">
        <f>+[1]rep1_101!$G$92</f>
        <v>2015310.4</v>
      </c>
      <c r="Q12" s="27">
        <f>+[2]rep1_101!$G$96</f>
        <v>1260000</v>
      </c>
      <c r="R12" s="27">
        <f>+[1]rep1_101!$G$93</f>
        <v>947817.7</v>
      </c>
      <c r="S12" s="27">
        <f t="shared" si="13"/>
        <v>75.22362698412698</v>
      </c>
      <c r="T12" s="26">
        <f t="shared" si="14"/>
        <v>47.030854403371315</v>
      </c>
      <c r="U12" s="27">
        <f t="shared" si="15"/>
        <v>1822491.1</v>
      </c>
      <c r="V12" s="27">
        <f t="shared" si="16"/>
        <v>1142900</v>
      </c>
      <c r="W12" s="27">
        <f t="shared" si="17"/>
        <v>903539.9</v>
      </c>
      <c r="X12" s="27">
        <f t="shared" si="18"/>
        <v>79.056776620876718</v>
      </c>
      <c r="Y12" s="26">
        <f t="shared" si="19"/>
        <v>49.577191350893287</v>
      </c>
      <c r="Z12" s="21">
        <f>+[1]rep1_101!$G$22</f>
        <v>68650.100000000006</v>
      </c>
      <c r="AA12" s="21">
        <f>+[2]rep1_101!$G$26</f>
        <v>40900</v>
      </c>
      <c r="AB12" s="21">
        <f>+[1]rep1_101!$G$23</f>
        <v>15982</v>
      </c>
      <c r="AC12" s="28">
        <f t="shared" si="20"/>
        <v>39.075794621026894</v>
      </c>
      <c r="AD12" s="29">
        <f t="shared" si="21"/>
        <v>23.280373954298682</v>
      </c>
      <c r="AE12" s="21">
        <f>+[1]rep1_101!$G$71</f>
        <v>15006.9</v>
      </c>
      <c r="AF12" s="21">
        <f>+[2]rep1_101!$G$75</f>
        <v>9000</v>
      </c>
      <c r="AG12" s="21">
        <f>+[1]rep1_101!$G$72</f>
        <v>3696.5</v>
      </c>
      <c r="AH12" s="28">
        <f t="shared" si="22"/>
        <v>41.072222222222223</v>
      </c>
      <c r="AI12" s="26">
        <f t="shared" si="23"/>
        <v>24.632002612131753</v>
      </c>
      <c r="AJ12" s="21">
        <f>+[1]rep1_101!$G$43</f>
        <v>1753841</v>
      </c>
      <c r="AK12" s="21">
        <f>+[2]rep1_101!$G$47</f>
        <v>1102000</v>
      </c>
      <c r="AL12" s="21">
        <f>+[1]rep1_101!$G$44</f>
        <v>887557.9</v>
      </c>
      <c r="AM12" s="30">
        <f t="shared" si="24"/>
        <v>80.540644283121594</v>
      </c>
      <c r="AN12" s="26">
        <f t="shared" si="25"/>
        <v>50.606520203370778</v>
      </c>
      <c r="AO12" s="21">
        <f>+[3]rep1_2!$G$127</f>
        <v>491310.5</v>
      </c>
      <c r="AP12" s="21">
        <f>+[4]rep1_2!$G$131</f>
        <v>384070.5</v>
      </c>
      <c r="AQ12" s="21">
        <f>+[3]rep1_2!$G$128</f>
        <v>314780.79999999999</v>
      </c>
      <c r="AR12" s="28">
        <f t="shared" si="26"/>
        <v>81.95911948457379</v>
      </c>
      <c r="AS12" s="26">
        <f t="shared" si="27"/>
        <v>64.069626030789081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97800</v>
      </c>
      <c r="BS12" s="25">
        <f t="shared" si="2"/>
        <v>99267.299999999988</v>
      </c>
      <c r="BT12" s="33">
        <f t="shared" si="30"/>
        <v>71.683958084649603</v>
      </c>
      <c r="BU12" s="31">
        <f>+[3]rep1_2!$G$141</f>
        <v>77804.899999999994</v>
      </c>
      <c r="BV12" s="31">
        <f>+[4]rep1_2!$G$145</f>
        <v>54900</v>
      </c>
      <c r="BW12" s="31">
        <f>+[3]rep1_2!$G$142</f>
        <v>56928.5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12600</v>
      </c>
      <c r="CC12" s="31">
        <f>+[3]rep1_2!$G$156</f>
        <v>17243.400000000001</v>
      </c>
      <c r="CD12" s="31">
        <f>+[3]rep1_2!$G$148</f>
        <v>43000</v>
      </c>
      <c r="CE12" s="31">
        <f>+[4]rep1_2!$G$152</f>
        <v>30300</v>
      </c>
      <c r="CF12" s="31">
        <f>+[3]rep1_2!$G$149</f>
        <v>25095.4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328610</v>
      </c>
      <c r="CR12" s="31">
        <f>+[3]rep1_2!$G$226</f>
        <v>252981.9</v>
      </c>
      <c r="CS12" s="31">
        <f>+[3]rep1_2!$G$197</f>
        <v>464517.7</v>
      </c>
      <c r="CT12" s="31">
        <f>+[4]rep1_2!$G$201</f>
        <v>327000</v>
      </c>
      <c r="CU12" s="31">
        <f>+[3]rep1_2!$G$198</f>
        <v>251000.9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7500</v>
      </c>
      <c r="DA12" s="31">
        <f>+[3]rep1_2!$G$233</f>
        <v>26223.5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22100</v>
      </c>
      <c r="DG12" s="31">
        <f>+[3]rep1_2!$G$240</f>
        <v>23025.7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3251980.5</v>
      </c>
      <c r="DK12" s="22">
        <f t="shared" si="32"/>
        <v>2571333.2999999998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950754.9</v>
      </c>
      <c r="H13" s="23">
        <f t="shared" si="0"/>
        <v>752658.1</v>
      </c>
      <c r="I13" s="23">
        <f t="shared" si="6"/>
        <v>79.164261998544518</v>
      </c>
      <c r="J13" s="24">
        <f t="shared" si="7"/>
        <v>52.203083031728795</v>
      </c>
      <c r="K13" s="23">
        <f t="shared" si="8"/>
        <v>1441788.5999999999</v>
      </c>
      <c r="L13" s="23">
        <f t="shared" si="9"/>
        <v>950754.9</v>
      </c>
      <c r="M13" s="23">
        <f t="shared" si="10"/>
        <v>752658.1</v>
      </c>
      <c r="N13" s="25">
        <f t="shared" si="11"/>
        <v>79.164261998544518</v>
      </c>
      <c r="O13" s="26">
        <f t="shared" si="12"/>
        <v>52.203083031728795</v>
      </c>
      <c r="P13" s="27">
        <f>+[1]rep1_101!$H$92</f>
        <v>567280.19999999995</v>
      </c>
      <c r="Q13" s="27">
        <f>+[2]rep1_101!$H$96</f>
        <v>354800</v>
      </c>
      <c r="R13" s="27">
        <f>+[1]rep1_101!$H$93</f>
        <v>216175.7</v>
      </c>
      <c r="S13" s="27">
        <f t="shared" si="13"/>
        <v>60.928889515219844</v>
      </c>
      <c r="T13" s="26">
        <f t="shared" si="14"/>
        <v>38.107393841702923</v>
      </c>
      <c r="U13" s="27">
        <f t="shared" si="15"/>
        <v>499854.6</v>
      </c>
      <c r="V13" s="27">
        <f t="shared" si="16"/>
        <v>313620</v>
      </c>
      <c r="W13" s="27">
        <f t="shared" si="17"/>
        <v>278631.09999999998</v>
      </c>
      <c r="X13" s="27">
        <f t="shared" si="18"/>
        <v>88.843536764236958</v>
      </c>
      <c r="Y13" s="26">
        <f t="shared" si="19"/>
        <v>55.742429898614517</v>
      </c>
      <c r="Z13" s="21">
        <f>+[1]rep1_101!$H$22</f>
        <v>8631.2999999999993</v>
      </c>
      <c r="AA13" s="21">
        <f>+[2]rep1_101!$H$26</f>
        <v>5120</v>
      </c>
      <c r="AB13" s="21">
        <f>+[1]rep1_101!$H$23</f>
        <v>1740.5</v>
      </c>
      <c r="AC13" s="28">
        <f t="shared" si="20"/>
        <v>33.994140625</v>
      </c>
      <c r="AD13" s="29">
        <f t="shared" si="21"/>
        <v>20.164980941457255</v>
      </c>
      <c r="AE13" s="21">
        <f>+[1]rep1_101!$H$71</f>
        <v>1347.7</v>
      </c>
      <c r="AF13" s="21">
        <f>+[2]rep1_101!$H$75</f>
        <v>810</v>
      </c>
      <c r="AG13" s="21">
        <f>+[1]rep1_101!$H$72</f>
        <v>593.1</v>
      </c>
      <c r="AH13" s="28">
        <f t="shared" si="22"/>
        <v>73.222222222222229</v>
      </c>
      <c r="AI13" s="26">
        <f t="shared" si="23"/>
        <v>44.008310454849003</v>
      </c>
      <c r="AJ13" s="21">
        <f>+[1]rep1_101!$H$43</f>
        <v>491223.3</v>
      </c>
      <c r="AK13" s="21">
        <f>+[2]rep1_101!$H$47</f>
        <v>308500</v>
      </c>
      <c r="AL13" s="21">
        <f>+[1]rep1_101!$H$44</f>
        <v>276890.59999999998</v>
      </c>
      <c r="AM13" s="30">
        <f t="shared" si="24"/>
        <v>89.75384116693678</v>
      </c>
      <c r="AN13" s="26">
        <f t="shared" si="25"/>
        <v>56.367562369293147</v>
      </c>
      <c r="AO13" s="21">
        <f>+[3]rep1_2!$H$127</f>
        <v>143259.9</v>
      </c>
      <c r="AP13" s="21">
        <f>+[4]rep1_2!$H$131</f>
        <v>119329.9</v>
      </c>
      <c r="AQ13" s="21">
        <f>+[3]rep1_2!$H$128</f>
        <v>123843.1</v>
      </c>
      <c r="AR13" s="28">
        <f t="shared" si="26"/>
        <v>103.78211998836839</v>
      </c>
      <c r="AS13" s="26">
        <f t="shared" si="27"/>
        <v>86.446451519231843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34200</v>
      </c>
      <c r="BS13" s="25">
        <f t="shared" si="2"/>
        <v>20789.399999999998</v>
      </c>
      <c r="BT13" s="33">
        <f t="shared" si="30"/>
        <v>43.123214815398683</v>
      </c>
      <c r="BU13" s="31">
        <f>+[3]rep1_2!$H$141</f>
        <v>46564.7</v>
      </c>
      <c r="BV13" s="31">
        <f>+[4]rep1_2!$H$145</f>
        <v>33000</v>
      </c>
      <c r="BW13" s="31">
        <f>+[3]rep1_2!$H$142</f>
        <v>20660.099999999999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1200</v>
      </c>
      <c r="CC13" s="31">
        <f>+[3]rep1_2!$H$156</f>
        <v>129.30000000000001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117195</v>
      </c>
      <c r="CR13" s="31">
        <f>+[3]rep1_2!$H$226</f>
        <v>102057.5</v>
      </c>
      <c r="CS13" s="31">
        <f>+[3]rep1_2!$H$197</f>
        <v>165576.9</v>
      </c>
      <c r="CT13" s="31">
        <f>+[4]rep1_2!$H$201</f>
        <v>117000</v>
      </c>
      <c r="CU13" s="31">
        <f>+[3]rep1_2!$H$198</f>
        <v>101853.1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4500</v>
      </c>
      <c r="DA13" s="31">
        <f>+[3]rep1_2!$H$233</f>
        <v>6690.1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6300</v>
      </c>
      <c r="DG13" s="31">
        <f>+[3]rep1_2!$H$240</f>
        <v>3878.1</v>
      </c>
      <c r="DH13" s="31"/>
      <c r="DI13" s="22">
        <f t="shared" si="36"/>
        <v>1441788.5999999999</v>
      </c>
      <c r="DJ13" s="22">
        <f t="shared" si="31"/>
        <v>950754.9</v>
      </c>
      <c r="DK13" s="22">
        <f t="shared" si="32"/>
        <v>752658.1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1673325</v>
      </c>
      <c r="H14" s="23">
        <f t="shared" si="0"/>
        <v>1442209.0999999999</v>
      </c>
      <c r="I14" s="23">
        <f t="shared" si="6"/>
        <v>86.188224044940455</v>
      </c>
      <c r="J14" s="24">
        <f t="shared" si="7"/>
        <v>56.147092619343439</v>
      </c>
      <c r="K14" s="23">
        <f t="shared" si="8"/>
        <v>2568626.5</v>
      </c>
      <c r="L14" s="23">
        <f t="shared" si="9"/>
        <v>1673325</v>
      </c>
      <c r="M14" s="23">
        <f t="shared" si="10"/>
        <v>1442209.0999999999</v>
      </c>
      <c r="N14" s="25">
        <f t="shared" si="11"/>
        <v>86.188224044940455</v>
      </c>
      <c r="O14" s="26">
        <f t="shared" si="12"/>
        <v>56.147092619343439</v>
      </c>
      <c r="P14" s="27">
        <f>+[1]rep1_101!$I$92</f>
        <v>682325.9</v>
      </c>
      <c r="Q14" s="27">
        <f>+[2]rep1_101!$I$96</f>
        <v>422000</v>
      </c>
      <c r="R14" s="27">
        <f>+[1]rep1_101!$I$93</f>
        <v>386648.8</v>
      </c>
      <c r="S14" s="27">
        <f t="shared" si="13"/>
        <v>91.622938388625585</v>
      </c>
      <c r="T14" s="26">
        <f t="shared" si="14"/>
        <v>56.666293922009991</v>
      </c>
      <c r="U14" s="27">
        <f t="shared" si="15"/>
        <v>1237712.7</v>
      </c>
      <c r="V14" s="27">
        <f t="shared" si="16"/>
        <v>769450</v>
      </c>
      <c r="W14" s="27">
        <f t="shared" si="17"/>
        <v>624683.80000000005</v>
      </c>
      <c r="X14" s="27">
        <f t="shared" si="18"/>
        <v>81.185756059523044</v>
      </c>
      <c r="Y14" s="26">
        <f t="shared" si="19"/>
        <v>50.470824125825011</v>
      </c>
      <c r="Z14" s="21">
        <f>+[1]rep1_101!$I$22</f>
        <v>24946</v>
      </c>
      <c r="AA14" s="21">
        <f>+[2]rep1_101!$I$26</f>
        <v>14750</v>
      </c>
      <c r="AB14" s="21">
        <f>+[1]rep1_101!$I$23</f>
        <v>3128.4</v>
      </c>
      <c r="AC14" s="28">
        <f t="shared" si="20"/>
        <v>21.209491525423729</v>
      </c>
      <c r="AD14" s="29">
        <f t="shared" si="21"/>
        <v>12.540687885833401</v>
      </c>
      <c r="AE14" s="21">
        <f>+[1]rep1_101!$I$71</f>
        <v>16229.9</v>
      </c>
      <c r="AF14" s="21">
        <f>+[2]rep1_101!$I$75</f>
        <v>9490</v>
      </c>
      <c r="AG14" s="21">
        <f>+[1]rep1_101!$I$72</f>
        <v>2634.1</v>
      </c>
      <c r="AH14" s="28">
        <f t="shared" si="22"/>
        <v>27.756585879873551</v>
      </c>
      <c r="AI14" s="26">
        <f t="shared" si="23"/>
        <v>16.229921318061109</v>
      </c>
      <c r="AJ14" s="21">
        <f>+[1]rep1_101!$I$43</f>
        <v>1212766.7</v>
      </c>
      <c r="AK14" s="21">
        <f>+[2]rep1_101!$I$47</f>
        <v>754700</v>
      </c>
      <c r="AL14" s="21">
        <f>+[1]rep1_101!$I$44</f>
        <v>621555.4</v>
      </c>
      <c r="AM14" s="30">
        <f t="shared" si="24"/>
        <v>82.357943553729967</v>
      </c>
      <c r="AN14" s="26">
        <f t="shared" si="25"/>
        <v>51.251027918230271</v>
      </c>
      <c r="AO14" s="21">
        <f>+[3]rep1_2!$I$127</f>
        <v>182167.5</v>
      </c>
      <c r="AP14" s="21">
        <f>+[4]rep1_2!$I$131</f>
        <v>157487.5</v>
      </c>
      <c r="AQ14" s="21">
        <f>+[3]rep1_2!$I$128</f>
        <v>134762.70000000001</v>
      </c>
      <c r="AR14" s="28">
        <f t="shared" si="26"/>
        <v>85.570410350027799</v>
      </c>
      <c r="AS14" s="26">
        <f t="shared" si="27"/>
        <v>73.977356004775828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68189</v>
      </c>
      <c r="BR14" s="25">
        <f t="shared" si="1"/>
        <v>48285</v>
      </c>
      <c r="BS14" s="25">
        <f t="shared" si="2"/>
        <v>59116.5</v>
      </c>
      <c r="BT14" s="33">
        <f t="shared" si="30"/>
        <v>86.69506811949141</v>
      </c>
      <c r="BU14" s="31">
        <f>+[3]rep1_2!$I$141</f>
        <v>63753.8</v>
      </c>
      <c r="BV14" s="31">
        <f>+[4]rep1_2!$I$145</f>
        <v>45000</v>
      </c>
      <c r="BW14" s="31">
        <f>+[3]rep1_2!$I$142</f>
        <v>56130.5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720</v>
      </c>
      <c r="CC14" s="31">
        <f>+[3]rep1_2!$I$156</f>
        <v>211</v>
      </c>
      <c r="CD14" s="31">
        <f>+[3]rep1_2!$I$148</f>
        <v>3420</v>
      </c>
      <c r="CE14" s="31">
        <f>+[4]rep1_2!$I$152</f>
        <v>2565</v>
      </c>
      <c r="CF14" s="31">
        <f>+[3]rep1_2!$I$149</f>
        <v>2775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255637.5</v>
      </c>
      <c r="CR14" s="31">
        <f>+[3]rep1_2!$I$226</f>
        <v>223549</v>
      </c>
      <c r="CS14" s="31">
        <f>+[3]rep1_2!$I$197</f>
        <v>361451.5</v>
      </c>
      <c r="CT14" s="31">
        <f>+[4]rep1_2!$I$201</f>
        <v>255000</v>
      </c>
      <c r="CU14" s="31">
        <f>+[3]rep1_2!$I$198</f>
        <v>222711.9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5836.9</v>
      </c>
      <c r="DB14" s="31">
        <f>+[3]rep1_2!$I$260</f>
        <v>1700</v>
      </c>
      <c r="DC14" s="31">
        <f>+[4]rep1_2!$I$264</f>
        <v>1275</v>
      </c>
      <c r="DD14" s="31">
        <f>+[3]rep1_2!$I$261</f>
        <v>800</v>
      </c>
      <c r="DE14" s="31">
        <f>+[3]rep1_2!$I$239</f>
        <v>18000</v>
      </c>
      <c r="DF14" s="31">
        <f>+[4]rep1_2!$I$243</f>
        <v>9700</v>
      </c>
      <c r="DG14" s="31">
        <f>+[3]rep1_2!$I$240</f>
        <v>4177.3</v>
      </c>
      <c r="DH14" s="31"/>
      <c r="DI14" s="22">
        <f t="shared" si="36"/>
        <v>2568626.5</v>
      </c>
      <c r="DJ14" s="22">
        <f t="shared" si="31"/>
        <v>1673325</v>
      </c>
      <c r="DK14" s="22">
        <f t="shared" si="32"/>
        <v>1442209.0999999999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6517911.2000000002</v>
      </c>
      <c r="H15" s="23">
        <f t="shared" si="0"/>
        <v>5102350.3</v>
      </c>
      <c r="I15" s="23">
        <f t="shared" si="6"/>
        <v>78.281985492530183</v>
      </c>
      <c r="J15" s="24">
        <f t="shared" si="7"/>
        <v>52.663566534826181</v>
      </c>
      <c r="K15" s="23">
        <f t="shared" si="8"/>
        <v>9688577.2000000011</v>
      </c>
      <c r="L15" s="23">
        <f t="shared" si="9"/>
        <v>6517911.2000000002</v>
      </c>
      <c r="M15" s="23">
        <f t="shared" si="10"/>
        <v>5102350.3</v>
      </c>
      <c r="N15" s="25">
        <f t="shared" si="11"/>
        <v>78.281985492530183</v>
      </c>
      <c r="O15" s="26">
        <f t="shared" si="12"/>
        <v>52.663566534826181</v>
      </c>
      <c r="P15" s="27">
        <f>+[1]rep1_101!$J$92</f>
        <v>4059281.6</v>
      </c>
      <c r="Q15" s="27">
        <f>+[2]rep1_101!$J$96</f>
        <v>2534000</v>
      </c>
      <c r="R15" s="27">
        <f>+[1]rep1_101!$J$93</f>
        <v>1876997.3</v>
      </c>
      <c r="S15" s="27">
        <f t="shared" si="13"/>
        <v>74.072505919494873</v>
      </c>
      <c r="T15" s="26">
        <f t="shared" si="14"/>
        <v>46.239642502259514</v>
      </c>
      <c r="U15" s="27">
        <f t="shared" si="15"/>
        <v>2335250.5</v>
      </c>
      <c r="V15" s="27">
        <f t="shared" si="16"/>
        <v>1455400</v>
      </c>
      <c r="W15" s="27">
        <f t="shared" si="17"/>
        <v>1176740.7</v>
      </c>
      <c r="X15" s="27">
        <f t="shared" si="18"/>
        <v>80.853421739727906</v>
      </c>
      <c r="Y15" s="26">
        <f t="shared" si="19"/>
        <v>50.390341421616228</v>
      </c>
      <c r="Z15" s="21">
        <f>+[1]rep1_101!$J$22</f>
        <v>199208.4</v>
      </c>
      <c r="AA15" s="21">
        <f>+[2]rep1_101!$J$26</f>
        <v>118400</v>
      </c>
      <c r="AB15" s="21">
        <f>+[1]rep1_101!$J$23</f>
        <v>85409.2</v>
      </c>
      <c r="AC15" s="28">
        <f t="shared" si="20"/>
        <v>72.136148648648643</v>
      </c>
      <c r="AD15" s="29">
        <f t="shared" si="21"/>
        <v>42.874296465410097</v>
      </c>
      <c r="AE15" s="21">
        <f>+[1]rep1_101!$J$71</f>
        <v>17186.2</v>
      </c>
      <c r="AF15" s="21">
        <f>+[2]rep1_101!$J$75</f>
        <v>10240</v>
      </c>
      <c r="AG15" s="21">
        <f>+[1]rep1_101!$J$72</f>
        <v>6208.7</v>
      </c>
      <c r="AH15" s="28">
        <f t="shared" si="22"/>
        <v>60.6318359375</v>
      </c>
      <c r="AI15" s="26">
        <f t="shared" si="23"/>
        <v>36.126077899710232</v>
      </c>
      <c r="AJ15" s="21">
        <f>+[1]rep1_101!$J$43</f>
        <v>2136042.1</v>
      </c>
      <c r="AK15" s="21">
        <f>+[2]rep1_101!$J$47</f>
        <v>1337000</v>
      </c>
      <c r="AL15" s="21">
        <f>+[1]rep1_101!$J$44</f>
        <v>1091331.5</v>
      </c>
      <c r="AM15" s="30">
        <f t="shared" si="24"/>
        <v>81.625392670157069</v>
      </c>
      <c r="AN15" s="26">
        <f t="shared" si="25"/>
        <v>51.091291693174021</v>
      </c>
      <c r="AO15" s="21">
        <f>+[3]rep1_2!$J$127</f>
        <v>1027220.1</v>
      </c>
      <c r="AP15" s="21">
        <f>+[4]rep1_2!$J$131</f>
        <v>867945.2</v>
      </c>
      <c r="AQ15" s="21">
        <f>+[3]rep1_2!$J$128</f>
        <v>940465.7</v>
      </c>
      <c r="AR15" s="28">
        <f t="shared" si="26"/>
        <v>108.35542382168828</v>
      </c>
      <c r="AS15" s="26">
        <f t="shared" si="27"/>
        <v>91.554448749591245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888750</v>
      </c>
      <c r="BS15" s="25">
        <f t="shared" si="2"/>
        <v>462986.49999999994</v>
      </c>
      <c r="BT15" s="33">
        <f t="shared" si="30"/>
        <v>38.0267390800119</v>
      </c>
      <c r="BU15" s="31">
        <f>+[3]rep1_2!$J$141</f>
        <v>1128403</v>
      </c>
      <c r="BV15" s="31">
        <f>+[4]rep1_2!$J$145</f>
        <v>822000</v>
      </c>
      <c r="BW15" s="31">
        <f>+[3]rep1_2!$J$142</f>
        <v>403990.6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66000</v>
      </c>
      <c r="CC15" s="31">
        <f>+[3]rep1_2!$J$156</f>
        <v>58413.3</v>
      </c>
      <c r="CD15" s="31">
        <f>+[3]rep1_2!$J$148</f>
        <v>1000</v>
      </c>
      <c r="CE15" s="31">
        <f>+[4]rep1_2!$J$152</f>
        <v>750</v>
      </c>
      <c r="CF15" s="31">
        <f>+[3]rep1_2!$J$149</f>
        <v>582.6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728226</v>
      </c>
      <c r="CR15" s="31">
        <f>+[3]rep1_2!$J$226</f>
        <v>597661.1</v>
      </c>
      <c r="CS15" s="31">
        <f>+[3]rep1_2!$J$197</f>
        <v>979140</v>
      </c>
      <c r="CT15" s="31">
        <f>+[4]rep1_2!$J$201</f>
        <v>726000</v>
      </c>
      <c r="CU15" s="31">
        <f>+[3]rep1_2!$J$198</f>
        <v>596462.1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11250</v>
      </c>
      <c r="DA15" s="31">
        <f>+[3]rep1_2!$J$233</f>
        <v>39270.400000000001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22100</v>
      </c>
      <c r="DG15" s="31">
        <f>+[3]rep1_2!$J$240</f>
        <v>2019.9</v>
      </c>
      <c r="DH15" s="31"/>
      <c r="DI15" s="22">
        <f t="shared" si="36"/>
        <v>9688577.2000000011</v>
      </c>
      <c r="DJ15" s="22">
        <f t="shared" si="31"/>
        <v>6517911.2000000002</v>
      </c>
      <c r="DK15" s="22">
        <f t="shared" si="32"/>
        <v>5102350.3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2585702.7999999998</v>
      </c>
      <c r="H16" s="23">
        <f t="shared" si="0"/>
        <v>2305351.9</v>
      </c>
      <c r="I16" s="23">
        <f t="shared" si="6"/>
        <v>89.157651838409265</v>
      </c>
      <c r="J16" s="24">
        <f t="shared" si="7"/>
        <v>58.283474649395615</v>
      </c>
      <c r="K16" s="23">
        <f t="shared" si="8"/>
        <v>3955412.5999999996</v>
      </c>
      <c r="L16" s="23">
        <f t="shared" si="9"/>
        <v>2585702.7999999998</v>
      </c>
      <c r="M16" s="23">
        <f t="shared" si="10"/>
        <v>2305351.9</v>
      </c>
      <c r="N16" s="25">
        <f t="shared" si="11"/>
        <v>89.157651838409265</v>
      </c>
      <c r="O16" s="26">
        <f t="shared" si="12"/>
        <v>58.283474649395615</v>
      </c>
      <c r="P16" s="27">
        <f>+[1]rep1_101!$K$92</f>
        <v>1418472.2</v>
      </c>
      <c r="Q16" s="27">
        <f>+[2]rep1_101!$K$96</f>
        <v>885000</v>
      </c>
      <c r="R16" s="27">
        <f>+[1]rep1_101!$K$93</f>
        <v>919077.5</v>
      </c>
      <c r="S16" s="27">
        <f t="shared" si="13"/>
        <v>103.8505649717514</v>
      </c>
      <c r="T16" s="26">
        <f t="shared" si="14"/>
        <v>64.793479914516482</v>
      </c>
      <c r="U16" s="27">
        <f t="shared" si="15"/>
        <v>1596274.9</v>
      </c>
      <c r="V16" s="27">
        <f t="shared" si="16"/>
        <v>1003080</v>
      </c>
      <c r="W16" s="27">
        <f t="shared" si="17"/>
        <v>810116</v>
      </c>
      <c r="X16" s="27">
        <f t="shared" si="18"/>
        <v>80.76285042070424</v>
      </c>
      <c r="Y16" s="26">
        <f t="shared" si="19"/>
        <v>50.750406461944621</v>
      </c>
      <c r="Z16" s="21">
        <f>+[1]rep1_101!$K$22</f>
        <v>36492</v>
      </c>
      <c r="AA16" s="21">
        <f>+[2]rep1_101!$K$26</f>
        <v>21680</v>
      </c>
      <c r="AB16" s="21">
        <f>+[1]rep1_101!$K$23</f>
        <v>7850.6</v>
      </c>
      <c r="AC16" s="28">
        <f t="shared" si="20"/>
        <v>36.211254612546128</v>
      </c>
      <c r="AD16" s="29">
        <f t="shared" si="21"/>
        <v>21.513208374438232</v>
      </c>
      <c r="AE16" s="21">
        <f>+[1]rep1_101!$K$71</f>
        <v>17730.599999999999</v>
      </c>
      <c r="AF16" s="21">
        <f>+[2]rep1_101!$K$75</f>
        <v>10600</v>
      </c>
      <c r="AG16" s="21">
        <f>+[1]rep1_101!$K$72</f>
        <v>3023.5</v>
      </c>
      <c r="AH16" s="28">
        <f t="shared" si="22"/>
        <v>28.523584905660375</v>
      </c>
      <c r="AI16" s="26">
        <f t="shared" si="23"/>
        <v>17.052440413747984</v>
      </c>
      <c r="AJ16" s="21">
        <f>+[1]rep1_101!$K$43</f>
        <v>1559782.9</v>
      </c>
      <c r="AK16" s="21">
        <f>+[2]rep1_101!$K$47</f>
        <v>981400</v>
      </c>
      <c r="AL16" s="21">
        <f>+[1]rep1_101!$K$44</f>
        <v>802265.4</v>
      </c>
      <c r="AM16" s="30">
        <f t="shared" si="24"/>
        <v>81.747034848176085</v>
      </c>
      <c r="AN16" s="26">
        <f t="shared" si="25"/>
        <v>51.434427188552981</v>
      </c>
      <c r="AO16" s="21">
        <f>+[3]rep1_2!$K$127</f>
        <v>375917.8</v>
      </c>
      <c r="AP16" s="21">
        <f>+[4]rep1_2!$K$131</f>
        <v>300787.8</v>
      </c>
      <c r="AQ16" s="21">
        <f>+[3]rep1_2!$K$128</f>
        <v>268298.90000000002</v>
      </c>
      <c r="AR16" s="28">
        <f t="shared" si="26"/>
        <v>89.198730799586968</v>
      </c>
      <c r="AS16" s="26">
        <f t="shared" si="27"/>
        <v>71.371693492566735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49710</v>
      </c>
      <c r="BS16" s="25">
        <f t="shared" si="2"/>
        <v>34434.800000000003</v>
      </c>
      <c r="BT16" s="33">
        <f t="shared" si="30"/>
        <v>49.35487847177432</v>
      </c>
      <c r="BU16" s="31">
        <f>+[3]rep1_2!$K$141</f>
        <v>58975.8</v>
      </c>
      <c r="BV16" s="31">
        <f>+[4]rep1_2!$K$145</f>
        <v>42000</v>
      </c>
      <c r="BW16" s="31">
        <f>+[3]rep1_2!$K$142</f>
        <v>31612.7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6000</v>
      </c>
      <c r="CC16" s="31">
        <f>+[3]rep1_2!$K$156</f>
        <v>1222.0999999999999</v>
      </c>
      <c r="CD16" s="31">
        <f>+[3]rep1_2!$K$148</f>
        <v>2400</v>
      </c>
      <c r="CE16" s="31">
        <f>+[4]rep1_2!$K$152</f>
        <v>1710</v>
      </c>
      <c r="CF16" s="31">
        <f>+[3]rep1_2!$K$149</f>
        <v>1600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310675</v>
      </c>
      <c r="CR16" s="31">
        <f>+[3]rep1_2!$K$226</f>
        <v>253768.7</v>
      </c>
      <c r="CS16" s="31">
        <f>+[3]rep1_2!$K$197</f>
        <v>436947.3</v>
      </c>
      <c r="CT16" s="31">
        <f>+[4]rep1_2!$K$201</f>
        <v>309000</v>
      </c>
      <c r="CU16" s="31">
        <f>+[3]rep1_2!$K$198</f>
        <v>252979.8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11250</v>
      </c>
      <c r="DA16" s="31">
        <f>+[3]rep1_2!$K$233</f>
        <v>9555.5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14600</v>
      </c>
      <c r="DG16" s="31">
        <f>+[3]rep1_2!$K$240</f>
        <v>7075</v>
      </c>
      <c r="DH16" s="31"/>
      <c r="DI16" s="22">
        <f t="shared" si="36"/>
        <v>3955412.5999999996</v>
      </c>
      <c r="DJ16" s="22">
        <f t="shared" si="31"/>
        <v>2585702.7999999998</v>
      </c>
      <c r="DK16" s="22">
        <f t="shared" si="32"/>
        <v>2305351.9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1946524</v>
      </c>
      <c r="H17" s="23">
        <f t="shared" si="0"/>
        <v>1533100</v>
      </c>
      <c r="I17" s="23">
        <f t="shared" si="6"/>
        <v>78.760909189920085</v>
      </c>
      <c r="J17" s="24">
        <f t="shared" si="7"/>
        <v>51.992939459883871</v>
      </c>
      <c r="K17" s="23">
        <f t="shared" si="8"/>
        <v>2948669.6</v>
      </c>
      <c r="L17" s="23">
        <f t="shared" si="9"/>
        <v>1946524</v>
      </c>
      <c r="M17" s="23">
        <f t="shared" si="10"/>
        <v>1533100</v>
      </c>
      <c r="N17" s="25">
        <f t="shared" si="11"/>
        <v>78.760909189920085</v>
      </c>
      <c r="O17" s="26">
        <f t="shared" si="12"/>
        <v>51.992939459883871</v>
      </c>
      <c r="P17" s="27">
        <f>+[1]rep1_101!$L$92</f>
        <v>717778.5</v>
      </c>
      <c r="Q17" s="27">
        <f>+[2]rep1_101!$L$96</f>
        <v>447500</v>
      </c>
      <c r="R17" s="27">
        <f>+[1]rep1_101!$L$93</f>
        <v>355018.9</v>
      </c>
      <c r="S17" s="27">
        <f t="shared" si="13"/>
        <v>79.333832402234634</v>
      </c>
      <c r="T17" s="26">
        <f t="shared" si="14"/>
        <v>49.460787694253874</v>
      </c>
      <c r="U17" s="27">
        <f t="shared" si="15"/>
        <v>1463088</v>
      </c>
      <c r="V17" s="27">
        <f t="shared" si="16"/>
        <v>909700</v>
      </c>
      <c r="W17" s="27">
        <f t="shared" si="17"/>
        <v>692543.70000000007</v>
      </c>
      <c r="X17" s="27">
        <f t="shared" si="18"/>
        <v>76.12880070352864</v>
      </c>
      <c r="Y17" s="26">
        <f t="shared" si="19"/>
        <v>47.334384534628136</v>
      </c>
      <c r="Z17" s="21">
        <f>+[1]rep1_101!$L$22</f>
        <v>17874</v>
      </c>
      <c r="AA17" s="21">
        <f>+[2]rep1_101!$L$26</f>
        <v>10600</v>
      </c>
      <c r="AB17" s="21">
        <f>+[1]rep1_101!$L$23</f>
        <v>8429.2999999999993</v>
      </c>
      <c r="AC17" s="28">
        <f t="shared" si="20"/>
        <v>79.521698113207535</v>
      </c>
      <c r="AD17" s="29">
        <f t="shared" si="21"/>
        <v>47.159561374062882</v>
      </c>
      <c r="AE17" s="21">
        <f>+[1]rep1_101!$L$71</f>
        <v>3227.5</v>
      </c>
      <c r="AF17" s="21">
        <f>+[2]rep1_101!$L$75</f>
        <v>1930</v>
      </c>
      <c r="AG17" s="21">
        <f>+[1]rep1_101!$L$72</f>
        <v>1706.3</v>
      </c>
      <c r="AH17" s="28">
        <f t="shared" si="22"/>
        <v>88.409326424870457</v>
      </c>
      <c r="AI17" s="26">
        <f t="shared" si="23"/>
        <v>52.867544539116963</v>
      </c>
      <c r="AJ17" s="21">
        <f>+[1]rep1_101!$L$43</f>
        <v>1445214</v>
      </c>
      <c r="AK17" s="21">
        <f>+[2]rep1_101!$L$47</f>
        <v>899100</v>
      </c>
      <c r="AL17" s="21">
        <f>+[1]rep1_101!$L$44</f>
        <v>684114.4</v>
      </c>
      <c r="AM17" s="30">
        <f t="shared" si="24"/>
        <v>76.088799911022136</v>
      </c>
      <c r="AN17" s="26">
        <f t="shared" si="25"/>
        <v>47.336546698274446</v>
      </c>
      <c r="AO17" s="21">
        <f>+[3]rep1_2!$L$127</f>
        <v>235884</v>
      </c>
      <c r="AP17" s="21">
        <f>+[4]rep1_2!$L$131</f>
        <v>196360</v>
      </c>
      <c r="AQ17" s="21">
        <f>+[3]rep1_2!$L$128</f>
        <v>149177.29999999999</v>
      </c>
      <c r="AR17" s="28">
        <f t="shared" si="26"/>
        <v>75.971328172743938</v>
      </c>
      <c r="AS17" s="26">
        <f t="shared" si="27"/>
        <v>63.241805294127616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44430</v>
      </c>
      <c r="BS17" s="25">
        <f t="shared" si="2"/>
        <v>60506.8</v>
      </c>
      <c r="BT17" s="33">
        <f t="shared" si="30"/>
        <v>95.936552633915554</v>
      </c>
      <c r="BU17" s="31">
        <f>+[3]rep1_2!$L$141</f>
        <v>55787.7</v>
      </c>
      <c r="BV17" s="31">
        <f>+[4]rep1_2!$L$145</f>
        <v>39300</v>
      </c>
      <c r="BW17" s="31">
        <f>+[3]rep1_2!$L$142</f>
        <v>52994.9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1950</v>
      </c>
      <c r="CC17" s="31">
        <f>+[3]rep1_2!$L$156</f>
        <v>4434.3</v>
      </c>
      <c r="CD17" s="31">
        <f>+[3]rep1_2!$L$148</f>
        <v>4500</v>
      </c>
      <c r="CE17" s="31">
        <f>+[4]rep1_2!$L$152</f>
        <v>3180</v>
      </c>
      <c r="CF17" s="31">
        <f>+[3]rep1_2!$L$149</f>
        <v>3077.6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330804</v>
      </c>
      <c r="CR17" s="31">
        <f>+[3]rep1_2!$L$226</f>
        <v>241890.7</v>
      </c>
      <c r="CS17" s="31">
        <f>+[3]rep1_2!$L$197</f>
        <v>439672</v>
      </c>
      <c r="CT17" s="31">
        <f>+[4]rep1_2!$L$201</f>
        <v>329754</v>
      </c>
      <c r="CU17" s="31">
        <f>+[3]rep1_2!$L$198</f>
        <v>241457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6900</v>
      </c>
      <c r="DA17" s="31">
        <f>+[3]rep1_2!$L$233</f>
        <v>14378.6</v>
      </c>
      <c r="DB17" s="31">
        <f>+[3]rep1_2!$L$260</f>
        <v>1350</v>
      </c>
      <c r="DC17" s="31">
        <f>+[4]rep1_2!$L$264</f>
        <v>0</v>
      </c>
      <c r="DD17" s="31">
        <f>+[3]rep1_2!$L$261</f>
        <v>9350</v>
      </c>
      <c r="DE17" s="31">
        <f>+[3]rep1_2!$L$239</f>
        <v>14000</v>
      </c>
      <c r="DF17" s="31">
        <f>+[4]rep1_2!$L$243</f>
        <v>8900</v>
      </c>
      <c r="DG17" s="31">
        <f>+[3]rep1_2!$L$240</f>
        <v>8527.7000000000007</v>
      </c>
      <c r="DH17" s="31"/>
      <c r="DI17" s="22">
        <f t="shared" si="36"/>
        <v>2948669.6</v>
      </c>
      <c r="DJ17" s="22">
        <f t="shared" si="31"/>
        <v>1946524</v>
      </c>
      <c r="DK17" s="22">
        <f t="shared" si="32"/>
        <v>1533100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445414.9</v>
      </c>
      <c r="H18" s="23">
        <f t="shared" si="0"/>
        <v>362593.00000000006</v>
      </c>
      <c r="I18" s="23">
        <f t="shared" si="6"/>
        <v>81.405673676385788</v>
      </c>
      <c r="J18" s="24">
        <f t="shared" si="7"/>
        <v>52.794262349742397</v>
      </c>
      <c r="K18" s="23">
        <f t="shared" si="8"/>
        <v>686803.8</v>
      </c>
      <c r="L18" s="23">
        <f t="shared" si="9"/>
        <v>445414.9</v>
      </c>
      <c r="M18" s="23">
        <f t="shared" si="10"/>
        <v>362593.00000000006</v>
      </c>
      <c r="N18" s="25">
        <f t="shared" si="11"/>
        <v>81.405673676385788</v>
      </c>
      <c r="O18" s="26">
        <f t="shared" si="12"/>
        <v>52.794262349742397</v>
      </c>
      <c r="P18" s="27">
        <f>+[1]rep1_101!$M$92</f>
        <v>385582.5</v>
      </c>
      <c r="Q18" s="27">
        <f>+[2]rep1_101!$M$96</f>
        <v>245000</v>
      </c>
      <c r="R18" s="27">
        <f>+[1]rep1_101!$M$93</f>
        <v>182163.6</v>
      </c>
      <c r="S18" s="27">
        <f t="shared" si="13"/>
        <v>74.352489795918373</v>
      </c>
      <c r="T18" s="26">
        <f t="shared" si="14"/>
        <v>47.24374161171734</v>
      </c>
      <c r="U18" s="27">
        <f t="shared" si="15"/>
        <v>217353.19999999998</v>
      </c>
      <c r="V18" s="27">
        <f t="shared" si="16"/>
        <v>136820</v>
      </c>
      <c r="W18" s="27">
        <f t="shared" si="17"/>
        <v>109812.5</v>
      </c>
      <c r="X18" s="27">
        <f t="shared" si="18"/>
        <v>80.260561321444229</v>
      </c>
      <c r="Y18" s="26">
        <f t="shared" si="19"/>
        <v>50.52260560230998</v>
      </c>
      <c r="Z18" s="21">
        <f>+[1]rep1_101!$M$22</f>
        <v>15495.4</v>
      </c>
      <c r="AA18" s="21">
        <f>+[2]rep1_101!$M$26</f>
        <v>9220</v>
      </c>
      <c r="AB18" s="21">
        <f>+[1]rep1_101!$M$23</f>
        <v>2249</v>
      </c>
      <c r="AC18" s="28">
        <f t="shared" si="20"/>
        <v>24.392624728850326</v>
      </c>
      <c r="AD18" s="29">
        <f t="shared" si="21"/>
        <v>14.513984795487694</v>
      </c>
      <c r="AE18" s="21">
        <f>+[1]rep1_101!$M$71</f>
        <v>4038.6</v>
      </c>
      <c r="AF18" s="21">
        <f>+[2]rep1_101!$M$75</f>
        <v>2400</v>
      </c>
      <c r="AG18" s="21">
        <f>+[1]rep1_101!$M$72</f>
        <v>1199.2</v>
      </c>
      <c r="AH18" s="28">
        <f t="shared" si="22"/>
        <v>49.966666666666669</v>
      </c>
      <c r="AI18" s="26">
        <f t="shared" si="23"/>
        <v>29.693458129054623</v>
      </c>
      <c r="AJ18" s="21">
        <f>+[1]rep1_101!$M$43</f>
        <v>201857.8</v>
      </c>
      <c r="AK18" s="21">
        <f>+[2]rep1_101!$M$47</f>
        <v>127600</v>
      </c>
      <c r="AL18" s="21">
        <f>+[1]rep1_101!$M$44</f>
        <v>107563.5</v>
      </c>
      <c r="AM18" s="30">
        <f t="shared" si="24"/>
        <v>84.297413793103445</v>
      </c>
      <c r="AN18" s="26">
        <f t="shared" si="25"/>
        <v>53.286769200892913</v>
      </c>
      <c r="AO18" s="21">
        <f>+[3]rep1_2!$M$127</f>
        <v>24512.5</v>
      </c>
      <c r="AP18" s="21">
        <f>+[4]rep1_2!$M$131</f>
        <v>21217.200000000001</v>
      </c>
      <c r="AQ18" s="21">
        <f>+[3]rep1_2!$M$128</f>
        <v>35668.300000000003</v>
      </c>
      <c r="AR18" s="28">
        <f t="shared" si="26"/>
        <v>168.11030673227384</v>
      </c>
      <c r="AS18" s="26">
        <f t="shared" si="27"/>
        <v>145.51065782763897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6625.2</v>
      </c>
      <c r="BS18" s="25">
        <f t="shared" si="2"/>
        <v>7169.0999999999995</v>
      </c>
      <c r="BT18" s="33">
        <f t="shared" si="30"/>
        <v>79.325263344250672</v>
      </c>
      <c r="BU18" s="31">
        <f>+[3]rep1_2!$M$141</f>
        <v>9002.9</v>
      </c>
      <c r="BV18" s="31">
        <f>+[4]rep1_2!$M$145</f>
        <v>6600</v>
      </c>
      <c r="BW18" s="31">
        <f>+[3]rep1_2!$M$142</f>
        <v>7149.9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25.2</v>
      </c>
      <c r="CC18" s="31">
        <f>+[3]rep1_2!$M$156</f>
        <v>19.2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31312.5</v>
      </c>
      <c r="CR18" s="31">
        <f>+[3]rep1_2!$M$226</f>
        <v>25623.7</v>
      </c>
      <c r="CS18" s="31">
        <f>+[3]rep1_2!$M$197</f>
        <v>43409.4</v>
      </c>
      <c r="CT18" s="31">
        <f>+[4]rep1_2!$M$201</f>
        <v>31200</v>
      </c>
      <c r="CU18" s="31">
        <f>+[3]rep1_2!$M$198</f>
        <v>25581.7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2025</v>
      </c>
      <c r="DA18" s="31">
        <f>+[3]rep1_2!$M$233</f>
        <v>956.6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15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445414.9</v>
      </c>
      <c r="DK18" s="22">
        <f t="shared" si="32"/>
        <v>362593.00000000006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145602</v>
      </c>
      <c r="H19" s="23">
        <f t="shared" si="0"/>
        <v>108934.59999999999</v>
      </c>
      <c r="I19" s="23">
        <f t="shared" si="6"/>
        <v>74.816692078405509</v>
      </c>
      <c r="J19" s="24">
        <f t="shared" si="7"/>
        <v>49.133424562878474</v>
      </c>
      <c r="K19" s="23">
        <f t="shared" si="8"/>
        <v>221711.8</v>
      </c>
      <c r="L19" s="23">
        <f t="shared" si="9"/>
        <v>145602</v>
      </c>
      <c r="M19" s="23">
        <f t="shared" si="10"/>
        <v>108934.59999999999</v>
      </c>
      <c r="N19" s="25">
        <f t="shared" si="11"/>
        <v>74.816692078405509</v>
      </c>
      <c r="O19" s="26">
        <f t="shared" si="12"/>
        <v>49.133424562878474</v>
      </c>
      <c r="P19" s="27">
        <f>+[1]rep1_101!$N$92</f>
        <v>75281.899999999994</v>
      </c>
      <c r="Q19" s="27">
        <f>+[2]rep1_101!$N$96</f>
        <v>47000</v>
      </c>
      <c r="R19" s="27">
        <f>+[1]rep1_101!$N$93</f>
        <v>29212.799999999999</v>
      </c>
      <c r="S19" s="27">
        <f t="shared" si="13"/>
        <v>62.15489361702128</v>
      </c>
      <c r="T19" s="26">
        <f t="shared" si="14"/>
        <v>38.804546644014032</v>
      </c>
      <c r="U19" s="27">
        <f t="shared" si="15"/>
        <v>80615.600000000006</v>
      </c>
      <c r="V19" s="27">
        <f t="shared" si="16"/>
        <v>50260</v>
      </c>
      <c r="W19" s="27">
        <f t="shared" si="17"/>
        <v>38609.899999999994</v>
      </c>
      <c r="X19" s="27">
        <f t="shared" si="18"/>
        <v>76.820334261838426</v>
      </c>
      <c r="Y19" s="26">
        <f t="shared" si="19"/>
        <v>47.893831963044363</v>
      </c>
      <c r="Z19" s="21">
        <f>+[1]rep1_101!$N$22</f>
        <v>2003.8</v>
      </c>
      <c r="AA19" s="21">
        <f>+[2]rep1_101!$N$26</f>
        <v>1210</v>
      </c>
      <c r="AB19" s="21">
        <f>+[1]rep1_101!$N$23</f>
        <v>72.7</v>
      </c>
      <c r="AC19" s="28">
        <f t="shared" si="20"/>
        <v>6.0082644628099171</v>
      </c>
      <c r="AD19" s="29">
        <f t="shared" si="21"/>
        <v>3.628106597464817</v>
      </c>
      <c r="AE19" s="21">
        <f>+[1]rep1_101!$N$71</f>
        <v>7623.5</v>
      </c>
      <c r="AF19" s="21">
        <f>+[2]rep1_101!$N$75</f>
        <v>4570</v>
      </c>
      <c r="AG19" s="21">
        <f>+[1]rep1_101!$N$72</f>
        <v>916.6</v>
      </c>
      <c r="AH19" s="28">
        <f t="shared" si="22"/>
        <v>20.056892778993436</v>
      </c>
      <c r="AI19" s="26">
        <f t="shared" si="23"/>
        <v>12.023348855512559</v>
      </c>
      <c r="AJ19" s="21">
        <f>+[1]rep1_101!$N$43</f>
        <v>78611.8</v>
      </c>
      <c r="AK19" s="21">
        <f>+[2]rep1_101!$N$47</f>
        <v>49050</v>
      </c>
      <c r="AL19" s="21">
        <f>+[1]rep1_101!$N$44</f>
        <v>38537.199999999997</v>
      </c>
      <c r="AM19" s="30">
        <f t="shared" si="24"/>
        <v>78.567176350662578</v>
      </c>
      <c r="AN19" s="26">
        <f t="shared" si="25"/>
        <v>49.022156978977705</v>
      </c>
      <c r="AO19" s="21">
        <f>+[3]rep1_2!$N$127</f>
        <v>17330</v>
      </c>
      <c r="AP19" s="21">
        <f>+[4]rep1_2!$N$131</f>
        <v>14910</v>
      </c>
      <c r="AQ19" s="21">
        <f>+[3]rep1_2!$N$128</f>
        <v>19951</v>
      </c>
      <c r="AR19" s="28">
        <f t="shared" si="26"/>
        <v>133.8095238095238</v>
      </c>
      <c r="AS19" s="26">
        <f t="shared" si="27"/>
        <v>115.12406231967687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2502</v>
      </c>
      <c r="BS19" s="25">
        <f t="shared" si="2"/>
        <v>1127.9000000000001</v>
      </c>
      <c r="BT19" s="33">
        <f t="shared" si="30"/>
        <v>31.969954648526077</v>
      </c>
      <c r="BU19" s="31">
        <f>+[3]rep1_2!$N$141</f>
        <v>2191.3000000000002</v>
      </c>
      <c r="BV19" s="31">
        <f>+[4]rep1_2!$N$145</f>
        <v>1560</v>
      </c>
      <c r="BW19" s="31">
        <f>+[3]rep1_2!$N$142</f>
        <v>414.8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12</v>
      </c>
      <c r="CC19" s="31">
        <f>+[3]rep1_2!$N$156</f>
        <v>0.9</v>
      </c>
      <c r="CD19" s="31">
        <f>+[3]rep1_2!$N$148</f>
        <v>1320</v>
      </c>
      <c r="CE19" s="31">
        <f>+[4]rep1_2!$N$152</f>
        <v>930</v>
      </c>
      <c r="CF19" s="31">
        <f>+[3]rep1_2!$N$149</f>
        <v>712.2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24660</v>
      </c>
      <c r="CR19" s="31">
        <f>+[3]rep1_2!$N$226</f>
        <v>18508.3</v>
      </c>
      <c r="CS19" s="31">
        <f>+[3]rep1_2!$N$197</f>
        <v>34732.800000000003</v>
      </c>
      <c r="CT19" s="31">
        <f>+[4]rep1_2!$N$201</f>
        <v>24600</v>
      </c>
      <c r="CU19" s="31">
        <f>+[3]rep1_2!$N$198</f>
        <v>18508.3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750</v>
      </c>
      <c r="DA19" s="31">
        <f>+[3]rep1_2!$N$233</f>
        <v>275.10000000000002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950</v>
      </c>
      <c r="DG19" s="31">
        <f>+[3]rep1_2!$N$240</f>
        <v>333</v>
      </c>
      <c r="DH19" s="31"/>
      <c r="DI19" s="22">
        <f t="shared" si="36"/>
        <v>221711.8</v>
      </c>
      <c r="DJ19" s="22">
        <f t="shared" si="31"/>
        <v>145602</v>
      </c>
      <c r="DK19" s="22">
        <f t="shared" si="32"/>
        <v>108934.59999999999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2266220.5</v>
      </c>
      <c r="H20" s="23">
        <f t="shared" si="0"/>
        <v>1937365.6</v>
      </c>
      <c r="I20" s="23">
        <f t="shared" si="6"/>
        <v>85.48883923695864</v>
      </c>
      <c r="J20" s="24">
        <f t="shared" si="7"/>
        <v>56.051771995373201</v>
      </c>
      <c r="K20" s="23">
        <f t="shared" si="8"/>
        <v>3456386</v>
      </c>
      <c r="L20" s="23">
        <f t="shared" si="9"/>
        <v>2266220.5</v>
      </c>
      <c r="M20" s="23">
        <f t="shared" si="10"/>
        <v>1937365.6</v>
      </c>
      <c r="N20" s="25">
        <f t="shared" si="11"/>
        <v>85.48883923695864</v>
      </c>
      <c r="O20" s="26">
        <f t="shared" si="12"/>
        <v>56.051771995373201</v>
      </c>
      <c r="P20" s="27">
        <f>+[1]rep1_101!$O$92</f>
        <v>939150.8</v>
      </c>
      <c r="Q20" s="27">
        <f>+[2]rep1_101!$O$96</f>
        <v>586000</v>
      </c>
      <c r="R20" s="27">
        <f>+[1]rep1_101!$O$93</f>
        <v>557463</v>
      </c>
      <c r="S20" s="27">
        <f t="shared" si="13"/>
        <v>95.130204778157008</v>
      </c>
      <c r="T20" s="26">
        <f t="shared" si="14"/>
        <v>59.358198917575322</v>
      </c>
      <c r="U20" s="27">
        <f t="shared" si="15"/>
        <v>1567370.9000000001</v>
      </c>
      <c r="V20" s="27">
        <f t="shared" si="16"/>
        <v>977050</v>
      </c>
      <c r="W20" s="27">
        <f t="shared" si="17"/>
        <v>736213.1</v>
      </c>
      <c r="X20" s="27">
        <f t="shared" si="18"/>
        <v>75.350606417276495</v>
      </c>
      <c r="Y20" s="26">
        <f t="shared" si="19"/>
        <v>46.971211472664187</v>
      </c>
      <c r="Z20" s="21">
        <f>+[1]rep1_101!$O$22</f>
        <v>43830.8</v>
      </c>
      <c r="AA20" s="21">
        <f>+[2]rep1_101!$O$26</f>
        <v>26050</v>
      </c>
      <c r="AB20" s="21">
        <f>+[1]rep1_101!$O$23</f>
        <v>6008.6</v>
      </c>
      <c r="AC20" s="28">
        <f t="shared" si="20"/>
        <v>23.065642994241845</v>
      </c>
      <c r="AD20" s="29">
        <f t="shared" si="21"/>
        <v>13.708624985170244</v>
      </c>
      <c r="AE20" s="21">
        <f>+[1]rep1_101!$O$71</f>
        <v>17924.599999999999</v>
      </c>
      <c r="AF20" s="21">
        <f>+[2]rep1_101!$O$75</f>
        <v>10700</v>
      </c>
      <c r="AG20" s="21">
        <f>+[1]rep1_101!$O$72</f>
        <v>3629.2</v>
      </c>
      <c r="AH20" s="28">
        <f t="shared" si="22"/>
        <v>33.917757009345792</v>
      </c>
      <c r="AI20" s="26">
        <f t="shared" si="23"/>
        <v>20.247034801334479</v>
      </c>
      <c r="AJ20" s="21">
        <f>+[1]rep1_101!$O$43</f>
        <v>1523540.1</v>
      </c>
      <c r="AK20" s="21">
        <f>+[2]rep1_101!$O$47</f>
        <v>951000</v>
      </c>
      <c r="AL20" s="21">
        <f>+[1]rep1_101!$O$44</f>
        <v>730204.5</v>
      </c>
      <c r="AM20" s="30">
        <f t="shared" si="24"/>
        <v>76.782807570977923</v>
      </c>
      <c r="AN20" s="26">
        <f t="shared" si="25"/>
        <v>47.928144457766486</v>
      </c>
      <c r="AO20" s="21">
        <f>+[3]rep1_2!$O$127</f>
        <v>287900</v>
      </c>
      <c r="AP20" s="21">
        <f>+[4]rep1_2!$O$131</f>
        <v>238262.5</v>
      </c>
      <c r="AQ20" s="21">
        <f>+[3]rep1_2!$O$128</f>
        <v>243560.8</v>
      </c>
      <c r="AR20" s="28">
        <f t="shared" si="26"/>
        <v>102.22372383400659</v>
      </c>
      <c r="AS20" s="26">
        <f t="shared" si="27"/>
        <v>84.599096908648832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55440</v>
      </c>
      <c r="BS20" s="25">
        <f t="shared" si="2"/>
        <v>50223.600000000006</v>
      </c>
      <c r="BT20" s="33">
        <f t="shared" si="30"/>
        <v>63.851649001292962</v>
      </c>
      <c r="BU20" s="31">
        <f>+[3]rep1_2!$O$141</f>
        <v>74965.899999999994</v>
      </c>
      <c r="BV20" s="31">
        <f>+[4]rep1_2!$O$145</f>
        <v>52800</v>
      </c>
      <c r="BW20" s="31">
        <f>+[3]rep1_2!$O$142</f>
        <v>43717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510</v>
      </c>
      <c r="CC20" s="31">
        <f>+[3]rep1_2!$O$156</f>
        <v>76.8</v>
      </c>
      <c r="CD20" s="31">
        <f>+[3]rep1_2!$O$148</f>
        <v>3000</v>
      </c>
      <c r="CE20" s="31">
        <f>+[4]rep1_2!$O$152</f>
        <v>2130</v>
      </c>
      <c r="CF20" s="31">
        <f>+[3]rep1_2!$O$149</f>
        <v>6429.8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378518</v>
      </c>
      <c r="CR20" s="31">
        <f>+[3]rep1_2!$O$226</f>
        <v>332858.3</v>
      </c>
      <c r="CS20" s="31">
        <f>+[3]rep1_2!$O$197</f>
        <v>534658</v>
      </c>
      <c r="CT20" s="31">
        <f>+[4]rep1_2!$O$201</f>
        <v>378000</v>
      </c>
      <c r="CU20" s="31">
        <f>+[3]rep1_2!$O$198</f>
        <v>331840.5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8250</v>
      </c>
      <c r="DA20" s="31">
        <f>+[3]rep1_2!$O$233</f>
        <v>11570.1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12000</v>
      </c>
      <c r="DG20" s="31">
        <f>+[3]rep1_2!$O$240</f>
        <v>1847.5</v>
      </c>
      <c r="DH20" s="31"/>
      <c r="DI20" s="22">
        <f t="shared" si="36"/>
        <v>3456386</v>
      </c>
      <c r="DJ20" s="22">
        <f t="shared" si="31"/>
        <v>2266220.5</v>
      </c>
      <c r="DK20" s="22">
        <f t="shared" si="32"/>
        <v>1937365.6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1446418</v>
      </c>
      <c r="H21" s="23">
        <f t="shared" si="37"/>
        <v>1160301.3999999999</v>
      </c>
      <c r="I21" s="23">
        <f t="shared" si="6"/>
        <v>80.218954686681172</v>
      </c>
      <c r="J21" s="24">
        <f t="shared" si="7"/>
        <v>52.123332559622696</v>
      </c>
      <c r="K21" s="23">
        <f t="shared" si="8"/>
        <v>2226069.1</v>
      </c>
      <c r="L21" s="23">
        <f t="shared" si="9"/>
        <v>1446418</v>
      </c>
      <c r="M21" s="23">
        <f t="shared" si="10"/>
        <v>1160301.3999999999</v>
      </c>
      <c r="N21" s="25">
        <f t="shared" si="11"/>
        <v>80.218954686681172</v>
      </c>
      <c r="O21" s="26">
        <f t="shared" si="12"/>
        <v>52.123332559622696</v>
      </c>
      <c r="P21" s="27">
        <f>+[1]rep1_101!$P$92</f>
        <v>806344.5</v>
      </c>
      <c r="Q21" s="27">
        <f>+[2]rep1_101!$P$96</f>
        <v>501500</v>
      </c>
      <c r="R21" s="27">
        <f>+[1]rep1_101!$P$93</f>
        <v>370130.1</v>
      </c>
      <c r="S21" s="27">
        <f t="shared" si="13"/>
        <v>73.804606181455625</v>
      </c>
      <c r="T21" s="26">
        <f t="shared" si="14"/>
        <v>45.902229134073586</v>
      </c>
      <c r="U21" s="27">
        <f t="shared" si="15"/>
        <v>901932.6</v>
      </c>
      <c r="V21" s="27">
        <f t="shared" si="16"/>
        <v>566930</v>
      </c>
      <c r="W21" s="27">
        <f t="shared" si="17"/>
        <v>457587.89999999997</v>
      </c>
      <c r="X21" s="27">
        <f t="shared" si="18"/>
        <v>80.713297938017035</v>
      </c>
      <c r="Y21" s="26">
        <f t="shared" si="19"/>
        <v>50.734156853849164</v>
      </c>
      <c r="Z21" s="21">
        <f>+[1]rep1_101!$P$22</f>
        <v>10633.4</v>
      </c>
      <c r="AA21" s="21">
        <f>+[2]rep1_101!$P$26</f>
        <v>6330</v>
      </c>
      <c r="AB21" s="21">
        <f>+[1]rep1_101!$P$23</f>
        <v>1964.8</v>
      </c>
      <c r="AC21" s="28">
        <f t="shared" si="20"/>
        <v>31.039494470774091</v>
      </c>
      <c r="AD21" s="29">
        <f t="shared" si="21"/>
        <v>18.477627099516617</v>
      </c>
      <c r="AE21" s="21">
        <f>+[1]rep1_101!$P$71</f>
        <v>7516.6</v>
      </c>
      <c r="AF21" s="21">
        <f>+[2]rep1_101!$P$75</f>
        <v>4510</v>
      </c>
      <c r="AG21" s="21">
        <f>+[1]rep1_101!$P$72</f>
        <v>1678.1</v>
      </c>
      <c r="AH21" s="28">
        <f t="shared" si="22"/>
        <v>37.208425720620838</v>
      </c>
      <c r="AI21" s="26">
        <f t="shared" si="23"/>
        <v>22.32525343905489</v>
      </c>
      <c r="AJ21" s="21">
        <f>+[1]rep1_101!$P$43</f>
        <v>891299.2</v>
      </c>
      <c r="AK21" s="21">
        <f>+[2]rep1_101!$P$47</f>
        <v>560600</v>
      </c>
      <c r="AL21" s="21">
        <f>+[1]rep1_101!$P$44</f>
        <v>455623.1</v>
      </c>
      <c r="AM21" s="30">
        <f t="shared" si="24"/>
        <v>81.274188369603991</v>
      </c>
      <c r="AN21" s="26">
        <f t="shared" si="25"/>
        <v>51.118984511598356</v>
      </c>
      <c r="AO21" s="21">
        <f>+[3]rep1_2!$P$127</f>
        <v>177175</v>
      </c>
      <c r="AP21" s="21">
        <f>+[4]rep1_2!$P$131</f>
        <v>138825</v>
      </c>
      <c r="AQ21" s="21">
        <f>+[3]rep1_2!$P$128</f>
        <v>127123.5</v>
      </c>
      <c r="AR21" s="28">
        <f t="shared" si="26"/>
        <v>91.571042679632626</v>
      </c>
      <c r="AS21" s="26">
        <f t="shared" si="27"/>
        <v>71.750246931000433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37680</v>
      </c>
      <c r="BS21" s="25">
        <f t="shared" si="2"/>
        <v>35461.599999999999</v>
      </c>
      <c r="BT21" s="33">
        <f t="shared" si="30"/>
        <v>66.391079358660406</v>
      </c>
      <c r="BU21" s="31">
        <f>+[3]rep1_2!$P$141</f>
        <v>47204.2</v>
      </c>
      <c r="BV21" s="31">
        <f>+[4]rep1_2!$P$145</f>
        <v>33300</v>
      </c>
      <c r="BW21" s="31">
        <f>+[3]rep1_2!$P$142</f>
        <v>31080.799999999999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780</v>
      </c>
      <c r="CC21" s="31">
        <f>+[3]rep1_2!$P$156</f>
        <v>1249.3</v>
      </c>
      <c r="CD21" s="31">
        <f>+[3]rep1_2!$P$148</f>
        <v>5100</v>
      </c>
      <c r="CE21" s="31">
        <f>+[4]rep1_2!$P$152</f>
        <v>3600</v>
      </c>
      <c r="CF21" s="31">
        <f>+[3]rep1_2!$P$149</f>
        <v>3131.5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186273</v>
      </c>
      <c r="CR21" s="31">
        <f>+[3]rep1_2!$P$226</f>
        <v>158763</v>
      </c>
      <c r="CS21" s="31">
        <f>+[3]rep1_2!$P$197</f>
        <v>263324.2</v>
      </c>
      <c r="CT21" s="31">
        <f>+[4]rep1_2!$P$201</f>
        <v>186000</v>
      </c>
      <c r="CU21" s="31">
        <f>+[3]rep1_2!$P$198</f>
        <v>158750.79999999999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3000</v>
      </c>
      <c r="DA21" s="31">
        <f>+[3]rep1_2!$P$233</f>
        <v>9557.2000000000007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7700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1446418</v>
      </c>
      <c r="DK21" s="22">
        <f t="shared" si="32"/>
        <v>1160301.3999999999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88126392.900000006</v>
      </c>
      <c r="G22" s="23">
        <f>DJ22+EF22-EB22</f>
        <v>65734700.999999985</v>
      </c>
      <c r="H22" s="23">
        <f>DK22+EG22-EC22</f>
        <v>45133021.099999994</v>
      </c>
      <c r="I22" s="23">
        <f>IFERROR(H22/G22*100,"-")</f>
        <v>68.659354060194175</v>
      </c>
      <c r="J22" s="24">
        <f t="shared" si="7"/>
        <v>51.213966230541118</v>
      </c>
      <c r="K22" s="23">
        <f t="shared" si="8"/>
        <v>24961514.600000001</v>
      </c>
      <c r="L22" s="23">
        <f>Q22+AA22+AF22+AK22+AP22+AU22+AZ22+BO22+BV22+BY22+CB22+CE22+CH22+CN22+CQ22+CW22+CZ22+DC22+DF22</f>
        <v>20819930</v>
      </c>
      <c r="M22" s="23">
        <f t="shared" si="10"/>
        <v>19614071.699999999</v>
      </c>
      <c r="N22" s="25">
        <f>IFERROR(M22/L22*100,"-")</f>
        <v>94.208153917904625</v>
      </c>
      <c r="O22" s="26">
        <f t="shared" si="12"/>
        <v>78.577249875694633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+[5]rep21_3!$N$100</f>
        <v>6985100</v>
      </c>
      <c r="AQ22" s="21">
        <f>+[5]rep21_3!$R$97</f>
        <v>7846772.4000000004</v>
      </c>
      <c r="AR22" s="28">
        <f>IFERROR(AQ22/AP22*100,"-")</f>
        <v>112.33586348083779</v>
      </c>
      <c r="AS22" s="26">
        <f t="shared" si="27"/>
        <v>95.679752785709567</v>
      </c>
      <c r="AT22" s="21">
        <f>+[5]rep21_3!$R$120</f>
        <v>584208.6</v>
      </c>
      <c r="AU22" s="21">
        <f>+[5]rep21_3!$N$124</f>
        <v>440000</v>
      </c>
      <c r="AV22" s="31">
        <f>+[5]rep21_3!$R$121</f>
        <v>500451.1</v>
      </c>
      <c r="AW22" s="31">
        <f>IFERROR(AV22/AU22*100,"-")</f>
        <v>113.73888636363635</v>
      </c>
      <c r="AX22" s="32">
        <f t="shared" si="29"/>
        <v>85.663083357554143</v>
      </c>
      <c r="AY22" s="31">
        <v>0</v>
      </c>
      <c r="AZ22" s="31">
        <v>0</v>
      </c>
      <c r="BA22" s="31">
        <v>0</v>
      </c>
      <c r="BB22" s="31">
        <f>+[5]rep21_3!$R$136</f>
        <v>5700000</v>
      </c>
      <c r="BC22" s="31">
        <f>+[5]rep21_3!$N$140</f>
        <v>4275000</v>
      </c>
      <c r="BD22" s="31">
        <f>+[5]rep21_3!$R$137</f>
        <v>4275000</v>
      </c>
      <c r="BE22" s="21">
        <f>+[5]rep21_3!$R$128</f>
        <v>8436821.9000000004</v>
      </c>
      <c r="BF22" s="21">
        <f>+[5]rep21_3!$N$132</f>
        <v>6327616.5</v>
      </c>
      <c r="BG22" s="21">
        <f>+[5]rep21_3!$R$129</f>
        <v>5624548</v>
      </c>
      <c r="BH22" s="21">
        <f>+[5]rep21_3!$R$144</f>
        <v>834142.5</v>
      </c>
      <c r="BI22" s="21">
        <f>+[5]rep21_3!$N$148</f>
        <v>627205.69999999995</v>
      </c>
      <c r="BJ22" s="21">
        <f>+[5]rep21_3!$R$145</f>
        <v>315034.8</v>
      </c>
      <c r="BK22" s="31"/>
      <c r="BL22" s="31"/>
      <c r="BM22" s="31"/>
      <c r="BN22" s="21">
        <f>+[5]rep21_3!$R$160</f>
        <v>135372.5</v>
      </c>
      <c r="BO22" s="21">
        <f>+[5]rep21_3!$N$164</f>
        <v>94600</v>
      </c>
      <c r="BP22" s="21">
        <f>+[5]rep21_3!$R$161</f>
        <v>114731.2</v>
      </c>
      <c r="BQ22" s="25">
        <f t="shared" si="1"/>
        <v>260079.3</v>
      </c>
      <c r="BR22" s="25">
        <f t="shared" si="1"/>
        <v>193500</v>
      </c>
      <c r="BS22" s="25">
        <f t="shared" si="2"/>
        <v>175949.1</v>
      </c>
      <c r="BT22" s="33">
        <f t="shared" si="30"/>
        <v>67.65209687968246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+[5]rep21_3!$N$180</f>
        <v>7500</v>
      </c>
      <c r="CC22" s="21">
        <f>+[5]rep21_3!$R$177</f>
        <v>4786.3999999999996</v>
      </c>
      <c r="CD22" s="21">
        <f>+[5]rep21_3!$R$168</f>
        <v>250000</v>
      </c>
      <c r="CE22" s="21">
        <f>+[5]rep21_3!$N$172</f>
        <v>186000</v>
      </c>
      <c r="CF22" s="21">
        <f>+[5]rep21_3!$R$169</f>
        <v>171162.7</v>
      </c>
      <c r="CG22" s="31"/>
      <c r="CH22" s="31"/>
      <c r="CI22" s="31"/>
      <c r="CJ22" s="21">
        <f>+[5]rep21_3!$R$200</f>
        <v>47324691.600000001</v>
      </c>
      <c r="CK22" s="21">
        <f>+[5]rep21_3!$N$204</f>
        <v>32986072.100000001</v>
      </c>
      <c r="CL22" s="21">
        <f>+[5]rep21_3!$R$201</f>
        <v>15207953.300000001</v>
      </c>
      <c r="CM22" s="21">
        <f>+[5]rep21_3!$R$208</f>
        <v>0</v>
      </c>
      <c r="CN22" s="21">
        <f>+[5]rep21_3!$N$212</f>
        <v>0</v>
      </c>
      <c r="CO22" s="21">
        <f>+[5]rep21_3!$R$209</f>
        <v>8975</v>
      </c>
      <c r="CP22" s="21">
        <f>+[5]rep21_3!$R$408</f>
        <v>13987774.9</v>
      </c>
      <c r="CQ22" s="21">
        <f>+[5]rep21_3!$N$412</f>
        <v>11759730</v>
      </c>
      <c r="CR22" s="21">
        <f>+[5]rep21_3!$R$409</f>
        <v>7901621.0999999996</v>
      </c>
      <c r="CS22" s="31"/>
      <c r="CT22" s="31"/>
      <c r="CU22" s="31"/>
      <c r="CV22" s="21">
        <f>+[5]rep21_3!$R$416</f>
        <v>600000</v>
      </c>
      <c r="CW22" s="21">
        <f>+[5]rep21_3!$N$420</f>
        <v>450000</v>
      </c>
      <c r="CX22" s="21">
        <f>+[5]rep21_3!$R$417</f>
        <v>289451.90000000002</v>
      </c>
      <c r="CY22" s="21">
        <f>+[5]rep21_3!$R$472</f>
        <v>493000</v>
      </c>
      <c r="CZ22" s="21">
        <f>+[5]rep21_3!$N$476</f>
        <v>372000</v>
      </c>
      <c r="DA22" s="21">
        <f>+[5]rep21_3!$R$473</f>
        <v>883060.8</v>
      </c>
      <c r="DB22" s="31"/>
      <c r="DC22" s="31"/>
      <c r="DD22" s="31"/>
      <c r="DE22" s="21">
        <f>+[5]rep21_3!$R$520</f>
        <v>700000</v>
      </c>
      <c r="DF22" s="21">
        <f>+[5]rep21_3!$N$524</f>
        <v>525000</v>
      </c>
      <c r="DG22" s="21">
        <f>+[5]rep21_3!$R$521</f>
        <v>1893059.1</v>
      </c>
      <c r="DH22" s="31"/>
      <c r="DI22" s="22">
        <f t="shared" si="36"/>
        <v>87257170.600000009</v>
      </c>
      <c r="DJ22" s="22">
        <f t="shared" si="31"/>
        <v>65035824.299999997</v>
      </c>
      <c r="DK22" s="22">
        <f>R22+AB22+AG22+AL22+AQ22+AV22+BA22+BD22+BG22+BJ22+BM22+BP22+BW22+BZ22+CC22+CF22+CI22+CL22+CO22+CR22+CX22+DA22+DD22+DG22+DH22</f>
        <v>45036607.799999997</v>
      </c>
      <c r="DL22" s="21">
        <f>+[5]rep21_3!$R$640</f>
        <v>454222.3</v>
      </c>
      <c r="DM22" s="21">
        <f>+[5]rep21_3!$N$644</f>
        <v>367626.7</v>
      </c>
      <c r="DN22" s="21">
        <f>+[5]rep21_3!$R$641</f>
        <v>290</v>
      </c>
      <c r="DO22" s="21">
        <f>+[5]rep21_3!$R$632</f>
        <v>400000</v>
      </c>
      <c r="DP22" s="21">
        <f>+[5]rep21_3!$N$636</f>
        <v>320000</v>
      </c>
      <c r="DQ22" s="21">
        <f>+[5]rep21_3!$R$633</f>
        <v>77024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+[5]rep21_3!$N$676</f>
        <v>11250</v>
      </c>
      <c r="DZ22" s="21">
        <f>+[5]rep21_3!$R$673</f>
        <v>19099.3</v>
      </c>
      <c r="EA22" s="31">
        <f>+[5]rep21_3!$R$656</f>
        <v>14860030.199999999</v>
      </c>
      <c r="EB22" s="31">
        <f>+[5]rep21_3!$N$660</f>
        <v>9234999.1999999993</v>
      </c>
      <c r="EC22" s="28">
        <f>+[5]rep21_3!$R$657</f>
        <v>679000</v>
      </c>
      <c r="ED22" s="31"/>
      <c r="EE22" s="21">
        <f t="shared" si="33"/>
        <v>15729252.5</v>
      </c>
      <c r="EF22" s="21">
        <f>+DM22+DP22+DS22+DV22+DY22+EB22</f>
        <v>9933875.8999999985</v>
      </c>
      <c r="EG22" s="21">
        <f>+DN22+DQ22+DT22+DW22+DZ22+EC22</f>
        <v>775413.3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124664213.40000001</v>
      </c>
      <c r="G23" s="23">
        <f>G10+G11+G12+G13+G14+G15+G16+G17+G18+G19+G20+G21+G22</f>
        <v>89804540.199999988</v>
      </c>
      <c r="H23" s="23">
        <f>H10+H11+H12+H13+H14+H15+H16+H17+H18+H19+H20+H21+H22</f>
        <v>64650133.599999994</v>
      </c>
      <c r="I23" s="23">
        <f>IFERROR(H23/G23*100,"-")</f>
        <v>71.989827525446202</v>
      </c>
      <c r="J23" s="24">
        <f t="shared" si="7"/>
        <v>51.859416457040744</v>
      </c>
      <c r="K23" s="23">
        <f>K10+K11+K12+K13+K14+K15+K16+K17+K18+K19+K20+K21+K22</f>
        <v>61499335.100000009</v>
      </c>
      <c r="L23" s="23">
        <f t="shared" ref="L23" si="38">L10+L11+L12+L13+L14+L15+L16+L17+L18+L19+L20+L21+L22</f>
        <v>44889769.200000003</v>
      </c>
      <c r="M23" s="23">
        <f>M10+M11+M12+M13+M14+M15+M16+M17+M18+M19+M20+M21+M22</f>
        <v>39131184.200000003</v>
      </c>
      <c r="N23" s="25">
        <f>IFERROR(M23/L23*100,"-")</f>
        <v>87.171720633395452</v>
      </c>
      <c r="O23" s="26">
        <f t="shared" si="12"/>
        <v>63.628629702046965</v>
      </c>
      <c r="P23" s="27">
        <f>P10+P11+P12+P13+P14+P15+P16+P17+P18+P19+P20+P21</f>
        <v>12869578.100000001</v>
      </c>
      <c r="Q23" s="27">
        <f>Q10+Q11+Q12+Q13+Q14+Q15+Q16+Q17+Q18+Q19+Q20+Q21+Q22</f>
        <v>8032800</v>
      </c>
      <c r="R23" s="27">
        <f>R10+R11+R12+R13+R14+R15+R16+R17+R18+R19+R20+R21+R22</f>
        <v>6443267.0999999996</v>
      </c>
      <c r="S23" s="27">
        <f>IFERROR(R23/Q23*100,"-")</f>
        <v>80.211969674335222</v>
      </c>
      <c r="T23" s="26">
        <f t="shared" si="14"/>
        <v>50.065876673921416</v>
      </c>
      <c r="U23" s="27">
        <f>U10+U11+U12+U13+U14+U15+U16+U17+U18+U19+U20+U21</f>
        <v>13758504.999999998</v>
      </c>
      <c r="V23" s="27">
        <f>V10+V11+V12+V13+V14+V15+V16+V17+V18+V19+V20+V21+V22</f>
        <v>8591680</v>
      </c>
      <c r="W23" s="27">
        <f>W10+W11+W12+W13+W14+W15+W16+W17+W18+W19+W20+W21+W22</f>
        <v>6781521.0000000009</v>
      </c>
      <c r="X23" s="27">
        <f>IFERROR(W23/V23*100,"-")</f>
        <v>78.931256750716983</v>
      </c>
      <c r="Y23" s="26">
        <f t="shared" si="19"/>
        <v>49.289664829136612</v>
      </c>
      <c r="Z23" s="21">
        <f>Z10+Z11+Z12+Z13+Z14+Z15+Z16+Z17+Z18+Z19+Z20+Z21+Z22</f>
        <v>462798.6</v>
      </c>
      <c r="AA23" s="21">
        <f>AA10+AA11+AA12+AA13+AA14+AA15+AA16+AA17+AA18+AA19+AA20+AA21+AA22</f>
        <v>275130</v>
      </c>
      <c r="AB23" s="21">
        <f>AB10+AB11+AB12+AB13+AB14+AB15+AB16+AB17+AB18+AB19+AB20+AB21+AB22</f>
        <v>152756.4</v>
      </c>
      <c r="AC23" s="28">
        <f>IFERROR(AB23/AA23*100,"-")</f>
        <v>55.521535274234004</v>
      </c>
      <c r="AD23" s="29">
        <f t="shared" si="21"/>
        <v>33.007100712923503</v>
      </c>
      <c r="AE23" s="21">
        <f>SUM(AE10:AE22)</f>
        <v>116932.80000000002</v>
      </c>
      <c r="AF23" s="21">
        <f>SUM(AF10:AF22)</f>
        <v>69680</v>
      </c>
      <c r="AG23" s="21">
        <f>SUM(AG10:AG22)</f>
        <v>28251.399999999998</v>
      </c>
      <c r="AH23" s="28">
        <f>IFERROR(AG23/AF23*100,"-")</f>
        <v>40.544489092996557</v>
      </c>
      <c r="AI23" s="26">
        <f t="shared" si="23"/>
        <v>24.160372453238093</v>
      </c>
      <c r="AJ23" s="37">
        <f>SUM(AJ10:AJ22)</f>
        <v>13295706.4</v>
      </c>
      <c r="AK23" s="37">
        <f>SUM(AK10:AK22)</f>
        <v>8316550</v>
      </c>
      <c r="AL23" s="37">
        <f>SUM(AL10:AL22)</f>
        <v>6628764.6000000006</v>
      </c>
      <c r="AM23" s="30">
        <f>IFERROR(AL23/AK23*100,"-")</f>
        <v>79.705702484804405</v>
      </c>
      <c r="AN23" s="26">
        <f t="shared" si="25"/>
        <v>49.856430343558131</v>
      </c>
      <c r="AO23" s="37">
        <f>SUM(AO10:AO22)</f>
        <v>11569619.1</v>
      </c>
      <c r="AP23" s="37">
        <f>SUM(AP10:AP22)</f>
        <v>9751278.0999999996</v>
      </c>
      <c r="AQ23" s="37">
        <f>SUM(AQ10:AQ22)</f>
        <v>10459206.4</v>
      </c>
      <c r="AR23" s="28">
        <f>IFERROR(AQ23/AP23*100,"-")</f>
        <v>107.25985140347912</v>
      </c>
      <c r="AS23" s="26">
        <f t="shared" si="27"/>
        <v>90.402340039007854</v>
      </c>
      <c r="AT23" s="37">
        <f>AT10+AT11+AT12+AT13+AT14+AT15+AT16+AT17+AT18+AT19+AT20+AT21+AT22</f>
        <v>584208.6</v>
      </c>
      <c r="AU23" s="37">
        <f>AU10+AU11+AU12+AU13+AU14+AU15+AU16+AU17+AU18+AU19+AU20+AU21+AU22</f>
        <v>440000</v>
      </c>
      <c r="AV23" s="37">
        <f>AV10+AV11+AV12+AV13+AV14+AV15+AV16+AV17+AV18+AV19+AV20+AV21+AV22</f>
        <v>500451.1</v>
      </c>
      <c r="AW23" s="31">
        <f>IFERROR(AV23/AU23*100,"-")</f>
        <v>113.73888636363635</v>
      </c>
      <c r="AX23" s="32">
        <f t="shared" si="29"/>
        <v>85.663083357554143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5700000</v>
      </c>
      <c r="BC23" s="37">
        <f t="shared" si="39"/>
        <v>4275000</v>
      </c>
      <c r="BD23" s="37">
        <f t="shared" si="39"/>
        <v>4275000</v>
      </c>
      <c r="BE23" s="37">
        <f t="shared" si="39"/>
        <v>8436821.9000000004</v>
      </c>
      <c r="BF23" s="37">
        <f t="shared" si="39"/>
        <v>6327616.5</v>
      </c>
      <c r="BG23" s="37">
        <f t="shared" si="39"/>
        <v>5624548</v>
      </c>
      <c r="BH23" s="37">
        <f>BH10+BH11+BH12+BH13+BH14+BH15+BH16+BH17+BH18+BH19+BH20+BH21+BH22</f>
        <v>834142.5</v>
      </c>
      <c r="BI23" s="37">
        <f t="shared" si="39"/>
        <v>627205.69999999995</v>
      </c>
      <c r="BJ23" s="37">
        <f t="shared" si="39"/>
        <v>315034.8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94633.4</v>
      </c>
      <c r="BP23" s="37">
        <f t="shared" si="39"/>
        <v>114733.2</v>
      </c>
      <c r="BQ23" s="39">
        <f t="shared" si="39"/>
        <v>2192433.1</v>
      </c>
      <c r="BR23" s="39">
        <f t="shared" si="39"/>
        <v>1589879.2</v>
      </c>
      <c r="BS23" s="39">
        <f t="shared" si="39"/>
        <v>1120852.4000000001</v>
      </c>
      <c r="BT23" s="33">
        <f t="shared" si="30"/>
        <v>51.123676248091677</v>
      </c>
      <c r="BU23" s="37">
        <f t="shared" ref="BU23:DC23" si="40">BU10+BU11+BU12+BU13+BU14+BU15+BU16+BU17+BU18+BU19+BU20+BU21+BU22</f>
        <v>1732571.0999999999</v>
      </c>
      <c r="BV23" s="37">
        <f t="shared" si="40"/>
        <v>1250760</v>
      </c>
      <c r="BW23" s="37">
        <f>BW10+BW11+BW12+BW13+BW14+BW15+BW16+BW17+BW18+BW19+BW20+BW21+BW22</f>
        <v>809655.20000000007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101617.2</v>
      </c>
      <c r="CC23" s="37">
        <f t="shared" si="40"/>
        <v>92446.400000000009</v>
      </c>
      <c r="CD23" s="37">
        <f t="shared" si="40"/>
        <v>322200</v>
      </c>
      <c r="CE23" s="37">
        <f t="shared" si="40"/>
        <v>237502</v>
      </c>
      <c r="CF23" s="37">
        <f t="shared" si="40"/>
        <v>218750.80000000002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47324691.600000001</v>
      </c>
      <c r="CK23" s="37">
        <f>CK10+CK11+CK12+CK13+CK14+CK15+CK16+CK17+CK18+CK19+CK20+CK21+CK22</f>
        <v>32986072.100000001</v>
      </c>
      <c r="CL23" s="37">
        <f t="shared" si="40"/>
        <v>15207953.300000001</v>
      </c>
      <c r="CM23" s="37">
        <f t="shared" si="40"/>
        <v>0</v>
      </c>
      <c r="CN23" s="37">
        <f t="shared" si="40"/>
        <v>0</v>
      </c>
      <c r="CO23" s="37">
        <f t="shared" si="40"/>
        <v>8975</v>
      </c>
      <c r="CP23" s="37">
        <f t="shared" si="40"/>
        <v>18190182.5</v>
      </c>
      <c r="CQ23" s="37">
        <f t="shared" si="40"/>
        <v>14780853.5</v>
      </c>
      <c r="CR23" s="37">
        <f t="shared" si="40"/>
        <v>10384669.399999999</v>
      </c>
      <c r="CS23" s="37">
        <f t="shared" si="40"/>
        <v>4189339.5999999996</v>
      </c>
      <c r="CT23" s="37">
        <f t="shared" si="40"/>
        <v>3011454</v>
      </c>
      <c r="CU23" s="37">
        <f t="shared" si="40"/>
        <v>2475856.8999999994</v>
      </c>
      <c r="CV23" s="37">
        <f t="shared" si="40"/>
        <v>600000</v>
      </c>
      <c r="CW23" s="37">
        <f t="shared" si="40"/>
        <v>450000</v>
      </c>
      <c r="CX23" s="37">
        <f t="shared" si="40"/>
        <v>289451.90000000002</v>
      </c>
      <c r="CY23" s="37">
        <f t="shared" si="40"/>
        <v>582900</v>
      </c>
      <c r="CZ23" s="37">
        <f t="shared" si="40"/>
        <v>439425</v>
      </c>
      <c r="DA23" s="37">
        <f t="shared" si="40"/>
        <v>1035330.9000000001</v>
      </c>
      <c r="DB23" s="37">
        <f t="shared" si="40"/>
        <v>4550</v>
      </c>
      <c r="DC23" s="37">
        <f t="shared" si="40"/>
        <v>2775</v>
      </c>
      <c r="DD23" s="37">
        <f t="shared" ref="DD23:EG23" si="41">DD10+DD11+DD12+DD13+DD14+DD15+DD16+DD17+DD18+DD19+DD20+DD21+DD22</f>
        <v>10150</v>
      </c>
      <c r="DE23" s="37">
        <f t="shared" si="41"/>
        <v>895020</v>
      </c>
      <c r="DF23" s="31">
        <f t="shared" ref="DF23" si="42">DE23</f>
        <v>895020</v>
      </c>
      <c r="DG23" s="37">
        <f t="shared" si="41"/>
        <v>1954324.4000000001</v>
      </c>
      <c r="DH23" s="37">
        <f t="shared" si="41"/>
        <v>0</v>
      </c>
      <c r="DI23" s="37">
        <f t="shared" si="41"/>
        <v>123794991.10000002</v>
      </c>
      <c r="DJ23" s="37">
        <f t="shared" si="41"/>
        <v>89105663.5</v>
      </c>
      <c r="DK23" s="37">
        <f t="shared" si="41"/>
        <v>64553720.299999997</v>
      </c>
      <c r="DL23" s="37">
        <f t="shared" si="41"/>
        <v>454222.3</v>
      </c>
      <c r="DM23" s="37">
        <f t="shared" si="41"/>
        <v>367626.7</v>
      </c>
      <c r="DN23" s="37">
        <f t="shared" si="41"/>
        <v>290</v>
      </c>
      <c r="DO23" s="37">
        <f t="shared" si="41"/>
        <v>400000</v>
      </c>
      <c r="DP23" s="37">
        <f t="shared" si="41"/>
        <v>320000</v>
      </c>
      <c r="DQ23" s="37">
        <f t="shared" si="41"/>
        <v>77024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11250</v>
      </c>
      <c r="DZ23" s="37">
        <f>DZ10+DZ11+DZ12+DZ13+DZ14+DZ15+DZ16+DZ17+DZ18+DZ19+DZ20+DZ21+DZ22</f>
        <v>19099.3</v>
      </c>
      <c r="EA23" s="37">
        <f t="shared" si="41"/>
        <v>14860030.199999999</v>
      </c>
      <c r="EB23" s="37">
        <f t="shared" si="41"/>
        <v>9234999.1999999993</v>
      </c>
      <c r="EC23" s="37">
        <f t="shared" si="41"/>
        <v>679000</v>
      </c>
      <c r="ED23" s="37">
        <f t="shared" si="41"/>
        <v>0</v>
      </c>
      <c r="EE23" s="37">
        <f t="shared" si="41"/>
        <v>15729252.5</v>
      </c>
      <c r="EF23" s="37">
        <f t="shared" si="41"/>
        <v>9933875.8999999985</v>
      </c>
      <c r="EG23" s="37">
        <f t="shared" si="41"/>
        <v>775413.3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2024-09-03T12:08:36Z</dcterms:modified>
</cp:coreProperties>
</file>