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CD0EDC2C-3D5E-4389-9691-B80BC32641F0}" xr6:coauthVersionLast="47" xr6:coauthVersionMax="47" xr10:uidLastSave="{00000000-0000-0000-0000-000000000000}"/>
  <bookViews>
    <workbookView xWindow="-120" yWindow="-120" windowWidth="29040" windowHeight="15720" tabRatio="678" activeTab="10" xr2:uid="{00000000-000D-0000-FFFF-FFFF00000000}"/>
  </bookViews>
  <sheets>
    <sheet name="Արագածոտն" sheetId="8" r:id="rId1"/>
    <sheet name="Արարատ" sheetId="9" r:id="rId2"/>
    <sheet name="Արմավիր" sheetId="10" r:id="rId3"/>
    <sheet name="Գեղարքունիք" sheetId="11" r:id="rId4"/>
    <sheet name="Լոռի" sheetId="12" r:id="rId5"/>
    <sheet name="Կոտայք" sheetId="13" r:id="rId6"/>
    <sheet name="Շիրակ" sheetId="14" r:id="rId7"/>
    <sheet name="Սյունիք" sheetId="15" r:id="rId8"/>
    <sheet name="Վայոց ձոր" sheetId="16" r:id="rId9"/>
    <sheet name="Տավուշ" sheetId="17" r:id="rId10"/>
    <sheet name="Ամփոփ" sheetId="1" r:id="rId11"/>
  </sheets>
  <definedNames>
    <definedName name="_xlnm._FilterDatabase" localSheetId="10" hidden="1">Ամփոփ!$A$1:$AP$17</definedName>
    <definedName name="_xlnm.Print_Area" localSheetId="2">Արմավիր!$A$1:$AP$19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3" l="1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P43" i="17"/>
  <c r="D43" i="17"/>
  <c r="E43" i="17"/>
  <c r="F43" i="17"/>
  <c r="G43" i="17"/>
  <c r="G16" i="1" s="1"/>
  <c r="H43" i="17"/>
  <c r="H16" i="1" s="1"/>
  <c r="I43" i="17"/>
  <c r="I16" i="1" s="1"/>
  <c r="J43" i="17"/>
  <c r="J16" i="1" s="1"/>
  <c r="K43" i="17"/>
  <c r="K16" i="1" s="1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C43" i="17"/>
  <c r="C67" i="16"/>
  <c r="C26" i="13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C29" i="11"/>
  <c r="C18" i="10"/>
  <c r="AK28" i="8"/>
  <c r="AL28" i="8"/>
  <c r="AM28" i="8"/>
  <c r="AN28" i="8"/>
  <c r="AO28" i="8"/>
  <c r="D16" i="1"/>
  <c r="F16" i="1"/>
  <c r="L16" i="1"/>
  <c r="M16" i="1"/>
  <c r="N67" i="16"/>
  <c r="D15" i="1" l="1"/>
  <c r="F15" i="1"/>
  <c r="G15" i="1"/>
  <c r="H15" i="1"/>
  <c r="I15" i="1"/>
  <c r="J15" i="1"/>
  <c r="K15" i="1"/>
  <c r="L15" i="1"/>
  <c r="M15" i="1"/>
  <c r="N15" i="1"/>
  <c r="X15" i="1"/>
  <c r="X14" i="1"/>
  <c r="C14" i="1"/>
  <c r="X13" i="1"/>
  <c r="D12" i="1"/>
  <c r="E12" i="1"/>
  <c r="F12" i="1"/>
  <c r="G12" i="1"/>
  <c r="H12" i="1"/>
  <c r="I12" i="1"/>
  <c r="J12" i="1"/>
  <c r="K12" i="1"/>
  <c r="L12" i="1"/>
  <c r="M12" i="1"/>
  <c r="AK12" i="1"/>
  <c r="AL12" i="1"/>
  <c r="AM12" i="1"/>
  <c r="AN12" i="1"/>
  <c r="F11" i="1"/>
  <c r="X11" i="1"/>
  <c r="X10" i="1"/>
  <c r="D10" i="1"/>
  <c r="F10" i="1"/>
  <c r="G10" i="1"/>
  <c r="H10" i="1"/>
  <c r="I10" i="1"/>
  <c r="J10" i="1"/>
  <c r="K10" i="1"/>
  <c r="L10" i="1"/>
  <c r="M10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C9" i="1"/>
  <c r="F7" i="1"/>
  <c r="L7" i="1"/>
  <c r="M7" i="1"/>
  <c r="X7" i="1"/>
  <c r="C12" i="1"/>
  <c r="V16" i="1"/>
  <c r="C16" i="1"/>
  <c r="AN42" i="17"/>
  <c r="AO42" i="17" s="1"/>
  <c r="Q42" i="17"/>
  <c r="AN40" i="17"/>
  <c r="AO40" i="17" s="1"/>
  <c r="Q40" i="17"/>
  <c r="AN39" i="17"/>
  <c r="AO39" i="17" s="1"/>
  <c r="AP39" i="17" s="1"/>
  <c r="AO38" i="17"/>
  <c r="Q38" i="17"/>
  <c r="AN37" i="17"/>
  <c r="AO37" i="17" s="1"/>
  <c r="AP37" i="17" s="1"/>
  <c r="Q37" i="17"/>
  <c r="AO36" i="17"/>
  <c r="Q36" i="17"/>
  <c r="AN35" i="17"/>
  <c r="AO35" i="17" s="1"/>
  <c r="Q35" i="17"/>
  <c r="AO34" i="17"/>
  <c r="Q34" i="17"/>
  <c r="A34" i="17"/>
  <c r="A35" i="17" s="1"/>
  <c r="A36" i="17" s="1"/>
  <c r="A37" i="17" s="1"/>
  <c r="A38" i="17" s="1"/>
  <c r="A39" i="17" s="1"/>
  <c r="AN33" i="17"/>
  <c r="AO33" i="17" s="1"/>
  <c r="Q33" i="17"/>
  <c r="AO32" i="17"/>
  <c r="Q32" i="17"/>
  <c r="AO31" i="17"/>
  <c r="Q31" i="17"/>
  <c r="AN30" i="17"/>
  <c r="Q30" i="17"/>
  <c r="AO29" i="17"/>
  <c r="X16" i="1"/>
  <c r="Q22" i="17"/>
  <c r="AN21" i="17"/>
  <c r="AM21" i="17"/>
  <c r="AL21" i="17"/>
  <c r="AK21" i="17"/>
  <c r="AO21" i="17" s="1"/>
  <c r="AP21" i="17" s="1"/>
  <c r="AN20" i="17"/>
  <c r="AM20" i="17"/>
  <c r="AL20" i="17"/>
  <c r="AK20" i="17"/>
  <c r="N20" i="17"/>
  <c r="Q20" i="17" s="1"/>
  <c r="Q19" i="17"/>
  <c r="AM18" i="17"/>
  <c r="Q18" i="17"/>
  <c r="AM17" i="17"/>
  <c r="Q17" i="17"/>
  <c r="AN16" i="17"/>
  <c r="AM16" i="17"/>
  <c r="AL16" i="17"/>
  <c r="AK16" i="17"/>
  <c r="P16" i="17"/>
  <c r="N16" i="17"/>
  <c r="Q16" i="17" s="1"/>
  <c r="AN15" i="17"/>
  <c r="AM15" i="17"/>
  <c r="AL15" i="17"/>
  <c r="AK15" i="17"/>
  <c r="P15" i="17"/>
  <c r="N15" i="17"/>
  <c r="Q15" i="17" s="1"/>
  <c r="AN14" i="17"/>
  <c r="AM14" i="17"/>
  <c r="AL14" i="17"/>
  <c r="AK14" i="17"/>
  <c r="Q14" i="17"/>
  <c r="AN13" i="17"/>
  <c r="AM13" i="17"/>
  <c r="AL13" i="17"/>
  <c r="AK13" i="17"/>
  <c r="AO13" i="17" s="1"/>
  <c r="P13" i="17"/>
  <c r="N13" i="17"/>
  <c r="AN12" i="17"/>
  <c r="AM12" i="17"/>
  <c r="AL12" i="17"/>
  <c r="AK12" i="17"/>
  <c r="Q12" i="17"/>
  <c r="AN11" i="17"/>
  <c r="AM11" i="17"/>
  <c r="AL11" i="17"/>
  <c r="AK11" i="17"/>
  <c r="P11" i="17"/>
  <c r="N11" i="17"/>
  <c r="O16" i="1"/>
  <c r="Q10" i="17"/>
  <c r="Q9" i="17"/>
  <c r="Q8" i="17"/>
  <c r="AN7" i="17"/>
  <c r="AM7" i="17"/>
  <c r="AL7" i="17"/>
  <c r="Q13" i="17" l="1"/>
  <c r="AP13" i="17" s="1"/>
  <c r="AP36" i="17"/>
  <c r="AO14" i="17"/>
  <c r="W16" i="1"/>
  <c r="AP34" i="17"/>
  <c r="AP38" i="17"/>
  <c r="N16" i="1"/>
  <c r="AP32" i="17"/>
  <c r="AP40" i="17"/>
  <c r="AO7" i="17"/>
  <c r="AP33" i="17"/>
  <c r="AP42" i="17"/>
  <c r="AF16" i="1"/>
  <c r="AP14" i="17"/>
  <c r="AE16" i="1"/>
  <c r="E16" i="1"/>
  <c r="AP35" i="17"/>
  <c r="AL16" i="1"/>
  <c r="Y16" i="1"/>
  <c r="AM16" i="1"/>
  <c r="Z16" i="1"/>
  <c r="AA16" i="1"/>
  <c r="AJ16" i="1"/>
  <c r="AH16" i="1"/>
  <c r="R16" i="1"/>
  <c r="AO16" i="17"/>
  <c r="AO30" i="17"/>
  <c r="AP30" i="17" s="1"/>
  <c r="AB16" i="1"/>
  <c r="AO12" i="17"/>
  <c r="AP31" i="17"/>
  <c r="T16" i="1"/>
  <c r="AC16" i="1"/>
  <c r="AK16" i="1"/>
  <c r="AG16" i="1"/>
  <c r="P16" i="1"/>
  <c r="AI16" i="1"/>
  <c r="S16" i="1"/>
  <c r="Q11" i="17"/>
  <c r="AO15" i="17"/>
  <c r="AO20" i="17"/>
  <c r="AP20" i="17" s="1"/>
  <c r="U16" i="1"/>
  <c r="AD16" i="1"/>
  <c r="AP16" i="17"/>
  <c r="AP29" i="17"/>
  <c r="AP12" i="17" l="1"/>
  <c r="AO16" i="1"/>
  <c r="AN16" i="1"/>
  <c r="AP11" i="17"/>
  <c r="Q16" i="1"/>
  <c r="AP15" i="17"/>
  <c r="Q7" i="16"/>
  <c r="Q67" i="16" s="1"/>
  <c r="Q15" i="1" s="1"/>
  <c r="X7" i="16"/>
  <c r="AK7" i="16"/>
  <c r="AO7" i="16" s="1"/>
  <c r="AP7" i="16" s="1"/>
  <c r="AM7" i="16"/>
  <c r="AM67" i="16" s="1"/>
  <c r="AM15" i="1" s="1"/>
  <c r="Q8" i="16"/>
  <c r="X8" i="16"/>
  <c r="AK8" i="16"/>
  <c r="AL8" i="16"/>
  <c r="AO8" i="16"/>
  <c r="AP8" i="16" s="1"/>
  <c r="Q9" i="16"/>
  <c r="Q10" i="16"/>
  <c r="AK10" i="16"/>
  <c r="AL10" i="16"/>
  <c r="AN10" i="16"/>
  <c r="AN67" i="16" s="1"/>
  <c r="AN15" i="1" s="1"/>
  <c r="Q11" i="16"/>
  <c r="AP11" i="16" s="1"/>
  <c r="AK11" i="16"/>
  <c r="AL11" i="16"/>
  <c r="Q12" i="16"/>
  <c r="AK12" i="16"/>
  <c r="AK67" i="16" s="1"/>
  <c r="AK15" i="1" s="1"/>
  <c r="AL12" i="16"/>
  <c r="AM12" i="16"/>
  <c r="Q13" i="16"/>
  <c r="Q14" i="16"/>
  <c r="AK14" i="16"/>
  <c r="AM14" i="16"/>
  <c r="AN14" i="16"/>
  <c r="Q15" i="16"/>
  <c r="AK15" i="16"/>
  <c r="AL15" i="16"/>
  <c r="AN15" i="16"/>
  <c r="Q16" i="16"/>
  <c r="X16" i="16"/>
  <c r="AK16" i="16"/>
  <c r="AL16" i="16"/>
  <c r="AO16" i="16" s="1"/>
  <c r="AP16" i="16" s="1"/>
  <c r="AM16" i="16"/>
  <c r="AN16" i="16"/>
  <c r="Q17" i="16"/>
  <c r="X17" i="16"/>
  <c r="AK17" i="16"/>
  <c r="AL17" i="16"/>
  <c r="AM17" i="16"/>
  <c r="AN17" i="16"/>
  <c r="Q18" i="16"/>
  <c r="X18" i="16"/>
  <c r="AK18" i="16"/>
  <c r="AL18" i="16"/>
  <c r="AM18" i="16"/>
  <c r="AO18" i="16"/>
  <c r="Q19" i="16"/>
  <c r="AP19" i="16" s="1"/>
  <c r="X19" i="16"/>
  <c r="AK19" i="16"/>
  <c r="AL19" i="16"/>
  <c r="AM19" i="16"/>
  <c r="AN19" i="16"/>
  <c r="Q20" i="16"/>
  <c r="X20" i="16"/>
  <c r="AK20" i="16"/>
  <c r="AL20" i="16"/>
  <c r="AM20" i="16"/>
  <c r="AN20" i="16"/>
  <c r="Q21" i="16"/>
  <c r="AP21" i="16" s="1"/>
  <c r="X21" i="16"/>
  <c r="AK21" i="16"/>
  <c r="AL21" i="16"/>
  <c r="AM21" i="16"/>
  <c r="Q22" i="16"/>
  <c r="X22" i="16"/>
  <c r="AK22" i="16"/>
  <c r="AP22" i="16"/>
  <c r="Q23" i="16"/>
  <c r="AN23" i="16"/>
  <c r="AO23" i="16" s="1"/>
  <c r="AP23" i="16" s="1"/>
  <c r="AK24" i="16"/>
  <c r="AP24" i="16"/>
  <c r="Q25" i="16"/>
  <c r="X25" i="16"/>
  <c r="AK25" i="16"/>
  <c r="AN25" i="16"/>
  <c r="AO25" i="16" s="1"/>
  <c r="AP25" i="16" s="1"/>
  <c r="Q26" i="16"/>
  <c r="X26" i="16"/>
  <c r="AK26" i="16"/>
  <c r="AN26" i="16"/>
  <c r="Q27" i="16"/>
  <c r="X27" i="16"/>
  <c r="AK27" i="16"/>
  <c r="AN27" i="16"/>
  <c r="AO27" i="16"/>
  <c r="AP27" i="16" s="1"/>
  <c r="X28" i="16"/>
  <c r="AK28" i="16"/>
  <c r="AP28" i="16"/>
  <c r="Q29" i="16"/>
  <c r="X29" i="16"/>
  <c r="AK29" i="16"/>
  <c r="AO29" i="16"/>
  <c r="AP29" i="16" s="1"/>
  <c r="AK30" i="16"/>
  <c r="Q32" i="16"/>
  <c r="X32" i="16"/>
  <c r="AK32" i="16"/>
  <c r="AO32" i="16" s="1"/>
  <c r="AP32" i="16" s="1"/>
  <c r="Q33" i="16"/>
  <c r="X33" i="16"/>
  <c r="AK33" i="16"/>
  <c r="AL33" i="16"/>
  <c r="AO33" i="16"/>
  <c r="AP33" i="16" s="1"/>
  <c r="Q34" i="16"/>
  <c r="AP34" i="16" s="1"/>
  <c r="AK34" i="16"/>
  <c r="AL34" i="16"/>
  <c r="AO34" i="16"/>
  <c r="Q35" i="16"/>
  <c r="X35" i="16"/>
  <c r="AK35" i="16"/>
  <c r="AL35" i="16"/>
  <c r="AO35" i="16"/>
  <c r="AP35" i="16" s="1"/>
  <c r="Q36" i="16"/>
  <c r="X36" i="16"/>
  <c r="Z36" i="16"/>
  <c r="Z67" i="16" s="1"/>
  <c r="Z15" i="1" s="1"/>
  <c r="AK36" i="16"/>
  <c r="AL36" i="16"/>
  <c r="AO36" i="16"/>
  <c r="AP36" i="16" s="1"/>
  <c r="Q37" i="16"/>
  <c r="X37" i="16"/>
  <c r="AK37" i="16"/>
  <c r="AO37" i="16"/>
  <c r="AP37" i="16" s="1"/>
  <c r="Q38" i="16"/>
  <c r="X38" i="16"/>
  <c r="AK38" i="16"/>
  <c r="AO38" i="16" s="1"/>
  <c r="AP38" i="16" s="1"/>
  <c r="AL38" i="16"/>
  <c r="Q39" i="16"/>
  <c r="X39" i="16"/>
  <c r="AK39" i="16"/>
  <c r="AL39" i="16"/>
  <c r="AO39" i="16"/>
  <c r="Q40" i="16"/>
  <c r="X40" i="16"/>
  <c r="AK40" i="16"/>
  <c r="AL40" i="16"/>
  <c r="AO40" i="16"/>
  <c r="Q41" i="16"/>
  <c r="X41" i="16"/>
  <c r="AK41" i="16"/>
  <c r="AL41" i="16"/>
  <c r="AO41" i="16"/>
  <c r="Q42" i="16"/>
  <c r="X42" i="16"/>
  <c r="AK42" i="16"/>
  <c r="AL42" i="16"/>
  <c r="AO42" i="16"/>
  <c r="AP42" i="16" s="1"/>
  <c r="Q43" i="16"/>
  <c r="AK43" i="16"/>
  <c r="AL43" i="16"/>
  <c r="AM43" i="16"/>
  <c r="AN43" i="16"/>
  <c r="Q44" i="16"/>
  <c r="X44" i="16"/>
  <c r="AL44" i="16"/>
  <c r="AM44" i="16"/>
  <c r="AO44" i="16" s="1"/>
  <c r="AP44" i="16" s="1"/>
  <c r="Q45" i="16"/>
  <c r="X45" i="16"/>
  <c r="AK45" i="16"/>
  <c r="AL45" i="16"/>
  <c r="AM45" i="16"/>
  <c r="AO45" i="16"/>
  <c r="Q46" i="16"/>
  <c r="AP46" i="16" s="1"/>
  <c r="X46" i="16"/>
  <c r="AK46" i="16"/>
  <c r="AL46" i="16"/>
  <c r="AM46" i="16"/>
  <c r="Q47" i="16"/>
  <c r="X47" i="16"/>
  <c r="AK47" i="16"/>
  <c r="AO47" i="16" s="1"/>
  <c r="AP47" i="16" s="1"/>
  <c r="AL47" i="16"/>
  <c r="AM47" i="16"/>
  <c r="AN47" i="16"/>
  <c r="Q48" i="16"/>
  <c r="X48" i="16"/>
  <c r="AK48" i="16"/>
  <c r="AL48" i="16"/>
  <c r="AM48" i="16"/>
  <c r="Q49" i="16"/>
  <c r="AK49" i="16"/>
  <c r="AO49" i="16" s="1"/>
  <c r="AP49" i="16" s="1"/>
  <c r="AL49" i="16"/>
  <c r="AM49" i="16"/>
  <c r="AN49" i="16"/>
  <c r="Q50" i="16"/>
  <c r="X50" i="16"/>
  <c r="AK50" i="16"/>
  <c r="AO50" i="16" s="1"/>
  <c r="AP50" i="16" s="1"/>
  <c r="AL50" i="16"/>
  <c r="AM50" i="16"/>
  <c r="AN50" i="16"/>
  <c r="Q51" i="16"/>
  <c r="AK51" i="16"/>
  <c r="AL51" i="16"/>
  <c r="AM51" i="16"/>
  <c r="AN51" i="16"/>
  <c r="Q52" i="16"/>
  <c r="X52" i="16"/>
  <c r="AK52" i="16"/>
  <c r="AL52" i="16"/>
  <c r="AM52" i="16"/>
  <c r="AO52" i="16"/>
  <c r="AP52" i="16" s="1"/>
  <c r="Q53" i="16"/>
  <c r="X53" i="16"/>
  <c r="AK53" i="16"/>
  <c r="AL53" i="16"/>
  <c r="AM53" i="16"/>
  <c r="AN53" i="16"/>
  <c r="AO53" i="16"/>
  <c r="Q54" i="16"/>
  <c r="X54" i="16"/>
  <c r="AK54" i="16"/>
  <c r="AO54" i="16" s="1"/>
  <c r="AP54" i="16" s="1"/>
  <c r="AL54" i="16"/>
  <c r="AM54" i="16"/>
  <c r="Q55" i="16"/>
  <c r="AP55" i="16"/>
  <c r="Q56" i="16"/>
  <c r="X56" i="16"/>
  <c r="AK56" i="16"/>
  <c r="AO56" i="16" s="1"/>
  <c r="AP56" i="16" s="1"/>
  <c r="AL56" i="16"/>
  <c r="AN56" i="16"/>
  <c r="Q57" i="16"/>
  <c r="X57" i="16"/>
  <c r="AK57" i="16"/>
  <c r="AL57" i="16"/>
  <c r="AO57" i="16"/>
  <c r="AP57" i="16" s="1"/>
  <c r="Q58" i="16"/>
  <c r="X58" i="16"/>
  <c r="AK58" i="16"/>
  <c r="AL58" i="16"/>
  <c r="AO58" i="16"/>
  <c r="X59" i="16"/>
  <c r="AL59" i="16"/>
  <c r="AO59" i="16" s="1"/>
  <c r="AP59" i="16" s="1"/>
  <c r="AM59" i="16"/>
  <c r="AN59" i="16"/>
  <c r="Q60" i="16"/>
  <c r="X60" i="16"/>
  <c r="AK60" i="16"/>
  <c r="AL60" i="16"/>
  <c r="AM60" i="16"/>
  <c r="Q61" i="16"/>
  <c r="X61" i="16"/>
  <c r="AO61" i="16"/>
  <c r="AP61" i="16" s="1"/>
  <c r="AK62" i="16"/>
  <c r="AL62" i="16"/>
  <c r="AM62" i="16"/>
  <c r="AP62" i="16"/>
  <c r="Q63" i="16"/>
  <c r="AO63" i="16"/>
  <c r="AP63" i="16" s="1"/>
  <c r="AK64" i="16"/>
  <c r="AP64" i="16"/>
  <c r="Q65" i="16"/>
  <c r="AO65" i="16"/>
  <c r="AP65" i="16"/>
  <c r="Q66" i="16"/>
  <c r="AP66" i="16"/>
  <c r="C15" i="1"/>
  <c r="E67" i="16"/>
  <c r="E15" i="1" s="1"/>
  <c r="O67" i="16"/>
  <c r="O15" i="1" s="1"/>
  <c r="P67" i="16"/>
  <c r="P15" i="1" s="1"/>
  <c r="R67" i="16"/>
  <c r="R15" i="1" s="1"/>
  <c r="S67" i="16"/>
  <c r="S15" i="1" s="1"/>
  <c r="T67" i="16"/>
  <c r="T15" i="1" s="1"/>
  <c r="U67" i="16"/>
  <c r="U15" i="1" s="1"/>
  <c r="V67" i="16"/>
  <c r="V15" i="1" s="1"/>
  <c r="W67" i="16"/>
  <c r="W15" i="1" s="1"/>
  <c r="Y67" i="16"/>
  <c r="Y15" i="1" s="1"/>
  <c r="AA67" i="16"/>
  <c r="AA15" i="1" s="1"/>
  <c r="AB67" i="16"/>
  <c r="AB15" i="1" s="1"/>
  <c r="AC67" i="16"/>
  <c r="AC15" i="1" s="1"/>
  <c r="AD67" i="16"/>
  <c r="AD15" i="1" s="1"/>
  <c r="AE67" i="16"/>
  <c r="AE15" i="1" s="1"/>
  <c r="AF67" i="16"/>
  <c r="AF15" i="1" s="1"/>
  <c r="AG67" i="16"/>
  <c r="AG15" i="1" s="1"/>
  <c r="AH67" i="16"/>
  <c r="AH15" i="1" s="1"/>
  <c r="AI67" i="16"/>
  <c r="AI15" i="1" s="1"/>
  <c r="AJ67" i="16"/>
  <c r="AJ15" i="1" s="1"/>
  <c r="AL67" i="16"/>
  <c r="AL15" i="1" s="1"/>
  <c r="AP16" i="1" l="1"/>
  <c r="AO17" i="16"/>
  <c r="AP17" i="16" s="1"/>
  <c r="AO14" i="16"/>
  <c r="AP14" i="16" s="1"/>
  <c r="AP53" i="16"/>
  <c r="AO60" i="16"/>
  <c r="AP60" i="16" s="1"/>
  <c r="AO48" i="16"/>
  <c r="AP48" i="16" s="1"/>
  <c r="AO12" i="16"/>
  <c r="AP12" i="16" s="1"/>
  <c r="AO15" i="16"/>
  <c r="AP15" i="16" s="1"/>
  <c r="AO51" i="16"/>
  <c r="AP51" i="16" s="1"/>
  <c r="AP45" i="16"/>
  <c r="AP58" i="16"/>
  <c r="AP40" i="16"/>
  <c r="AP39" i="16"/>
  <c r="AO43" i="16"/>
  <c r="AP43" i="16" s="1"/>
  <c r="AP41" i="16"/>
  <c r="AO26" i="16"/>
  <c r="AP26" i="16" s="1"/>
  <c r="AO20" i="16"/>
  <c r="AP20" i="16" s="1"/>
  <c r="AO10" i="16"/>
  <c r="AO67" i="16" l="1"/>
  <c r="AO15" i="1" s="1"/>
  <c r="AP18" i="16"/>
  <c r="AP67" i="16" s="1"/>
  <c r="AP15" i="1" s="1"/>
  <c r="AJ76" i="15"/>
  <c r="AJ14" i="1" s="1"/>
  <c r="AI76" i="15"/>
  <c r="AI14" i="1" s="1"/>
  <c r="AH76" i="15"/>
  <c r="AH14" i="1" s="1"/>
  <c r="AG76" i="15"/>
  <c r="AG14" i="1" s="1"/>
  <c r="AF76" i="15"/>
  <c r="AF14" i="1" s="1"/>
  <c r="AE76" i="15"/>
  <c r="AE14" i="1" s="1"/>
  <c r="AD76" i="15"/>
  <c r="AD14" i="1" s="1"/>
  <c r="AC76" i="15"/>
  <c r="AC14" i="1" s="1"/>
  <c r="AB76" i="15"/>
  <c r="AB14" i="1" s="1"/>
  <c r="AA76" i="15"/>
  <c r="AA14" i="1" s="1"/>
  <c r="Z76" i="15"/>
  <c r="Z14" i="1" s="1"/>
  <c r="Y76" i="15"/>
  <c r="Y14" i="1" s="1"/>
  <c r="W76" i="15"/>
  <c r="W14" i="1" s="1"/>
  <c r="V76" i="15"/>
  <c r="V14" i="1" s="1"/>
  <c r="U76" i="15"/>
  <c r="U14" i="1" s="1"/>
  <c r="T76" i="15"/>
  <c r="T14" i="1" s="1"/>
  <c r="S76" i="15"/>
  <c r="S14" i="1" s="1"/>
  <c r="R76" i="15"/>
  <c r="R14" i="1" s="1"/>
  <c r="P76" i="15"/>
  <c r="P14" i="1" s="1"/>
  <c r="N76" i="15"/>
  <c r="N14" i="1" s="1"/>
  <c r="E76" i="15"/>
  <c r="E14" i="1" s="1"/>
  <c r="Q75" i="15"/>
  <c r="Q74" i="15"/>
  <c r="Q73" i="15"/>
  <c r="Q70" i="15"/>
  <c r="AP70" i="15" s="1"/>
  <c r="AN60" i="15"/>
  <c r="AM60" i="15"/>
  <c r="AL60" i="15"/>
  <c r="AK60" i="15"/>
  <c r="AO60" i="15" s="1"/>
  <c r="AP60" i="15" s="1"/>
  <c r="X60" i="15"/>
  <c r="Q60" i="15"/>
  <c r="Q44" i="15"/>
  <c r="AP44" i="15" s="1"/>
  <c r="Q43" i="15"/>
  <c r="AP43" i="15" s="1"/>
  <c r="O42" i="15"/>
  <c r="O76" i="15" s="1"/>
  <c r="O14" i="1" s="1"/>
  <c r="AP41" i="15"/>
  <c r="Q40" i="15"/>
  <c r="Q39" i="15"/>
  <c r="AP36" i="15"/>
  <c r="AP35" i="15"/>
  <c r="Q34" i="15"/>
  <c r="AP34" i="15" s="1"/>
  <c r="AN33" i="15"/>
  <c r="AM33" i="15"/>
  <c r="AL33" i="15"/>
  <c r="AK33" i="15"/>
  <c r="AO33" i="15" s="1"/>
  <c r="AP33" i="15" s="1"/>
  <c r="Q33" i="15"/>
  <c r="AN32" i="15"/>
  <c r="AM32" i="15"/>
  <c r="AL32" i="15"/>
  <c r="AK32" i="15"/>
  <c r="AO32" i="15" s="1"/>
  <c r="Q32" i="15"/>
  <c r="AN31" i="15"/>
  <c r="AN76" i="15" s="1"/>
  <c r="AN14" i="1" s="1"/>
  <c r="AM31" i="15"/>
  <c r="AM76" i="15" s="1"/>
  <c r="AM14" i="1" s="1"/>
  <c r="AL31" i="15"/>
  <c r="AK31" i="15"/>
  <c r="Q31" i="15"/>
  <c r="Q30" i="15"/>
  <c r="AP30" i="15" s="1"/>
  <c r="Q29" i="15"/>
  <c r="AP29" i="15" s="1"/>
  <c r="Q28" i="15"/>
  <c r="AP28" i="15" s="1"/>
  <c r="Q27" i="15"/>
  <c r="AP27" i="15" s="1"/>
  <c r="Q26" i="15"/>
  <c r="AP26" i="15" s="1"/>
  <c r="Q25" i="15"/>
  <c r="AP25" i="15" s="1"/>
  <c r="Q24" i="15"/>
  <c r="AP24" i="15" s="1"/>
  <c r="Q23" i="15"/>
  <c r="AP23" i="15" s="1"/>
  <c r="Q22" i="15"/>
  <c r="AP22" i="15" s="1"/>
  <c r="Q21" i="15"/>
  <c r="AP21" i="15" s="1"/>
  <c r="Q20" i="15"/>
  <c r="AP20" i="15" s="1"/>
  <c r="Q19" i="15"/>
  <c r="AP19" i="15" s="1"/>
  <c r="Q18" i="15"/>
  <c r="AP18" i="15" s="1"/>
  <c r="Q17" i="15"/>
  <c r="AP17" i="15" s="1"/>
  <c r="Q16" i="15"/>
  <c r="AP16" i="15" s="1"/>
  <c r="X15" i="15"/>
  <c r="Q15" i="15"/>
  <c r="AP15" i="15" s="1"/>
  <c r="Q14" i="15"/>
  <c r="Q13" i="15"/>
  <c r="Q12" i="15"/>
  <c r="Q11" i="15"/>
  <c r="AO10" i="15"/>
  <c r="X10" i="15"/>
  <c r="Q10" i="15"/>
  <c r="AP32" i="15" l="1"/>
  <c r="Q42" i="15"/>
  <c r="AP42" i="15" s="1"/>
  <c r="Q76" i="15"/>
  <c r="Q14" i="1" s="1"/>
  <c r="AK76" i="15"/>
  <c r="AK14" i="1" s="1"/>
  <c r="AP10" i="15"/>
  <c r="AL76" i="15"/>
  <c r="AL14" i="1" s="1"/>
  <c r="AO31" i="15"/>
  <c r="AP31" i="15" s="1"/>
  <c r="AP76" i="15" s="1"/>
  <c r="AP14" i="1" s="1"/>
  <c r="AO76" i="15" l="1"/>
  <c r="AO14" i="1" s="1"/>
  <c r="Q7" i="14" l="1"/>
  <c r="AP7" i="14" s="1"/>
  <c r="AO7" i="14"/>
  <c r="Q8" i="14"/>
  <c r="AO8" i="14"/>
  <c r="AP8" i="14" s="1"/>
  <c r="Q9" i="14"/>
  <c r="AO9" i="14"/>
  <c r="AP9" i="14" s="1"/>
  <c r="Q10" i="14"/>
  <c r="AO10" i="14"/>
  <c r="Q11" i="14"/>
  <c r="AO11" i="14"/>
  <c r="AP11" i="14"/>
  <c r="Q12" i="14"/>
  <c r="AO12" i="14"/>
  <c r="AP12" i="14"/>
  <c r="Q13" i="14"/>
  <c r="AO13" i="14"/>
  <c r="Q14" i="14"/>
  <c r="AO14" i="14"/>
  <c r="AP14" i="14"/>
  <c r="Q15" i="14"/>
  <c r="AO15" i="14"/>
  <c r="AP15" i="14"/>
  <c r="Q16" i="14"/>
  <c r="AO16" i="14"/>
  <c r="Q17" i="14"/>
  <c r="AO17" i="14"/>
  <c r="AP17" i="14"/>
  <c r="Q18" i="14"/>
  <c r="AO18" i="14"/>
  <c r="AP18" i="14" s="1"/>
  <c r="Q19" i="14"/>
  <c r="AO19" i="14"/>
  <c r="AP19" i="14" s="1"/>
  <c r="Q20" i="14"/>
  <c r="AO20" i="14"/>
  <c r="AP20" i="14" s="1"/>
  <c r="Q21" i="14"/>
  <c r="AL21" i="14"/>
  <c r="AL39" i="14" s="1"/>
  <c r="AL13" i="1" s="1"/>
  <c r="AM21" i="14"/>
  <c r="AM39" i="14" s="1"/>
  <c r="AM13" i="1" s="1"/>
  <c r="AN21" i="14"/>
  <c r="AN39" i="14" s="1"/>
  <c r="AN13" i="1" s="1"/>
  <c r="AO21" i="14"/>
  <c r="AP21" i="14" s="1"/>
  <c r="Q22" i="14"/>
  <c r="X22" i="14"/>
  <c r="AF22" i="14"/>
  <c r="AG22" i="14"/>
  <c r="AJ22" i="14"/>
  <c r="AL22" i="14"/>
  <c r="AM22" i="14"/>
  <c r="AO22" i="14" s="1"/>
  <c r="Q23" i="14"/>
  <c r="X23" i="14"/>
  <c r="AF23" i="14"/>
  <c r="AJ23" i="14" s="1"/>
  <c r="AJ39" i="14" s="1"/>
  <c r="AJ13" i="1" s="1"/>
  <c r="AK23" i="14"/>
  <c r="AL23" i="14"/>
  <c r="AM23" i="14"/>
  <c r="AO23" i="14"/>
  <c r="Q24" i="14"/>
  <c r="AO24" i="14"/>
  <c r="AP24" i="14" s="1"/>
  <c r="Q25" i="14"/>
  <c r="Y25" i="14"/>
  <c r="AO25" i="14"/>
  <c r="AP25" i="14"/>
  <c r="Q26" i="14"/>
  <c r="AK26" i="14"/>
  <c r="AO26" i="14" s="1"/>
  <c r="AP26" i="14" s="1"/>
  <c r="AL26" i="14"/>
  <c r="AM26" i="14"/>
  <c r="AN26" i="14"/>
  <c r="Q27" i="14"/>
  <c r="AK27" i="14"/>
  <c r="AL27" i="14"/>
  <c r="AM27" i="14"/>
  <c r="AN27" i="14"/>
  <c r="Q28" i="14"/>
  <c r="X28" i="14"/>
  <c r="AO28" i="14"/>
  <c r="AP28" i="14"/>
  <c r="Q29" i="14"/>
  <c r="AO29" i="14"/>
  <c r="AP29" i="14" s="1"/>
  <c r="Q30" i="14"/>
  <c r="AO30" i="14"/>
  <c r="AP30" i="14" s="1"/>
  <c r="Q31" i="14"/>
  <c r="AN31" i="14"/>
  <c r="AO31" i="14" s="1"/>
  <c r="AP31" i="14" s="1"/>
  <c r="Q32" i="14"/>
  <c r="X32" i="14"/>
  <c r="AM32" i="14"/>
  <c r="AN32" i="14"/>
  <c r="AO32" i="14" s="1"/>
  <c r="AP32" i="14" s="1"/>
  <c r="Q33" i="14"/>
  <c r="X33" i="14"/>
  <c r="AO33" i="14"/>
  <c r="AP33" i="14"/>
  <c r="Q34" i="14"/>
  <c r="AO34" i="14"/>
  <c r="AP34" i="14" s="1"/>
  <c r="Q35" i="14"/>
  <c r="AO35" i="14"/>
  <c r="AP35" i="14" s="1"/>
  <c r="Q36" i="14"/>
  <c r="AO36" i="14"/>
  <c r="AP36" i="14" s="1"/>
  <c r="Q37" i="14"/>
  <c r="AO37" i="14"/>
  <c r="AP37" i="14"/>
  <c r="Q38" i="14"/>
  <c r="AO38" i="14"/>
  <c r="AP38" i="14" s="1"/>
  <c r="C39" i="14"/>
  <c r="C13" i="1" s="1"/>
  <c r="E39" i="14"/>
  <c r="E13" i="1" s="1"/>
  <c r="N39" i="14"/>
  <c r="N13" i="1" s="1"/>
  <c r="O39" i="14"/>
  <c r="O13" i="1" s="1"/>
  <c r="P39" i="14"/>
  <c r="R39" i="14"/>
  <c r="R13" i="1" s="1"/>
  <c r="S39" i="14"/>
  <c r="S13" i="1" s="1"/>
  <c r="T39" i="14"/>
  <c r="T13" i="1" s="1"/>
  <c r="U39" i="14"/>
  <c r="U13" i="1" s="1"/>
  <c r="V39" i="14"/>
  <c r="V13" i="1" s="1"/>
  <c r="W39" i="14"/>
  <c r="W13" i="1" s="1"/>
  <c r="Y39" i="14"/>
  <c r="Y13" i="1" s="1"/>
  <c r="Z39" i="14"/>
  <c r="Z13" i="1" s="1"/>
  <c r="AA39" i="14"/>
  <c r="AA13" i="1" s="1"/>
  <c r="AB39" i="14"/>
  <c r="AB13" i="1" s="1"/>
  <c r="AC39" i="14"/>
  <c r="AC13" i="1" s="1"/>
  <c r="AD39" i="14"/>
  <c r="AD13" i="1" s="1"/>
  <c r="AE39" i="14"/>
  <c r="AE13" i="1" s="1"/>
  <c r="AF39" i="14"/>
  <c r="AF13" i="1" s="1"/>
  <c r="AG39" i="14"/>
  <c r="AG13" i="1" s="1"/>
  <c r="AH39" i="14"/>
  <c r="AH13" i="1" s="1"/>
  <c r="AI39" i="14"/>
  <c r="AI13" i="1" s="1"/>
  <c r="AK39" i="14"/>
  <c r="AK13" i="1" s="1"/>
  <c r="AP23" i="14" l="1"/>
  <c r="Q39" i="14"/>
  <c r="Q13" i="1" s="1"/>
  <c r="P13" i="1"/>
  <c r="AO27" i="14"/>
  <c r="AP27" i="14" s="1"/>
  <c r="AP16" i="14"/>
  <c r="AP13" i="14"/>
  <c r="AP10" i="14"/>
  <c r="AP39" i="14" s="1"/>
  <c r="AP13" i="1" s="1"/>
  <c r="AP22" i="14"/>
  <c r="AO39" i="14" l="1"/>
  <c r="AO13" i="1" s="1"/>
  <c r="X12" i="1"/>
  <c r="Y12" i="1"/>
  <c r="Z12" i="1"/>
  <c r="AE12" i="1"/>
  <c r="AF12" i="1"/>
  <c r="AG12" i="1"/>
  <c r="AH12" i="1"/>
  <c r="W12" i="1"/>
  <c r="V12" i="1"/>
  <c r="O12" i="1"/>
  <c r="P12" i="1"/>
  <c r="Q12" i="1"/>
  <c r="R12" i="1"/>
  <c r="S12" i="1"/>
  <c r="T12" i="1"/>
  <c r="U12" i="1"/>
  <c r="AA12" i="1"/>
  <c r="AB12" i="1"/>
  <c r="AC12" i="1"/>
  <c r="AD12" i="1"/>
  <c r="AI12" i="1"/>
  <c r="AJ12" i="1"/>
  <c r="N12" i="1"/>
  <c r="AN16" i="13"/>
  <c r="AN15" i="13"/>
  <c r="AN14" i="13"/>
  <c r="AN13" i="13"/>
  <c r="AN12" i="13"/>
  <c r="AN11" i="13"/>
  <c r="AN10" i="13"/>
  <c r="AN9" i="13"/>
  <c r="AP8" i="13"/>
  <c r="AN8" i="13"/>
  <c r="AO9" i="13" l="1"/>
  <c r="AO11" i="13"/>
  <c r="AP11" i="13" s="1"/>
  <c r="AO13" i="13"/>
  <c r="AP13" i="13" s="1"/>
  <c r="AO15" i="13"/>
  <c r="AP15" i="13" s="1"/>
  <c r="AO12" i="13"/>
  <c r="AP12" i="13" s="1"/>
  <c r="AO16" i="13"/>
  <c r="AP16" i="13" s="1"/>
  <c r="AO10" i="13"/>
  <c r="AP10" i="13" s="1"/>
  <c r="AO14" i="13"/>
  <c r="AP14" i="13" s="1"/>
  <c r="Q7" i="12"/>
  <c r="Q57" i="12" s="1"/>
  <c r="Q11" i="1" s="1"/>
  <c r="AK7" i="12"/>
  <c r="AK57" i="12" s="1"/>
  <c r="AK11" i="1" s="1"/>
  <c r="AL7" i="12"/>
  <c r="AM7" i="12"/>
  <c r="AN7" i="12"/>
  <c r="Q8" i="12"/>
  <c r="AK8" i="12"/>
  <c r="AO8" i="12" s="1"/>
  <c r="AP8" i="12" s="1"/>
  <c r="AL8" i="12"/>
  <c r="AL57" i="12" s="1"/>
  <c r="AL11" i="1" s="1"/>
  <c r="AM8" i="12"/>
  <c r="AM57" i="12" s="1"/>
  <c r="AM11" i="1" s="1"/>
  <c r="AN8" i="12"/>
  <c r="Q9" i="12"/>
  <c r="AK9" i="12"/>
  <c r="AL9" i="12"/>
  <c r="AM9" i="12"/>
  <c r="AN9" i="12"/>
  <c r="AO9" i="12" s="1"/>
  <c r="Q10" i="12"/>
  <c r="AK10" i="12"/>
  <c r="AL10" i="12"/>
  <c r="AM10" i="12"/>
  <c r="AN10" i="12"/>
  <c r="AO10" i="12"/>
  <c r="Q11" i="12"/>
  <c r="AK11" i="12"/>
  <c r="AL11" i="12"/>
  <c r="AO11" i="12" s="1"/>
  <c r="AP11" i="12" s="1"/>
  <c r="AM11" i="12"/>
  <c r="AN11" i="12"/>
  <c r="Q12" i="12"/>
  <c r="AK12" i="12"/>
  <c r="AL12" i="12"/>
  <c r="AM12" i="12"/>
  <c r="AN12" i="12"/>
  <c r="AO12" i="12" s="1"/>
  <c r="AP12" i="12" s="1"/>
  <c r="Q13" i="12"/>
  <c r="AK13" i="12"/>
  <c r="AL13" i="12"/>
  <c r="AM13" i="12"/>
  <c r="AN13" i="12"/>
  <c r="AO13" i="12"/>
  <c r="Q14" i="12"/>
  <c r="AK14" i="12"/>
  <c r="AL14" i="12"/>
  <c r="AO14" i="12" s="1"/>
  <c r="AP14" i="12" s="1"/>
  <c r="AM14" i="12"/>
  <c r="AN14" i="12"/>
  <c r="Q15" i="12"/>
  <c r="AK15" i="12"/>
  <c r="AL15" i="12"/>
  <c r="AM15" i="12"/>
  <c r="AN15" i="12"/>
  <c r="AO15" i="12"/>
  <c r="AP15" i="12" s="1"/>
  <c r="Q16" i="12"/>
  <c r="AK16" i="12"/>
  <c r="AL16" i="12"/>
  <c r="AM16" i="12"/>
  <c r="AN16" i="12"/>
  <c r="Q17" i="12"/>
  <c r="AK17" i="12"/>
  <c r="AO17" i="12" s="1"/>
  <c r="AP17" i="12" s="1"/>
  <c r="AL17" i="12"/>
  <c r="AM17" i="12"/>
  <c r="AN17" i="12"/>
  <c r="Q18" i="12"/>
  <c r="AK18" i="12"/>
  <c r="AL18" i="12"/>
  <c r="AM18" i="12"/>
  <c r="AN18" i="12"/>
  <c r="AN57" i="12" s="1"/>
  <c r="AN11" i="1" s="1"/>
  <c r="Q19" i="12"/>
  <c r="AK19" i="12"/>
  <c r="AL19" i="12"/>
  <c r="AM19" i="12"/>
  <c r="AN19" i="12"/>
  <c r="AO19" i="12"/>
  <c r="AP19" i="12" s="1"/>
  <c r="Q20" i="12"/>
  <c r="AK20" i="12"/>
  <c r="AL20" i="12"/>
  <c r="AM20" i="12"/>
  <c r="AN20" i="12"/>
  <c r="Q21" i="12"/>
  <c r="AK21" i="12"/>
  <c r="AO21" i="12" s="1"/>
  <c r="AP21" i="12" s="1"/>
  <c r="AL21" i="12"/>
  <c r="AM21" i="12"/>
  <c r="AN21" i="12"/>
  <c r="Q22" i="12"/>
  <c r="AK22" i="12"/>
  <c r="AL22" i="12"/>
  <c r="AM22" i="12"/>
  <c r="AN22" i="12"/>
  <c r="AO22" i="12" s="1"/>
  <c r="AP22" i="12" s="1"/>
  <c r="Q23" i="12"/>
  <c r="AK23" i="12"/>
  <c r="AO23" i="12" s="1"/>
  <c r="AP23" i="12" s="1"/>
  <c r="AL23" i="12"/>
  <c r="AM23" i="12"/>
  <c r="AN23" i="12"/>
  <c r="Q24" i="12"/>
  <c r="AK24" i="12"/>
  <c r="AL24" i="12"/>
  <c r="AM24" i="12"/>
  <c r="AN24" i="12"/>
  <c r="Q25" i="12"/>
  <c r="AK25" i="12"/>
  <c r="AL25" i="12"/>
  <c r="AM25" i="12"/>
  <c r="AN25" i="12"/>
  <c r="AO25" i="12"/>
  <c r="AP25" i="12" s="1"/>
  <c r="Q26" i="12"/>
  <c r="AK26" i="12"/>
  <c r="AL26" i="12"/>
  <c r="AM26" i="12"/>
  <c r="AN26" i="12"/>
  <c r="AO26" i="12" s="1"/>
  <c r="Q27" i="12"/>
  <c r="AK27" i="12"/>
  <c r="AL27" i="12"/>
  <c r="AM27" i="12"/>
  <c r="AN27" i="12"/>
  <c r="Q28" i="12"/>
  <c r="AK28" i="12"/>
  <c r="AL28" i="12"/>
  <c r="AM28" i="12"/>
  <c r="AN28" i="12"/>
  <c r="AO28" i="12"/>
  <c r="AP28" i="12" s="1"/>
  <c r="Q29" i="12"/>
  <c r="AK29" i="12"/>
  <c r="AL29" i="12"/>
  <c r="AM29" i="12"/>
  <c r="AN29" i="12"/>
  <c r="AO29" i="12" s="1"/>
  <c r="Q30" i="12"/>
  <c r="AK30" i="12"/>
  <c r="AL30" i="12"/>
  <c r="AM30" i="12"/>
  <c r="AN30" i="12"/>
  <c r="Q31" i="12"/>
  <c r="AK31" i="12"/>
  <c r="AL31" i="12"/>
  <c r="AM31" i="12"/>
  <c r="AN31" i="12"/>
  <c r="AO31" i="12" s="1"/>
  <c r="AP31" i="12" s="1"/>
  <c r="Q32" i="12"/>
  <c r="AK32" i="12"/>
  <c r="AL32" i="12"/>
  <c r="AM32" i="12"/>
  <c r="AN32" i="12"/>
  <c r="Q33" i="12"/>
  <c r="AK33" i="12"/>
  <c r="AL33" i="12"/>
  <c r="AM33" i="12"/>
  <c r="AN33" i="12"/>
  <c r="AO33" i="12" s="1"/>
  <c r="AP33" i="12" s="1"/>
  <c r="Q34" i="12"/>
  <c r="AK34" i="12"/>
  <c r="AL34" i="12"/>
  <c r="AM34" i="12"/>
  <c r="AN34" i="12"/>
  <c r="AO34" i="12" s="1"/>
  <c r="AP34" i="12" s="1"/>
  <c r="Q35" i="12"/>
  <c r="AK35" i="12"/>
  <c r="AL35" i="12"/>
  <c r="AM35" i="12"/>
  <c r="AN35" i="12"/>
  <c r="Q36" i="12"/>
  <c r="AK36" i="12"/>
  <c r="AL36" i="12"/>
  <c r="AM36" i="12"/>
  <c r="AN36" i="12"/>
  <c r="AO36" i="12" s="1"/>
  <c r="AP36" i="12" s="1"/>
  <c r="Q37" i="12"/>
  <c r="AK37" i="12"/>
  <c r="AL37" i="12"/>
  <c r="AM37" i="12"/>
  <c r="AN37" i="12"/>
  <c r="AO37" i="12"/>
  <c r="Q38" i="12"/>
  <c r="AK38" i="12"/>
  <c r="AL38" i="12"/>
  <c r="AM38" i="12"/>
  <c r="AN38" i="12"/>
  <c r="Q39" i="12"/>
  <c r="AK39" i="12"/>
  <c r="AL39" i="12"/>
  <c r="AM39" i="12"/>
  <c r="AN39" i="12"/>
  <c r="AO39" i="12"/>
  <c r="AP39" i="12" s="1"/>
  <c r="Q40" i="12"/>
  <c r="AK40" i="12"/>
  <c r="AL40" i="12"/>
  <c r="AM40" i="12"/>
  <c r="AN40" i="12"/>
  <c r="AO40" i="12" s="1"/>
  <c r="AP40" i="12" s="1"/>
  <c r="Q41" i="12"/>
  <c r="AK41" i="12"/>
  <c r="AO41" i="12" s="1"/>
  <c r="AP41" i="12" s="1"/>
  <c r="AL41" i="12"/>
  <c r="AM41" i="12"/>
  <c r="AN41" i="12"/>
  <c r="Q42" i="12"/>
  <c r="AK42" i="12"/>
  <c r="AO42" i="12" s="1"/>
  <c r="AP42" i="12" s="1"/>
  <c r="AL42" i="12"/>
  <c r="AM42" i="12"/>
  <c r="AN42" i="12"/>
  <c r="Q43" i="12"/>
  <c r="AK43" i="12"/>
  <c r="AL43" i="12"/>
  <c r="AM43" i="12"/>
  <c r="AN43" i="12"/>
  <c r="AO43" i="12"/>
  <c r="AP43" i="12" s="1"/>
  <c r="Q44" i="12"/>
  <c r="AK44" i="12"/>
  <c r="AL44" i="12"/>
  <c r="AM44" i="12"/>
  <c r="AN44" i="12"/>
  <c r="AO44" i="12"/>
  <c r="Q45" i="12"/>
  <c r="AK45" i="12"/>
  <c r="AO45" i="12" s="1"/>
  <c r="AP45" i="12" s="1"/>
  <c r="AL45" i="12"/>
  <c r="AM45" i="12"/>
  <c r="AN45" i="12"/>
  <c r="Q46" i="12"/>
  <c r="AK46" i="12"/>
  <c r="AO46" i="12" s="1"/>
  <c r="AP46" i="12" s="1"/>
  <c r="AL46" i="12"/>
  <c r="AM46" i="12"/>
  <c r="AN46" i="12"/>
  <c r="Q47" i="12"/>
  <c r="AK47" i="12"/>
  <c r="AL47" i="12"/>
  <c r="AM47" i="12"/>
  <c r="AN47" i="12"/>
  <c r="AO47" i="12"/>
  <c r="AP47" i="12" s="1"/>
  <c r="Q48" i="12"/>
  <c r="AK48" i="12"/>
  <c r="AL48" i="12"/>
  <c r="AM48" i="12"/>
  <c r="AN48" i="12"/>
  <c r="AO48" i="12"/>
  <c r="Q49" i="12"/>
  <c r="AK49" i="12"/>
  <c r="AO49" i="12" s="1"/>
  <c r="AP49" i="12" s="1"/>
  <c r="AL49" i="12"/>
  <c r="AM49" i="12"/>
  <c r="AN49" i="12"/>
  <c r="Q50" i="12"/>
  <c r="AK50" i="12"/>
  <c r="AL50" i="12"/>
  <c r="AM50" i="12"/>
  <c r="AN50" i="12"/>
  <c r="AO50" i="12" s="1"/>
  <c r="AP50" i="12" s="1"/>
  <c r="Q51" i="12"/>
  <c r="AK51" i="12"/>
  <c r="AL51" i="12"/>
  <c r="AM51" i="12"/>
  <c r="AN51" i="12"/>
  <c r="AO51" i="12"/>
  <c r="AP51" i="12" s="1"/>
  <c r="Q52" i="12"/>
  <c r="AK52" i="12"/>
  <c r="AO52" i="12" s="1"/>
  <c r="AP52" i="12" s="1"/>
  <c r="AL52" i="12"/>
  <c r="AM52" i="12"/>
  <c r="AN52" i="12"/>
  <c r="Q53" i="12"/>
  <c r="AK53" i="12"/>
  <c r="AO53" i="12" s="1"/>
  <c r="AP53" i="12" s="1"/>
  <c r="AL53" i="12"/>
  <c r="AM53" i="12"/>
  <c r="AN53" i="12"/>
  <c r="Q54" i="12"/>
  <c r="AK54" i="12"/>
  <c r="AL54" i="12"/>
  <c r="AM54" i="12"/>
  <c r="AN54" i="12"/>
  <c r="AO54" i="12"/>
  <c r="AP54" i="12" s="1"/>
  <c r="Q55" i="12"/>
  <c r="AK55" i="12"/>
  <c r="AL55" i="12"/>
  <c r="AM55" i="12"/>
  <c r="AN55" i="12"/>
  <c r="AO55" i="12" s="1"/>
  <c r="AP55" i="12" s="1"/>
  <c r="Q56" i="12"/>
  <c r="AK56" i="12"/>
  <c r="AO56" i="12" s="1"/>
  <c r="AP56" i="12" s="1"/>
  <c r="AL56" i="12"/>
  <c r="AM56" i="12"/>
  <c r="AN56" i="12"/>
  <c r="C57" i="12"/>
  <c r="C11" i="1" s="1"/>
  <c r="D57" i="12"/>
  <c r="D11" i="1" s="1"/>
  <c r="E57" i="12"/>
  <c r="E11" i="1" s="1"/>
  <c r="G57" i="12"/>
  <c r="G11" i="1" s="1"/>
  <c r="H57" i="12"/>
  <c r="H11" i="1" s="1"/>
  <c r="I57" i="12"/>
  <c r="I11" i="1" s="1"/>
  <c r="J57" i="12"/>
  <c r="J11" i="1" s="1"/>
  <c r="K57" i="12"/>
  <c r="K11" i="1" s="1"/>
  <c r="L57" i="12"/>
  <c r="L11" i="1" s="1"/>
  <c r="M57" i="12"/>
  <c r="M11" i="1" s="1"/>
  <c r="N57" i="12"/>
  <c r="N11" i="1" s="1"/>
  <c r="O57" i="12"/>
  <c r="O11" i="1" s="1"/>
  <c r="P57" i="12"/>
  <c r="P11" i="1" s="1"/>
  <c r="R57" i="12"/>
  <c r="R11" i="1" s="1"/>
  <c r="S57" i="12"/>
  <c r="S11" i="1" s="1"/>
  <c r="T57" i="12"/>
  <c r="T11" i="1" s="1"/>
  <c r="U57" i="12"/>
  <c r="U11" i="1" s="1"/>
  <c r="V57" i="12"/>
  <c r="V11" i="1" s="1"/>
  <c r="W57" i="12"/>
  <c r="W11" i="1" s="1"/>
  <c r="Y57" i="12"/>
  <c r="Y11" i="1" s="1"/>
  <c r="Z57" i="12"/>
  <c r="Z11" i="1" s="1"/>
  <c r="AA57" i="12"/>
  <c r="AA11" i="1" s="1"/>
  <c r="AB57" i="12"/>
  <c r="AB11" i="1" s="1"/>
  <c r="AC57" i="12"/>
  <c r="AC11" i="1" s="1"/>
  <c r="AD57" i="12"/>
  <c r="AD11" i="1" s="1"/>
  <c r="AE57" i="12"/>
  <c r="AE11" i="1" s="1"/>
  <c r="AF57" i="12"/>
  <c r="AF11" i="1" s="1"/>
  <c r="AG57" i="12"/>
  <c r="AG11" i="1" s="1"/>
  <c r="AH57" i="12"/>
  <c r="AH11" i="1" s="1"/>
  <c r="AI57" i="12"/>
  <c r="AI11" i="1" s="1"/>
  <c r="AJ57" i="12"/>
  <c r="AJ11" i="1" s="1"/>
  <c r="AP9" i="13" l="1"/>
  <c r="AP26" i="13" s="1"/>
  <c r="AP12" i="1" s="1"/>
  <c r="AO26" i="13"/>
  <c r="AO12" i="1" s="1"/>
  <c r="AO18" i="12"/>
  <c r="AP18" i="12" s="1"/>
  <c r="AP13" i="12"/>
  <c r="AP29" i="12"/>
  <c r="AO7" i="12"/>
  <c r="AP7" i="12" s="1"/>
  <c r="AO32" i="12"/>
  <c r="AP32" i="12" s="1"/>
  <c r="AO16" i="12"/>
  <c r="AP16" i="12" s="1"/>
  <c r="AO38" i="12"/>
  <c r="AP38" i="12" s="1"/>
  <c r="AO35" i="12"/>
  <c r="AP35" i="12" s="1"/>
  <c r="AP48" i="12"/>
  <c r="AP44" i="12"/>
  <c r="AP37" i="12"/>
  <c r="AP10" i="12"/>
  <c r="AP26" i="12"/>
  <c r="AO30" i="12"/>
  <c r="AP30" i="12" s="1"/>
  <c r="AO27" i="12"/>
  <c r="AP27" i="12" s="1"/>
  <c r="AO24" i="12"/>
  <c r="AP24" i="12" s="1"/>
  <c r="AO20" i="12"/>
  <c r="AP20" i="12" s="1"/>
  <c r="AP9" i="12"/>
  <c r="AO57" i="12" l="1"/>
  <c r="AO11" i="1" s="1"/>
  <c r="AP57" i="12"/>
  <c r="AP11" i="1" s="1"/>
  <c r="C10" i="1"/>
  <c r="AG10" i="1"/>
  <c r="AF10" i="1" l="1"/>
  <c r="S10" i="1"/>
  <c r="Z10" i="1"/>
  <c r="E10" i="1"/>
  <c r="AH10" i="1"/>
  <c r="R10" i="1"/>
  <c r="P10" i="1"/>
  <c r="T10" i="1"/>
  <c r="AE10" i="1"/>
  <c r="N10" i="1"/>
  <c r="AI10" i="1"/>
  <c r="Y10" i="1"/>
  <c r="O10" i="1"/>
  <c r="W10" i="1"/>
  <c r="AA10" i="1"/>
  <c r="AD10" i="1"/>
  <c r="U10" i="1"/>
  <c r="AJ10" i="1"/>
  <c r="AB10" i="1"/>
  <c r="AC10" i="1"/>
  <c r="V10" i="1"/>
  <c r="AN23" i="11"/>
  <c r="AM23" i="11"/>
  <c r="AL23" i="11"/>
  <c r="AK23" i="11"/>
  <c r="Q23" i="11"/>
  <c r="AN22" i="11"/>
  <c r="AM22" i="11"/>
  <c r="AL22" i="11"/>
  <c r="Q22" i="11"/>
  <c r="AN21" i="11"/>
  <c r="AM21" i="11"/>
  <c r="AL21" i="11"/>
  <c r="Q21" i="11"/>
  <c r="AN20" i="11"/>
  <c r="AM20" i="11"/>
  <c r="AL20" i="11"/>
  <c r="Q20" i="11"/>
  <c r="AN19" i="11"/>
  <c r="AM19" i="11"/>
  <c r="AL19" i="11"/>
  <c r="Q19" i="11"/>
  <c r="AN18" i="11"/>
  <c r="AM18" i="11"/>
  <c r="AL18" i="11"/>
  <c r="Q18" i="11"/>
  <c r="AN17" i="11"/>
  <c r="AM17" i="11"/>
  <c r="AL17" i="11"/>
  <c r="Q17" i="11"/>
  <c r="AN16" i="11"/>
  <c r="AM16" i="11"/>
  <c r="AL16" i="11"/>
  <c r="Q16" i="11"/>
  <c r="AN15" i="11"/>
  <c r="AM15" i="11"/>
  <c r="Q15" i="11"/>
  <c r="AN14" i="11"/>
  <c r="AM14" i="11"/>
  <c r="AL14" i="11"/>
  <c r="AK14" i="11"/>
  <c r="Q14" i="11"/>
  <c r="AN13" i="11"/>
  <c r="AM13" i="11"/>
  <c r="AL13" i="11"/>
  <c r="AK13" i="11"/>
  <c r="Q13" i="11"/>
  <c r="AN12" i="11"/>
  <c r="AM12" i="11"/>
  <c r="AL12" i="11"/>
  <c r="AK12" i="11"/>
  <c r="Q12" i="11"/>
  <c r="AN11" i="11"/>
  <c r="AM11" i="11"/>
  <c r="AL11" i="11"/>
  <c r="AK11" i="11"/>
  <c r="Q11" i="11"/>
  <c r="AN10" i="11"/>
  <c r="AM10" i="11"/>
  <c r="AL10" i="11"/>
  <c r="AK10" i="11"/>
  <c r="Q10" i="11"/>
  <c r="AN9" i="11"/>
  <c r="AM9" i="11"/>
  <c r="AL9" i="11"/>
  <c r="AK9" i="11"/>
  <c r="Q9" i="11"/>
  <c r="AN8" i="11"/>
  <c r="AM8" i="11"/>
  <c r="AL8" i="11"/>
  <c r="AK8" i="11"/>
  <c r="Q8" i="11"/>
  <c r="AN7" i="11"/>
  <c r="AM7" i="11"/>
  <c r="AL7" i="11"/>
  <c r="AK7" i="11"/>
  <c r="Q7" i="11"/>
  <c r="AO11" i="11" l="1"/>
  <c r="AO16" i="11"/>
  <c r="AP16" i="11" s="1"/>
  <c r="AO20" i="11"/>
  <c r="AP20" i="11" s="1"/>
  <c r="AP11" i="11"/>
  <c r="AO18" i="11"/>
  <c r="AP18" i="11" s="1"/>
  <c r="AO22" i="11"/>
  <c r="AP22" i="11" s="1"/>
  <c r="AO13" i="11"/>
  <c r="AP13" i="11" s="1"/>
  <c r="Q10" i="1"/>
  <c r="AO23" i="11"/>
  <c r="AP23" i="11" s="1"/>
  <c r="AK10" i="1"/>
  <c r="AO17" i="11"/>
  <c r="AP17" i="11" s="1"/>
  <c r="AO21" i="11"/>
  <c r="AP21" i="11" s="1"/>
  <c r="AO9" i="11"/>
  <c r="AP9" i="11" s="1"/>
  <c r="AO15" i="11"/>
  <c r="AM10" i="1"/>
  <c r="AO19" i="11"/>
  <c r="AP19" i="11" s="1"/>
  <c r="AO8" i="11"/>
  <c r="AP8" i="11" s="1"/>
  <c r="AO10" i="11"/>
  <c r="AP10" i="11" s="1"/>
  <c r="AO12" i="11"/>
  <c r="AP12" i="11" s="1"/>
  <c r="AO14" i="11"/>
  <c r="AP14" i="11" s="1"/>
  <c r="AO7" i="11"/>
  <c r="AN10" i="1" l="1"/>
  <c r="AP15" i="11"/>
  <c r="AO10" i="1"/>
  <c r="AL10" i="1"/>
  <c r="AP7" i="11"/>
  <c r="AP10" i="1" l="1"/>
  <c r="AN17" i="10"/>
  <c r="AM17" i="10"/>
  <c r="AL17" i="10"/>
  <c r="AK17" i="10"/>
  <c r="Q17" i="10"/>
  <c r="AN16" i="10"/>
  <c r="AM16" i="10"/>
  <c r="AL16" i="10"/>
  <c r="AK16" i="10"/>
  <c r="Q16" i="10"/>
  <c r="AN15" i="10"/>
  <c r="AM15" i="10"/>
  <c r="AL15" i="10"/>
  <c r="AK15" i="10"/>
  <c r="AO15" i="10" s="1"/>
  <c r="Q15" i="10"/>
  <c r="AN14" i="10"/>
  <c r="AM14" i="10"/>
  <c r="AL14" i="10"/>
  <c r="AK14" i="10"/>
  <c r="Q14" i="10"/>
  <c r="AN13" i="10"/>
  <c r="AM13" i="10"/>
  <c r="AL13" i="10"/>
  <c r="AK13" i="10"/>
  <c r="Q13" i="10"/>
  <c r="AN12" i="10"/>
  <c r="AM12" i="10"/>
  <c r="AL12" i="10"/>
  <c r="AK12" i="10"/>
  <c r="AO12" i="10" s="1"/>
  <c r="Q12" i="10"/>
  <c r="AN11" i="10"/>
  <c r="AM11" i="10"/>
  <c r="AL11" i="10"/>
  <c r="AK11" i="10"/>
  <c r="Q11" i="10"/>
  <c r="AM10" i="10"/>
  <c r="AL10" i="10"/>
  <c r="Q10" i="10"/>
  <c r="AN9" i="10"/>
  <c r="AM9" i="10"/>
  <c r="AL9" i="10"/>
  <c r="AK9" i="10"/>
  <c r="Q9" i="10"/>
  <c r="AN8" i="10"/>
  <c r="AM8" i="10"/>
  <c r="AL8" i="10"/>
  <c r="AK8" i="10"/>
  <c r="Q8" i="10"/>
  <c r="AN7" i="10"/>
  <c r="AM7" i="10"/>
  <c r="AL7" i="10"/>
  <c r="AK7" i="10"/>
  <c r="Q7" i="10"/>
  <c r="AP15" i="10" l="1"/>
  <c r="AO14" i="10"/>
  <c r="AP14" i="10" s="1"/>
  <c r="AO11" i="10"/>
  <c r="AP11" i="10" s="1"/>
  <c r="AO16" i="10"/>
  <c r="AP16" i="10" s="1"/>
  <c r="AO13" i="10"/>
  <c r="AP13" i="10" s="1"/>
  <c r="AP12" i="10"/>
  <c r="AO17" i="10"/>
  <c r="AP17" i="10" s="1"/>
  <c r="AO9" i="10"/>
  <c r="AO10" i="10"/>
  <c r="AO8" i="10"/>
  <c r="AO7" i="10"/>
  <c r="AP8" i="10" l="1"/>
  <c r="AP10" i="10"/>
  <c r="AP7" i="10"/>
  <c r="AP9" i="10"/>
  <c r="D11" i="9" l="1"/>
  <c r="D8" i="1" s="1"/>
  <c r="E11" i="9"/>
  <c r="E8" i="1" s="1"/>
  <c r="F11" i="9"/>
  <c r="F8" i="1" s="1"/>
  <c r="G11" i="9"/>
  <c r="G8" i="1" s="1"/>
  <c r="H11" i="9"/>
  <c r="H8" i="1" s="1"/>
  <c r="I11" i="9"/>
  <c r="I8" i="1" s="1"/>
  <c r="J11" i="9"/>
  <c r="J8" i="1" s="1"/>
  <c r="K11" i="9"/>
  <c r="K8" i="1" s="1"/>
  <c r="L11" i="9"/>
  <c r="L8" i="1" s="1"/>
  <c r="M11" i="9"/>
  <c r="M8" i="1" s="1"/>
  <c r="N11" i="9"/>
  <c r="N8" i="1" s="1"/>
  <c r="O11" i="9"/>
  <c r="O8" i="1" s="1"/>
  <c r="P11" i="9"/>
  <c r="P8" i="1" s="1"/>
  <c r="Q11" i="9"/>
  <c r="Q8" i="1" s="1"/>
  <c r="R11" i="9"/>
  <c r="R8" i="1" s="1"/>
  <c r="S11" i="9"/>
  <c r="S8" i="1" s="1"/>
  <c r="T11" i="9"/>
  <c r="T8" i="1" s="1"/>
  <c r="U11" i="9"/>
  <c r="U8" i="1" s="1"/>
  <c r="V11" i="9"/>
  <c r="V8" i="1" s="1"/>
  <c r="W11" i="9"/>
  <c r="W8" i="1" s="1"/>
  <c r="X11" i="9"/>
  <c r="X8" i="1" s="1"/>
  <c r="Y11" i="9"/>
  <c r="Y8" i="1" s="1"/>
  <c r="Z11" i="9"/>
  <c r="Z8" i="1" s="1"/>
  <c r="AA11" i="9"/>
  <c r="AA8" i="1" s="1"/>
  <c r="AB11" i="9"/>
  <c r="AB8" i="1" s="1"/>
  <c r="AC11" i="9"/>
  <c r="AC8" i="1" s="1"/>
  <c r="AD11" i="9"/>
  <c r="AD8" i="1" s="1"/>
  <c r="AE11" i="9"/>
  <c r="AE8" i="1" s="1"/>
  <c r="AF11" i="9"/>
  <c r="AF8" i="1" s="1"/>
  <c r="AG11" i="9"/>
  <c r="AG8" i="1" s="1"/>
  <c r="AH11" i="9"/>
  <c r="AH8" i="1" s="1"/>
  <c r="AI11" i="9"/>
  <c r="AI8" i="1" s="1"/>
  <c r="AJ11" i="9"/>
  <c r="AJ8" i="1" s="1"/>
  <c r="AK11" i="9"/>
  <c r="AK8" i="1" s="1"/>
  <c r="AL11" i="9"/>
  <c r="AL8" i="1" s="1"/>
  <c r="AM11" i="9"/>
  <c r="AM8" i="1" s="1"/>
  <c r="AN11" i="9"/>
  <c r="AN8" i="1" s="1"/>
  <c r="AO11" i="9"/>
  <c r="AO8" i="1" s="1"/>
  <c r="AP11" i="9"/>
  <c r="AP8" i="1" s="1"/>
  <c r="C11" i="9"/>
  <c r="C8" i="1" s="1"/>
  <c r="S46" i="8" l="1"/>
  <c r="S7" i="1" s="1"/>
  <c r="AN45" i="8" l="1"/>
  <c r="AM45" i="8"/>
  <c r="AL45" i="8"/>
  <c r="AK45" i="8"/>
  <c r="Q45" i="8"/>
  <c r="AN44" i="8"/>
  <c r="AL44" i="8"/>
  <c r="AK44" i="8"/>
  <c r="Q44" i="8"/>
  <c r="AN43" i="8"/>
  <c r="AL43" i="8"/>
  <c r="AK43" i="8"/>
  <c r="AO43" i="8" s="1"/>
  <c r="Q43" i="8"/>
  <c r="AL42" i="8"/>
  <c r="AK42" i="8"/>
  <c r="AO42" i="8" s="1"/>
  <c r="AP42" i="8" s="1"/>
  <c r="Q42" i="8"/>
  <c r="X41" i="8"/>
  <c r="T41" i="8"/>
  <c r="AB41" i="8" s="1"/>
  <c r="AN41" i="8" s="1"/>
  <c r="AO41" i="8" s="1"/>
  <c r="Q41" i="8"/>
  <c r="X40" i="8"/>
  <c r="T40" i="8"/>
  <c r="AB40" i="8" s="1"/>
  <c r="AN40" i="8" s="1"/>
  <c r="AO40" i="8" s="1"/>
  <c r="AP40" i="8" s="1"/>
  <c r="Q40" i="8"/>
  <c r="AM39" i="8"/>
  <c r="AL39" i="8"/>
  <c r="AK39" i="8"/>
  <c r="X39" i="8"/>
  <c r="T39" i="8"/>
  <c r="AB39" i="8" s="1"/>
  <c r="AN39" i="8" s="1"/>
  <c r="Q39" i="8"/>
  <c r="AO44" i="8" l="1"/>
  <c r="AP44" i="8" s="1"/>
  <c r="AP43" i="8"/>
  <c r="AP41" i="8"/>
  <c r="AO45" i="8"/>
  <c r="AP45" i="8" s="1"/>
  <c r="AO39" i="8"/>
  <c r="AP39" i="8" s="1"/>
  <c r="AN38" i="8"/>
  <c r="AM38" i="8"/>
  <c r="AL38" i="8"/>
  <c r="AK38" i="8"/>
  <c r="N38" i="8"/>
  <c r="Q38" i="8" s="1"/>
  <c r="AN37" i="8"/>
  <c r="AL37" i="8"/>
  <c r="AK37" i="8"/>
  <c r="N37" i="8"/>
  <c r="Q37" i="8" s="1"/>
  <c r="AL36" i="8"/>
  <c r="AK36" i="8"/>
  <c r="Q36" i="8"/>
  <c r="AP36" i="8" s="1"/>
  <c r="AL35" i="8"/>
  <c r="AK35" i="8"/>
  <c r="N35" i="8"/>
  <c r="Q35" i="8" s="1"/>
  <c r="AP35" i="8" s="1"/>
  <c r="AO38" i="8" l="1"/>
  <c r="AP38" i="8" s="1"/>
  <c r="AO37" i="8"/>
  <c r="AP37" i="8" s="1"/>
  <c r="AN33" i="8"/>
  <c r="AM33" i="8"/>
  <c r="AL33" i="8"/>
  <c r="AK33" i="8"/>
  <c r="AN32" i="8"/>
  <c r="AM32" i="8"/>
  <c r="AL32" i="8"/>
  <c r="AK32" i="8"/>
  <c r="AO32" i="8" l="1"/>
  <c r="AO33" i="8"/>
  <c r="AM27" i="8"/>
  <c r="AL27" i="8"/>
  <c r="AK27" i="8"/>
  <c r="AO27" i="8" s="1"/>
  <c r="Q27" i="8"/>
  <c r="AN26" i="8"/>
  <c r="AM26" i="8"/>
  <c r="AL26" i="8"/>
  <c r="AK26" i="8"/>
  <c r="Q26" i="8"/>
  <c r="AM25" i="8"/>
  <c r="AL25" i="8"/>
  <c r="AK25" i="8"/>
  <c r="AO25" i="8" s="1"/>
  <c r="AP25" i="8" s="1"/>
  <c r="AN24" i="8"/>
  <c r="AM24" i="8"/>
  <c r="AL24" i="8"/>
  <c r="AK24" i="8"/>
  <c r="AN23" i="8"/>
  <c r="AM23" i="8"/>
  <c r="AL23" i="8"/>
  <c r="AK23" i="8"/>
  <c r="Q23" i="8"/>
  <c r="AN22" i="8"/>
  <c r="AM22" i="8"/>
  <c r="AL22" i="8"/>
  <c r="AK22" i="8"/>
  <c r="Q22" i="8"/>
  <c r="AN21" i="8"/>
  <c r="AL21" i="8"/>
  <c r="AK21" i="8"/>
  <c r="AO22" i="8" l="1"/>
  <c r="AO26" i="8"/>
  <c r="AP26" i="8" s="1"/>
  <c r="AP22" i="8"/>
  <c r="AO24" i="8"/>
  <c r="AO21" i="8"/>
  <c r="AP21" i="8" s="1"/>
  <c r="AP27" i="8"/>
  <c r="AO23" i="8"/>
  <c r="AP23" i="8" s="1"/>
  <c r="K46" i="8" l="1"/>
  <c r="K7" i="1" s="1"/>
  <c r="J46" i="8"/>
  <c r="J7" i="1" s="1"/>
  <c r="I46" i="8"/>
  <c r="I7" i="1" s="1"/>
  <c r="D46" i="8"/>
  <c r="D7" i="1" s="1"/>
  <c r="E46" i="8"/>
  <c r="E7" i="1" s="1"/>
  <c r="G46" i="8"/>
  <c r="G7" i="1" s="1"/>
  <c r="H46" i="8"/>
  <c r="H7" i="1" s="1"/>
  <c r="C46" i="8"/>
  <c r="C7" i="1" s="1"/>
  <c r="C17" i="1" s="1"/>
  <c r="O46" i="8"/>
  <c r="O7" i="1" s="1"/>
  <c r="P46" i="8"/>
  <c r="P7" i="1" s="1"/>
  <c r="R46" i="8"/>
  <c r="R7" i="1" s="1"/>
  <c r="T46" i="8"/>
  <c r="T7" i="1" s="1"/>
  <c r="U46" i="8"/>
  <c r="U7" i="1" s="1"/>
  <c r="V46" i="8"/>
  <c r="V7" i="1" s="1"/>
  <c r="W46" i="8"/>
  <c r="W7" i="1" s="1"/>
  <c r="Y46" i="8"/>
  <c r="Y7" i="1" s="1"/>
  <c r="Z46" i="8"/>
  <c r="Z7" i="1" s="1"/>
  <c r="AA46" i="8"/>
  <c r="AA7" i="1" s="1"/>
  <c r="AB46" i="8"/>
  <c r="AB7" i="1" s="1"/>
  <c r="AC46" i="8"/>
  <c r="AC7" i="1" s="1"/>
  <c r="AD46" i="8"/>
  <c r="AD7" i="1" s="1"/>
  <c r="AE46" i="8"/>
  <c r="AE7" i="1" s="1"/>
  <c r="AF46" i="8"/>
  <c r="AF7" i="1" s="1"/>
  <c r="AG46" i="8"/>
  <c r="AG7" i="1" s="1"/>
  <c r="AH46" i="8"/>
  <c r="AH7" i="1" s="1"/>
  <c r="AI46" i="8"/>
  <c r="AI7" i="1" s="1"/>
  <c r="AJ46" i="8"/>
  <c r="AJ7" i="1" s="1"/>
  <c r="N46" i="8"/>
  <c r="N7" i="1" s="1"/>
  <c r="AJ17" i="1" l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P17" i="1"/>
  <c r="O17" i="1"/>
  <c r="N17" i="1"/>
  <c r="M17" i="1"/>
  <c r="L17" i="1"/>
  <c r="K17" i="1"/>
  <c r="I17" i="1"/>
  <c r="G17" i="1"/>
  <c r="E17" i="1"/>
  <c r="AN46" i="8" l="1"/>
  <c r="AN7" i="1" s="1"/>
  <c r="AN17" i="1" s="1"/>
  <c r="AL46" i="8"/>
  <c r="AL7" i="1" s="1"/>
  <c r="AL17" i="1" s="1"/>
  <c r="AK46" i="8"/>
  <c r="AK7" i="1" s="1"/>
  <c r="AK17" i="1" s="1"/>
  <c r="Q46" i="8"/>
  <c r="Q7" i="1" s="1"/>
  <c r="Q17" i="1" s="1"/>
  <c r="AM46" i="8" l="1"/>
  <c r="AM7" i="1" s="1"/>
  <c r="AM17" i="1" s="1"/>
  <c r="AQ46" i="8"/>
  <c r="AP46" i="8" l="1"/>
  <c r="AP7" i="1" s="1"/>
  <c r="AP17" i="1" s="1"/>
  <c r="AO46" i="8"/>
  <c r="AO7" i="1" s="1"/>
  <c r="AO17" i="1" s="1"/>
  <c r="AN20" i="8"/>
  <c r="AM20" i="8"/>
  <c r="AL20" i="8"/>
  <c r="AK20" i="8"/>
  <c r="AN19" i="8"/>
  <c r="AM19" i="8"/>
  <c r="AL19" i="8"/>
  <c r="AK19" i="8"/>
  <c r="AN18" i="8"/>
  <c r="AM18" i="8"/>
  <c r="AL18" i="8"/>
  <c r="AK18" i="8"/>
  <c r="AN17" i="8"/>
  <c r="AM17" i="8"/>
  <c r="AL17" i="8"/>
  <c r="AK17" i="8"/>
  <c r="AN16" i="8"/>
  <c r="AM16" i="8"/>
  <c r="AL16" i="8"/>
  <c r="AK16" i="8"/>
  <c r="AN15" i="8"/>
  <c r="AM15" i="8"/>
  <c r="AL15" i="8"/>
  <c r="AK15" i="8"/>
  <c r="AN14" i="8"/>
  <c r="AM14" i="8"/>
  <c r="AL14" i="8"/>
  <c r="AK14" i="8"/>
  <c r="AN13" i="8"/>
  <c r="AM13" i="8"/>
  <c r="AL13" i="8"/>
  <c r="AK13" i="8"/>
  <c r="AN12" i="8"/>
  <c r="AM12" i="8"/>
  <c r="AL12" i="8"/>
  <c r="AK12" i="8"/>
  <c r="AN11" i="8"/>
  <c r="AM11" i="8"/>
  <c r="AL11" i="8"/>
  <c r="AK11" i="8"/>
  <c r="AN10" i="8"/>
  <c r="AM10" i="8"/>
  <c r="AL10" i="8"/>
  <c r="AK10" i="8"/>
  <c r="AN9" i="8"/>
  <c r="AM9" i="8"/>
  <c r="AL9" i="8"/>
  <c r="AK9" i="8"/>
  <c r="AN8" i="8"/>
  <c r="AM8" i="8"/>
  <c r="AL8" i="8"/>
  <c r="AK8" i="8"/>
  <c r="AN7" i="8"/>
  <c r="AM7" i="8"/>
  <c r="AL7" i="8"/>
  <c r="AK7" i="8"/>
  <c r="AO8" i="8" l="1"/>
  <c r="AP8" i="8" s="1"/>
  <c r="AO11" i="8"/>
  <c r="AP11" i="8" s="1"/>
  <c r="AO14" i="8"/>
  <c r="AP14" i="8" s="1"/>
  <c r="AO20" i="8"/>
  <c r="AP20" i="8" s="1"/>
  <c r="AO13" i="8"/>
  <c r="AP13" i="8" s="1"/>
  <c r="AO16" i="8"/>
  <c r="AP16" i="8" s="1"/>
  <c r="AO19" i="8"/>
  <c r="AP19" i="8" s="1"/>
  <c r="AO10" i="8"/>
  <c r="AP10" i="8" s="1"/>
  <c r="AO17" i="8"/>
  <c r="AP17" i="8" s="1"/>
  <c r="AO7" i="8"/>
  <c r="AP7" i="8" s="1"/>
  <c r="AO9" i="8"/>
  <c r="AP9" i="8" s="1"/>
  <c r="AO12" i="8"/>
  <c r="AP12" i="8" s="1"/>
  <c r="AO15" i="8"/>
  <c r="AP15" i="8" s="1"/>
  <c r="AO18" i="8"/>
  <c r="AP18" i="8" s="1"/>
</calcChain>
</file>

<file path=xl/sharedStrings.xml><?xml version="1.0" encoding="utf-8"?>
<sst xmlns="http://schemas.openxmlformats.org/spreadsheetml/2006/main" count="3254" uniqueCount="972">
  <si>
    <t>Տեխնիկայի օգտագործումից ստացված եկամուտը</t>
  </si>
  <si>
    <t>Համայնքի բնակչության քանի %-ին է ծառայել տեխնիկան</t>
  </si>
  <si>
    <t>Վառելիք</t>
  </si>
  <si>
    <t>Տեխնիկայի սպասարկում</t>
  </si>
  <si>
    <t>Ստացման պահից որքան գումար է ծախսվել տեխնիկան շահագործելու համար</t>
  </si>
  <si>
    <t>Համայնքի ղեկավարի որոշմամբ</t>
  </si>
  <si>
    <t>Անհատույց օգտագործման պայմանագիր</t>
  </si>
  <si>
    <t>Վարձակալության պայմանագիր</t>
  </si>
  <si>
    <t>այլ</t>
  </si>
  <si>
    <t>%</t>
  </si>
  <si>
    <t>Ստացման ամսաթիվ</t>
  </si>
  <si>
    <t xml:space="preserve">Տեղեկատվություն ստացված տեխնիկայի վերաբերյալ 
</t>
  </si>
  <si>
    <t>թիվ</t>
  </si>
  <si>
    <t xml:space="preserve">* Ծրագրի անվանման սյունակում լրացնել  ՀՏԶՀ-USAID, ՀՏԶՀ-SDC, ՀԲ ֆինանսավորմամբ
</t>
  </si>
  <si>
    <t>N/N</t>
  </si>
  <si>
    <t>Մարզի անվանումը</t>
  </si>
  <si>
    <t>Տեղեկատվություն օգտագործման ձևի վերաբերյալ</t>
  </si>
  <si>
    <t>վարել</t>
  </si>
  <si>
    <t>հա</t>
  </si>
  <si>
    <t xml:space="preserve">փորել </t>
  </si>
  <si>
    <t>խ/մ</t>
  </si>
  <si>
    <t xml:space="preserve">Ճանապարհ </t>
  </si>
  <si>
    <t>կմ</t>
  </si>
  <si>
    <t>Քանակըթիվ</t>
  </si>
  <si>
    <t>Մակնիշ (ամբողջական անվանումը)</t>
  </si>
  <si>
    <t xml:space="preserve">Տեխնիկայով համայնքներում կատարած աշատանքների տեսակը և ծավալը </t>
  </si>
  <si>
    <t xml:space="preserve">Համայնքի ավագանու որոշմամբ  հաստատված դրույքաչափեր՝  տեղեկատվություն մատուցվող
ծառայությունների դրույքաչափերը </t>
  </si>
  <si>
    <t xml:space="preserve"> 1 հա վարել</t>
  </si>
  <si>
    <t xml:space="preserve"> խ/մ փորել </t>
  </si>
  <si>
    <t xml:space="preserve">1 կմ ճանապարհ </t>
  </si>
  <si>
    <t xml:space="preserve">այլ </t>
  </si>
  <si>
    <t xml:space="preserve">ՀՀ դրամ </t>
  </si>
  <si>
    <t xml:space="preserve">թիվ </t>
  </si>
  <si>
    <t>ՀՀ դրամ</t>
  </si>
  <si>
    <t>Շահագործման ծախս</t>
  </si>
  <si>
    <t xml:space="preserve">Ավագանու որոշմամբ </t>
  </si>
  <si>
    <t>Համայնքի անվանումը</t>
  </si>
  <si>
    <t>Տեխնիկայի օգտագործումից ստացված օգուտները</t>
  </si>
  <si>
    <t xml:space="preserve">Համայնքի նակչության թիվը </t>
  </si>
  <si>
    <t>Տեխնիկայից օգտված բնակիչների թիվը</t>
  </si>
  <si>
    <t xml:space="preserve">Այդ թվում տեխնիկայով բնակիչներին մատուցվող ծառայություններից համայնքային
բյուջե մուտքերը՝ ըստ աշխատանքների </t>
  </si>
  <si>
    <t xml:space="preserve">Ընդամենը տեխնիկայով համայնքներում կատարած աշատանքների ծավալը  (ըստ տեսակի) </t>
  </si>
  <si>
    <t xml:space="preserve">Այդ թվում տեխնիկայով բնակիչներին մատուցվող
ծառայություններ (ըստ տեսակի)             </t>
  </si>
  <si>
    <t xml:space="preserve">Տեխնիկայի օգտագործումից ստացված եկամուտը՝ ըստ աշխատանքների </t>
  </si>
  <si>
    <t>Ընդամենը</t>
  </si>
  <si>
    <t xml:space="preserve">Ընդամենը </t>
  </si>
  <si>
    <t>Համայնքների   (Բնակավայրերի)  թիվը</t>
  </si>
  <si>
    <t xml:space="preserve">Զուտ եկամուտը՝ տեխնիկայի շահագործման համար ծախսերը հանած  </t>
  </si>
  <si>
    <t>Արագածոտն</t>
  </si>
  <si>
    <t>Արարատ</t>
  </si>
  <si>
    <t xml:space="preserve">Գեղարքունիք </t>
  </si>
  <si>
    <t>Լոռի</t>
  </si>
  <si>
    <t>Կոտայք</t>
  </si>
  <si>
    <t>Շիրակ</t>
  </si>
  <si>
    <t xml:space="preserve"> Սյունիք</t>
  </si>
  <si>
    <t>Վայոց  ձոր</t>
  </si>
  <si>
    <t>Տավուշ</t>
  </si>
  <si>
    <r>
      <rPr>
        <sz val="10"/>
        <color theme="1"/>
        <rFont val="GHEA Grapalat"/>
        <family val="3"/>
      </rPr>
      <t>*</t>
    </r>
    <r>
      <rPr>
        <b/>
        <sz val="10"/>
        <color theme="1"/>
        <rFont val="GHEA Grapalat"/>
        <family val="3"/>
      </rPr>
      <t xml:space="preserve">Որ ծրագրի շրջանաում 
է տրամադրվել </t>
    </r>
  </si>
  <si>
    <t>Քանակը</t>
  </si>
  <si>
    <t>Ստացված ամբողջ տեխնիկան  (ամբողջական անվանումը`թրթուրավոր 
տրակտոր, Էքսկավատոր, գրեյդեր և այլն)</t>
  </si>
  <si>
    <t>Ապարան</t>
  </si>
  <si>
    <t>Բոբկադ</t>
  </si>
  <si>
    <t>Էքսկավատոր</t>
  </si>
  <si>
    <t>Գրեյդեր</t>
  </si>
  <si>
    <t>ГАЗ</t>
  </si>
  <si>
    <t>ՈՒԱԶ</t>
  </si>
  <si>
    <t>ГС-10.07</t>
  </si>
  <si>
    <t>MAЗ</t>
  </si>
  <si>
    <t>УАЗ 23632</t>
  </si>
  <si>
    <t>ГАЗ 33086</t>
  </si>
  <si>
    <t>МАЗ 490103390</t>
  </si>
  <si>
    <t>АNТ-750</t>
  </si>
  <si>
    <t>JCB-3SX</t>
  </si>
  <si>
    <t>Ծաղկահովիտ</t>
  </si>
  <si>
    <t>Բեռնաուղևորատար</t>
  </si>
  <si>
    <t>UAZ-390946-550</t>
  </si>
  <si>
    <t>ՀՏԶՀ</t>
  </si>
  <si>
    <t>22․08․2019թ N63-Ն</t>
  </si>
  <si>
    <t>Միկրոավտոբուս</t>
  </si>
  <si>
    <t>GAZ 32273-753</t>
  </si>
  <si>
    <t>21․10․2019թ N67-Ն</t>
  </si>
  <si>
    <t>Ասինիզացիոն</t>
  </si>
  <si>
    <t>06․11․2019</t>
  </si>
  <si>
    <t>GAZ KO-503 B GAZ-53</t>
  </si>
  <si>
    <t>25․12․2019թ N88-Ն</t>
  </si>
  <si>
    <t>Աղբա տար</t>
  </si>
  <si>
    <t>25․12․2019</t>
  </si>
  <si>
    <t>KAMAZ KO-456-12 (KAMAZ-43253-15)</t>
  </si>
  <si>
    <t>Բեռնա տար Ինքնա          թափ</t>
  </si>
  <si>
    <t>12․12․2019</t>
  </si>
  <si>
    <t>KAMAZ 55111-15</t>
  </si>
  <si>
    <t>07․10․2019</t>
  </si>
  <si>
    <t>GS-10.07</t>
  </si>
  <si>
    <t>Էքսկա վատոր</t>
  </si>
  <si>
    <t>11․12․2019</t>
  </si>
  <si>
    <t>CAT 426F2</t>
  </si>
  <si>
    <t xml:space="preserve">*Որ ծրագրի շրջանաում 
է տրամադրվել </t>
  </si>
  <si>
    <t xml:space="preserve">Համայնքի բնակչության թիվը </t>
  </si>
  <si>
    <t>ՀԻՄՆԱՎՈՐՈՒՄ</t>
  </si>
  <si>
    <t>մ/ժ</t>
  </si>
  <si>
    <t xml:space="preserve">ՀՀ դրամ  </t>
  </si>
  <si>
    <t xml:space="preserve">Ընդամենը տեխնիկայով համայնքներում կատարած աշխատանքների ծավալը  (ըստ տեսակի) </t>
  </si>
  <si>
    <t>YA3</t>
  </si>
  <si>
    <t>JCB,բազմաֆունկցիոնալ էքսկավատոր</t>
  </si>
  <si>
    <t>29․10․2019թ․</t>
  </si>
  <si>
    <t>JCB,3 CXբազմաֆունկցիոնալ էքսկավատոր՝ հիդրավլիկ մուրճով</t>
  </si>
  <si>
    <t>ՀՏԶՀUSAID</t>
  </si>
  <si>
    <t xml:space="preserve">28,04,2020թ N19 </t>
  </si>
  <si>
    <t>Գրեյդեր Ա</t>
  </si>
  <si>
    <t>19․11․2019թ․</t>
  </si>
  <si>
    <t>Գրեյդեր ԳՍ 10․07</t>
  </si>
  <si>
    <t>Ինքնաթափ   ՄԱԶ--555102-220</t>
  </si>
  <si>
    <t>20,12,2019թ</t>
  </si>
  <si>
    <t>ՈՒԱԶ390945-552</t>
  </si>
  <si>
    <t>28․11․19թ․</t>
  </si>
  <si>
    <t>ՈՒԱԶ390945</t>
  </si>
  <si>
    <t>22․08․2019 N63-Ն</t>
  </si>
  <si>
    <t>Չի շահագործվել</t>
  </si>
  <si>
    <t>Աղբատար</t>
  </si>
  <si>
    <t>Բեռնատար Ինքնա          թափ</t>
  </si>
  <si>
    <t>Վառելիքը տրամադրվել  է ներհամայնքային /ներառյալ բոլոր 10 բնակավայրերը /  ճանապարհների հարթեցման և բարեկարգման համար։ Տեխնիկա վարձակալելու  դեպքում  համայնքի  բյուջեի ծախսը  կկազմի 2500000 դրամ։</t>
  </si>
  <si>
    <t>12000 դրամի վառելիքը   տրամադրվել  է  համայնքի ջրամատակարարման  համակարկի  սպասարկման աշխատանքներ կատարելու   նպատակով։</t>
  </si>
  <si>
    <t>189000 դրամի վառելիքը  տրամադրվել  է համայնքի  բազմաբնակարան  շենքերի  կոյուղու և դիտահորերի մաքրման  համար։Տեխնիկա  վարձակալելու  դեպքում  համայնքի  բյուջեի  ծախսը  կկազմի 1500000 դրամ։</t>
  </si>
  <si>
    <t>177000 դրամի վառելիքը  ծախսվել  է բնակավայրերում  աղբահանություն  իրականացնելու համար։</t>
  </si>
  <si>
    <t>366000 դրամը ծախսվել է բնակավայրերի ջրագծերի  և ջրատարների նորոգման    համար, 50000 դրամի  ձեռք է  բերվել շարժիչի  յուղ և  քսայուղ։Տեխնիկա  վարձակալելու  դեպքում համայնքի  բյուջեի  ծախսը կկազմի մինչև  2000000 դրամ։</t>
  </si>
  <si>
    <t>Աշտարակ</t>
  </si>
  <si>
    <t>Էքսկավատոր ամբարձիչ ELAZ-BL880</t>
  </si>
  <si>
    <t>Բելառուս</t>
  </si>
  <si>
    <r>
      <t xml:space="preserve">Բելառուս </t>
    </r>
    <r>
      <rPr>
        <sz val="12"/>
        <color theme="1"/>
        <rFont val="GHEA Grapalat"/>
        <charset val="204"/>
      </rPr>
      <t>82.1</t>
    </r>
  </si>
  <si>
    <t>Մամլիչ</t>
  </si>
  <si>
    <t>ТУКАН-1600</t>
  </si>
  <si>
    <t>Եռախոփ գութան</t>
  </si>
  <si>
    <t>Եռախոփ գութան ՊՆՎ 3-35</t>
  </si>
  <si>
    <t xml:space="preserve">11.05.22 66-Ա  </t>
  </si>
  <si>
    <t>Այգեգործական սրսկիչ</t>
  </si>
  <si>
    <t>11.05.22 66-Ա</t>
  </si>
  <si>
    <t>տրված է վարձակալությամբ տարեկան 600000 ՀՀ դրամ</t>
  </si>
  <si>
    <t>Թալին</t>
  </si>
  <si>
    <t>0-</t>
  </si>
  <si>
    <t>6,5</t>
  </si>
  <si>
    <t>Տեխնիկան աշխատել է 504մ/ժ,որից  համայնքի  աշխատանքների կատարման համար 504մ/ժ,որից 80մ/ժ ներհամայնքային և  միջդաշտային  ճանապարհների հարթեցման,195մ/ժ ջրագծերի վերանորոգման,մ/ժ 229 այլ աշխատանքներ կատարելու համար, բնակիչներին 0 ժամ։</t>
  </si>
  <si>
    <t>Տեխնիկան աշխատել է 140մ/ժ  համայնքի  աշխատանքների կատարման համար .որից 90մ/ժ ներհամայնքային և միջդաշտային ճանապարհների վերանորոգման համար,50մ/ժ  այլ  աշխատանքներ  կատարելու համարր:</t>
  </si>
  <si>
    <t xml:space="preserve">Տեխնիկան կատարել  է 11504 կմ  վազք,որից 10954 կմ  ներհամայնքային  և  միջդաշտային  ճանապարհներին   ավազի  տեխափոխման  համար 550կմ  տարբեր  բնակավայրերի աղբաթափման  ածխատանքներին </t>
  </si>
  <si>
    <t>11.10.22 152-Ա</t>
  </si>
  <si>
    <t>կոմունալ տնտեսություն</t>
  </si>
  <si>
    <t>20․10․23թ</t>
  </si>
  <si>
    <t>Էքսկավատոր բեռնիչ JCB 3CXD</t>
  </si>
  <si>
    <t>12․09․23թ 124-Ա</t>
  </si>
  <si>
    <t>բարեկարգում</t>
  </si>
  <si>
    <t>ջրային տնտեսություն</t>
  </si>
  <si>
    <t>ՏԵՂԵԿԱՆՔ
ՀՀ միավորված համայնքներում ստացված տեխնիկայի վերաբերյալ 2023 թվականի չորրորդ  եռամսյակի ընթացքում</t>
  </si>
  <si>
    <t>ՏԵՂԵԿԱՆՔ
ՀՀ Արագածոտի մարզում ստացված տեխնիկայի վերաբերյալ   առ  01  01 2024թ</t>
  </si>
  <si>
    <t>ՏԵՂԵԿԱՆՔ
ՀՀ Արարատի մարզի միավորված համայնքներում ստացված տեխնիկայի վերաբերյալ  2023 թվականի 4-րդ եռամսյակի  ընթացքում</t>
  </si>
  <si>
    <r>
      <rPr>
        <sz val="12"/>
        <color theme="1"/>
        <rFont val="GHEA Grapalat"/>
        <family val="3"/>
      </rPr>
      <t>*</t>
    </r>
    <r>
      <rPr>
        <b/>
        <sz val="9"/>
        <color theme="1"/>
        <rFont val="GHEA Grapalat"/>
        <family val="3"/>
      </rPr>
      <t xml:space="preserve">Որ ծրագրի շրջանաում 
է տրամադրվել </t>
    </r>
  </si>
  <si>
    <t>Վեդի</t>
  </si>
  <si>
    <t>Արտաշատ</t>
  </si>
  <si>
    <t>Մասիս</t>
  </si>
  <si>
    <t xml:space="preserve">ՏԵՂԵԿԱՆՔ
ՀՀ Արմավիրի մարզի միավորված համայնքներում ստացված տեխնիկայի վերաբերյալ </t>
  </si>
  <si>
    <t>Վաղարշապատ</t>
  </si>
  <si>
    <t>Մեծամոր</t>
  </si>
  <si>
    <t>ինքնաթափ, էքսկավատոր, գրեյդեր</t>
  </si>
  <si>
    <t>նոյեմբեր 2023թ</t>
  </si>
  <si>
    <t xml:space="preserve">CASE 570SV 2հատ, HOWO CNHTC 2հատ, SHANTUI SG17-B6 1հատ </t>
  </si>
  <si>
    <t>ՀՀ տարածքային զարգացման հիմնադրամի կողմից իրականացվող սոցալական ներդրումների և տեղական զարգացման ծրագրի՝ բաղադրիչ 2-ի շրջանակներում</t>
  </si>
  <si>
    <t>նվիրատվություն 5% համայնքի ֆինանսավորմամբ</t>
  </si>
  <si>
    <t>Փարաքար</t>
  </si>
  <si>
    <t>անվավոր տրակտոր</t>
  </si>
  <si>
    <t>SAME</t>
  </si>
  <si>
    <t>գնել է Մուսալեռի համայնքապետարանը</t>
  </si>
  <si>
    <t xml:space="preserve"> - </t>
  </si>
  <si>
    <t>11.04.2022թ.</t>
  </si>
  <si>
    <t>Արաքս</t>
  </si>
  <si>
    <t>տրակտոր</t>
  </si>
  <si>
    <t>27.11.2019թ.</t>
  </si>
  <si>
    <t>Բելառուս 82.1</t>
  </si>
  <si>
    <t xml:space="preserve">ՀՏԶՀ-USAID </t>
  </si>
  <si>
    <t>Խոյ</t>
  </si>
  <si>
    <t>Բելառուս անիվավոր տրակտոր</t>
  </si>
  <si>
    <t>Բելառուս МТЗ-82.1</t>
  </si>
  <si>
    <t>*Կառավարության կողմից նվիրատվություն</t>
  </si>
  <si>
    <t>Տրված է վարձակալության 2015թվականից</t>
  </si>
  <si>
    <t>Տրակտոր</t>
  </si>
  <si>
    <t>22,10,2014</t>
  </si>
  <si>
    <t>Հայաստանի փոքր և միջին ձեռնարկատիրություն զարգացման ազգային հիմնադրամ</t>
  </si>
  <si>
    <t>Աղբահանության և  բարեկարգման աշխատանքներ</t>
  </si>
  <si>
    <t>24․07․2015</t>
  </si>
  <si>
    <t xml:space="preserve">Բելառուս МТЗ-82.1 </t>
  </si>
  <si>
    <t>100% պետական աջակցություն</t>
  </si>
  <si>
    <t>Աղբահանության  և  բարեկարգմանաշխատանքներ</t>
  </si>
  <si>
    <t>Xingtai XT454</t>
  </si>
  <si>
    <t>Պետական աջակցության ծրագիր</t>
  </si>
  <si>
    <t>ՄՏ8-821</t>
  </si>
  <si>
    <t>համայնքային միջոցներով</t>
  </si>
  <si>
    <t>Թրթուրավոր</t>
  </si>
  <si>
    <t>T 170</t>
  </si>
  <si>
    <t>Աղբավայրի մաքրում</t>
  </si>
  <si>
    <t>Արավիր</t>
  </si>
  <si>
    <t>Ավտոգրեյդեր</t>
  </si>
  <si>
    <t>Shantui SG17-B6</t>
  </si>
  <si>
    <t>ՀՏԶՀ-Ի ԿՈՂՄԻՑ ԻՐԱԿԱՆԱՑՎՈՂ ՍՈՑԻԱԼԱԿԱՆ ՆԵՐԴՐՈՒՄՆԵՐԻ ԵՎ ՏԵՂԱԿԱՆ ԶԱՐԳԱՑՄԱՆ ԼՖ ԾՐԱԳՐԻ ԲԱՂԱԴՐԻՉ 2-Ի ՇՐՋԱՆԱԿՈՒՄ</t>
  </si>
  <si>
    <t>095-Ա 06․04․2022</t>
  </si>
  <si>
    <t xml:space="preserve"> </t>
  </si>
  <si>
    <t>ՏԵՂԵԿԱՆՔ
ՀՀ Գեղարքունիքի մարզի Ճամբարակ համայնքում ստացված տեխնիկայի վերաբերյալ 2023 թվականի IV եռամսյակի ընթացքում</t>
  </si>
  <si>
    <t>Ճամբարակ</t>
  </si>
  <si>
    <t>JCB 3CX</t>
  </si>
  <si>
    <t>ՀՏԶՀ-USAID, ՀՏԶՀ-SDC, ՀԲ ֆինանսավորմամբ</t>
  </si>
  <si>
    <t>11.03.2020թ.</t>
  </si>
  <si>
    <t>20.11.2019թ.</t>
  </si>
  <si>
    <t>ГС10.07</t>
  </si>
  <si>
    <t>Մինի-ամբարձիչ</t>
  </si>
  <si>
    <t>ANT-750</t>
  </si>
  <si>
    <t>Բեռնատար MAZ</t>
  </si>
  <si>
    <t>26.12.2019թ.</t>
  </si>
  <si>
    <t>MAZ 651608-280-000</t>
  </si>
  <si>
    <t xml:space="preserve">Բեռնատար GAZ </t>
  </si>
  <si>
    <t>13.02.2020թ.</t>
  </si>
  <si>
    <t>GAZ 330980-1833-09-229-20-00</t>
  </si>
  <si>
    <t>02.06.2020թ</t>
  </si>
  <si>
    <t>CASE 570ST</t>
  </si>
  <si>
    <t>ՄԱԶ ինքնաթափ</t>
  </si>
  <si>
    <t>01.10.2020թ</t>
  </si>
  <si>
    <t>МАЗ-551626-580-050</t>
  </si>
  <si>
    <t>ԳԱԶ ինքնաթափ</t>
  </si>
  <si>
    <t>10.02.2021թ</t>
  </si>
  <si>
    <t>ԳԱԶ C41R13</t>
  </si>
  <si>
    <t>Վարդենիս</t>
  </si>
  <si>
    <t>ՈՒղղեհարթիչ ,,Գրեյդեր,,</t>
  </si>
  <si>
    <t>28.10.2019թ.</t>
  </si>
  <si>
    <t>ԳՍ10.07</t>
  </si>
  <si>
    <t xml:space="preserve">Մինի ամբարձիչ </t>
  </si>
  <si>
    <t>ԱՆՏ.750</t>
  </si>
  <si>
    <t xml:space="preserve">Էքսկավատոր       JCB </t>
  </si>
  <si>
    <t>3CX Sitemaster</t>
  </si>
  <si>
    <t xml:space="preserve">Էքսկավատոր       CAT </t>
  </si>
  <si>
    <t xml:space="preserve">Էքսկավատոր       CASE </t>
  </si>
  <si>
    <t>Էքսկավատոր       ELAZ</t>
  </si>
  <si>
    <t xml:space="preserve">Կամազ </t>
  </si>
  <si>
    <t>65115-3902017 CK</t>
  </si>
  <si>
    <t>Մարտունի</t>
  </si>
  <si>
    <t>Սևան</t>
  </si>
  <si>
    <t>Բազմաֆունկցիոնալ Էքսկավատոր</t>
  </si>
  <si>
    <t>31.08.2023</t>
  </si>
  <si>
    <t xml:space="preserve"> JCB3CXD14M2NN</t>
  </si>
  <si>
    <t xml:space="preserve"> ՀՏԶՀ-USAID,  ՀԲ ֆինանսավորմամբ</t>
  </si>
  <si>
    <t>սեփականություն</t>
  </si>
  <si>
    <t>Բազմաֆունկցիոնալ մինի ամբարձիչ</t>
  </si>
  <si>
    <t>01․09․2023</t>
  </si>
  <si>
    <t>SWL3220</t>
  </si>
  <si>
    <t>Անվավոր տրակտոր 1,4 բելառուս 82,1</t>
  </si>
  <si>
    <t xml:space="preserve">Գրեյդեր </t>
  </si>
  <si>
    <t>18․12․2023</t>
  </si>
  <si>
    <t>SHANTUI SG17-B6</t>
  </si>
  <si>
    <t>Տեխնիկան աշխատել է համայնքի ճանապարհների նորոգման և բարեկարգման համար</t>
  </si>
  <si>
    <t>MTZ-95P/ЭО-2626</t>
  </si>
  <si>
    <t>Փամբակ</t>
  </si>
  <si>
    <t>Տեխնիկան հիմնականում աշխատել է համայնքի  համար</t>
  </si>
  <si>
    <t>03/05/2022թ-ի թիվ 19</t>
  </si>
  <si>
    <t>JCB 3cx</t>
  </si>
  <si>
    <t>06/04/2022թ.</t>
  </si>
  <si>
    <t>բազմաֆունկցիոնալ էքսկավատոր</t>
  </si>
  <si>
    <t>Լերմոնտովո</t>
  </si>
  <si>
    <t>Կամազ-65115-026</t>
  </si>
  <si>
    <t>26.08.2019թ.</t>
  </si>
  <si>
    <t>kamaz 65115-026</t>
  </si>
  <si>
    <t xml:space="preserve"> JCB 3CX Sitemaster</t>
  </si>
  <si>
    <t xml:space="preserve"> 03.04.2019թ.</t>
  </si>
  <si>
    <t>էքսկավատոր JCB 3CX Sitemaster</t>
  </si>
  <si>
    <t>ԳՍ-10.07</t>
  </si>
  <si>
    <t>03.04.2019թ.</t>
  </si>
  <si>
    <t>գրեդեր ԳՍ-10.07</t>
  </si>
  <si>
    <t>Աղբատար մեքենան սպասարկում է Գյուլագարակ համայնքի և բնակավայրերի փողոցների աղբահանության  ապահովմանը</t>
  </si>
  <si>
    <t xml:space="preserve">ՄԱԶ-490343-390, </t>
  </si>
  <si>
    <t>08.05.2019թ.</t>
  </si>
  <si>
    <t xml:space="preserve">Աղբատար մեքենա ՄԱԶ-490343-390 </t>
  </si>
  <si>
    <t>Աղբատար մեքենան սպասարկում է Թումանյան քաղաքի կենտրոնի փողոցներն ու բազմաբնակարան շենքերը : Գյուղական բնակավայրերում աղբահանության հավաքագրումը չի ապահովվում:</t>
  </si>
  <si>
    <t>ՀՏԶՀ-USAID</t>
  </si>
  <si>
    <t>KO-449-05 KAMAZ-536053)</t>
  </si>
  <si>
    <t>կամազ աղբատար</t>
  </si>
  <si>
    <t>KAMAZ 655115-026</t>
  </si>
  <si>
    <t>կամազ ինքնաթափ</t>
  </si>
  <si>
    <t>ՀԲ ֆինանսավորմամբ</t>
  </si>
  <si>
    <t>Կուլտիվատոր/կախովի/SKSS-15A-60x20</t>
  </si>
  <si>
    <t>02․07․2021թ․</t>
  </si>
  <si>
    <t>Հացահատիկային շարքացան С3Ф 3600</t>
  </si>
  <si>
    <t>25.08.2021թ․</t>
  </si>
  <si>
    <t>կարտոֆիլ հանող մեքենա/կախովի երկշարքանի/КТH-2B</t>
  </si>
  <si>
    <t>Հողաֆրեզ IGQN/GN-220</t>
  </si>
  <si>
    <t>կարտոֆիլ ցանող մեքենա Л-202</t>
  </si>
  <si>
    <t>JSB 3CX</t>
  </si>
  <si>
    <t>էքսկավատոր</t>
  </si>
  <si>
    <t>Թումանյան</t>
  </si>
  <si>
    <t>Տեխնիկան աշխատել է համայնքի  համար այդ պատճառով համայնքի բյուջե գումար մուտք չի եղել</t>
  </si>
  <si>
    <t>Սոցիալական ներդրումների և տեղական զարգացման</t>
  </si>
  <si>
    <t>բելառուս 82,1</t>
  </si>
  <si>
    <t>2020թ</t>
  </si>
  <si>
    <t xml:space="preserve">Տրակտոր </t>
  </si>
  <si>
    <t>Տեխնիկան չի աշխատել</t>
  </si>
  <si>
    <t xml:space="preserve">Հնձիչ </t>
  </si>
  <si>
    <t>Խոտ հակավորիչ մեքենա</t>
  </si>
  <si>
    <t>Տեխնիկան չի շահագործվել</t>
  </si>
  <si>
    <t>Գութան 3 խուփանի</t>
  </si>
  <si>
    <t>-</t>
  </si>
  <si>
    <t>Խոտհավաքիչ</t>
  </si>
  <si>
    <t xml:space="preserve">Աղբատար մեքենան սպասարկում է Ալավերդի համայնքի կենտրոնի փողոցներն ու բազմաբնակարան շենքերը : </t>
  </si>
  <si>
    <t>KAMAZ</t>
  </si>
  <si>
    <t xml:space="preserve">Աղբատար մեքենա՝ 10 խմ </t>
  </si>
  <si>
    <t>Տեխնիկան աշխատել է համայնքի ճանապարհների նորոգման և ավազի տեղափոխման համար</t>
  </si>
  <si>
    <t xml:space="preserve"> KAMAZ </t>
  </si>
  <si>
    <t>Բեռնատար ինքնաթափ մեքենա, թափքի տարողությունը10տնն</t>
  </si>
  <si>
    <t>2168 ժամ աշխատել է համայնքի բարեկարգման և ընթացիկ նորոգումների համար</t>
  </si>
  <si>
    <t>ELAZ-BL 880</t>
  </si>
  <si>
    <t xml:space="preserve">Էքսկավատոր </t>
  </si>
  <si>
    <t>տեխնիկան  աշխատել է համայնքի համար</t>
  </si>
  <si>
    <t>ՀՏԶՀ-ՀԲ</t>
  </si>
  <si>
    <t>Gase-570st</t>
  </si>
  <si>
    <t>տեխնիկան չի աշխատել</t>
  </si>
  <si>
    <t>DM-14,0</t>
  </si>
  <si>
    <t>գրեյդեր</t>
  </si>
  <si>
    <t>տեխնիկան հիմնականում  աշխատել է համայնքի համար</t>
  </si>
  <si>
    <t>XSE 604</t>
  </si>
  <si>
    <t>020թ.</t>
  </si>
  <si>
    <t>Աշխատել է համայնքի անապահով ընտանիքների համար այդ պատճառով համայնքի բյուջե գումար մուտք չի եղել</t>
  </si>
  <si>
    <t>XS-2204</t>
  </si>
  <si>
    <t xml:space="preserve">2020թ. </t>
  </si>
  <si>
    <t>Տրակտոր/ պտտվող  գութան կիսակախովի /ПОПГ-4 40/</t>
  </si>
  <si>
    <t>U-300/ Նովա  340</t>
  </si>
  <si>
    <t xml:space="preserve">Հացահատիկային կոմբայն </t>
  </si>
  <si>
    <t>703 ժամ աշխատել է համայնքի  ճանապարհների  նորոգման և ջրահեռացման  փոսերի քանդման աշխատանքների համար</t>
  </si>
  <si>
    <t>Շնող համայնքի ավագանու 2018 թ-ի նոյեմբերի 16-ի թիվ 93-Ա որոշում</t>
  </si>
  <si>
    <t>JCB 3 CX Sitemoster</t>
  </si>
  <si>
    <t>18.09.2018թ․</t>
  </si>
  <si>
    <t xml:space="preserve">Աղբատար մեքենան սպասարկում է Ախթալա քաղաքի կենտրոնի փողոցներն ու բազմաբնակարան շենքերը : </t>
  </si>
  <si>
    <t>MAZ438</t>
  </si>
  <si>
    <t>Աղբատար մեքենա</t>
  </si>
  <si>
    <t>տեխնիկան չի շահագործվել</t>
  </si>
  <si>
    <t>BSC740P</t>
  </si>
  <si>
    <t>Դիզելային մոտոբլոկ խոտհնձիչ</t>
  </si>
  <si>
    <t>N292</t>
  </si>
  <si>
    <t>1</t>
  </si>
  <si>
    <t>Շարքացան</t>
  </si>
  <si>
    <t>GVKH</t>
  </si>
  <si>
    <t>Կախովի խոտհավաք</t>
  </si>
  <si>
    <t>SP1000</t>
  </si>
  <si>
    <t>ՍրսկիչSP1000</t>
  </si>
  <si>
    <t>աշխատել է համայնքի ճանապարհների նորոգման և ավազի տեղափոխման համար</t>
  </si>
  <si>
    <t>MAZ-555025-580-000</t>
  </si>
  <si>
    <t>Ինքնաթափ մեքենա</t>
  </si>
  <si>
    <t xml:space="preserve">610 ժամ աշխատել է համայնքի բարեկարգման և ընթացիկ նորոգումների համար  </t>
  </si>
  <si>
    <t>ELAZ-BL-880FD-5X</t>
  </si>
  <si>
    <t>Էքսկավատոր հիդրավլիկ մուրճով</t>
  </si>
  <si>
    <t>Ս300ՆՈՎԱ</t>
  </si>
  <si>
    <t xml:space="preserve">Հացահատիկահավաք կոմբայն </t>
  </si>
  <si>
    <t>աշխ.կատարված է համայնքի համար,այդ պատճառով համայնքի բյուջե գումար մուտք չի եղել</t>
  </si>
  <si>
    <t>2020թ. Օգոստոս-նոյեմբեր</t>
  </si>
  <si>
    <t>Հացահատիկային կոմբայն՝1 մվ., Անիվավոր տրակտոր՝ 2 մվ., Էքսկավատոր՝ 1մվ., կցորդներ՝ 6մվ.</t>
  </si>
  <si>
    <t>Աշխատել է համայնքի ճանապարհների ջրատարների փոսերի քանդման համար</t>
  </si>
  <si>
    <t>N JCB-01</t>
  </si>
  <si>
    <t>12.11.209</t>
  </si>
  <si>
    <t>Աշխատել է համայնքի ճանապարհների ձնից մաքրման, հարթեցման և պահպանման համար</t>
  </si>
  <si>
    <t>Մեքենան աշխատել է Տաշիր համայնքի և իր բնակավայրերի ճանապարհների նորոգման համար</t>
  </si>
  <si>
    <t>B-01</t>
  </si>
  <si>
    <t>CAT 246D ճանապարհային խոզանակով Rockson BR1850BWL</t>
  </si>
  <si>
    <t>Մինիամբարձիչ</t>
  </si>
  <si>
    <t xml:space="preserve">Աղբատար մեքենան սպասարկում է Տաշիր քաղաքի կենտրոնի փողոցներն ու բազմաբնակարան շենքերը : </t>
  </si>
  <si>
    <t>ՄԱԶ-490143-390</t>
  </si>
  <si>
    <t>Աղբատար մեքեմա</t>
  </si>
  <si>
    <t>MAZ 650108-8281-700</t>
  </si>
  <si>
    <t>Տեխնիկան աշխատել է համայնքի ճանապարհների հարթեցման համար</t>
  </si>
  <si>
    <t>shantui SG 14</t>
  </si>
  <si>
    <t>02․02․2021թ․</t>
  </si>
  <si>
    <t>Տեխնիկան  աշխատել  է համայնքի համար</t>
  </si>
  <si>
    <t>case 570ST</t>
  </si>
  <si>
    <t>19.01.2021թ․</t>
  </si>
  <si>
    <t xml:space="preserve">Տեխնիկան չի աշխատել </t>
  </si>
  <si>
    <t>հացահատիկային կոմբայն ծղոտամանրիչով NOVA 340</t>
  </si>
  <si>
    <t>28.09.2020թ</t>
  </si>
  <si>
    <t>հացահատիկային կոմբայն</t>
  </si>
  <si>
    <t>Տեխնիկան աշխատել է համայնքի ճանապարհների վերանորոգման համար</t>
  </si>
  <si>
    <t>КАМАЗ 6520-041</t>
  </si>
  <si>
    <t>16․10․2020թ․</t>
  </si>
  <si>
    <t>ինքնաթափ մեքենա</t>
  </si>
  <si>
    <t>Տեխնիկան օգտագործվել է համայնքի համար</t>
  </si>
  <si>
    <t>V</t>
  </si>
  <si>
    <t>MTZ 82.1</t>
  </si>
  <si>
    <t>Անիվավոր տրակտոր</t>
  </si>
  <si>
    <t xml:space="preserve">  ՀՏԶՀ-USAID</t>
  </si>
  <si>
    <t xml:space="preserve">ՀԲ </t>
  </si>
  <si>
    <t>MTZ 12.21</t>
  </si>
  <si>
    <t>ՀՏԶՀ-USAID,</t>
  </si>
  <si>
    <t>R0Nov</t>
  </si>
  <si>
    <t>Հացահատիկահավաք կոմբայն</t>
  </si>
  <si>
    <t>Լոռի Բերդ</t>
  </si>
  <si>
    <t>Ծանոթություն</t>
  </si>
  <si>
    <r>
      <rPr>
        <sz val="12"/>
        <color theme="1"/>
        <rFont val="GHEA Grapalat"/>
        <family val="3"/>
      </rPr>
      <t>*</t>
    </r>
    <r>
      <rPr>
        <sz val="9"/>
        <color theme="1"/>
        <rFont val="GHEA Grapalat"/>
        <family val="3"/>
      </rPr>
      <t xml:space="preserve">Որ ծրագրի շրջանաում 
է տրամադրվել </t>
    </r>
  </si>
  <si>
    <t>ՏԵՂԵԿԱՆՔ
ՀՀ Լոռու մարզի միավորված համայնքներում ստացված տեխնիկայի վերաբերյալ 2023 թվականի   համար(տարեկան, աճողական)</t>
  </si>
  <si>
    <t>ՏԵՂԵԿԱՆՔ
ՀՀ Կոտայքի մարզի Ակունք միավորված համայնքում ստացված տեխնիկայի վերաբերյալ  2023թ. 4-րդ  եռամսյակ</t>
  </si>
  <si>
    <t>Աբովյան</t>
  </si>
  <si>
    <t>Ակունք</t>
  </si>
  <si>
    <t>Սրսկիչ</t>
  </si>
  <si>
    <t>MA600</t>
  </si>
  <si>
    <t>Չի տրամադրվել</t>
  </si>
  <si>
    <t>չի կնքվել</t>
  </si>
  <si>
    <t>Չի ծախսվել</t>
  </si>
  <si>
    <t>չի սահմանվել</t>
  </si>
  <si>
    <t>Կարտոֆիլահանիչ</t>
  </si>
  <si>
    <t>14/12/2020</t>
  </si>
  <si>
    <t xml:space="preserve">ԿՏՆ-2Վ (ԱՏԳ ծածկագիր 8432420000) </t>
  </si>
  <si>
    <t>Կարտոֆիլատնկիչ</t>
  </si>
  <si>
    <t xml:space="preserve">ԿՍՄ ԿՏՆ-2Վ (ԱՏԳ ծածկագիր 8432319000) </t>
  </si>
  <si>
    <t>Կարտոֆիլի կուլտիվատոր</t>
  </si>
  <si>
    <t xml:space="preserve">ԿՕՆ-2.8Ա (ԱՏԳ ծածկագիր 8432291000) </t>
  </si>
  <si>
    <t>Ֆրեզ</t>
  </si>
  <si>
    <t>14/10/2020</t>
  </si>
  <si>
    <t xml:space="preserve">ՖՍ-2.0 </t>
  </si>
  <si>
    <t>Խոտհավաք</t>
  </si>
  <si>
    <t>ГБК-5</t>
  </si>
  <si>
    <t xml:space="preserve">Պարարտանյութի ցրիչ </t>
  </si>
  <si>
    <t>ՌՈՒՄ-800 (ԱՏԳ ծածկագիր8432420000)</t>
  </si>
  <si>
    <t>Կուլտիվատոր ունիվերսալ</t>
  </si>
  <si>
    <t xml:space="preserve">ԿՊՄ-4 ատամնավոր տափաններով ԿՏՆ-2Վ (ԱՏԳ ծածկագիր 8432291000) </t>
  </si>
  <si>
    <t>Խոտհնձիչ</t>
  </si>
  <si>
    <t>KS 2,1</t>
  </si>
  <si>
    <t>Բյուրեղավան</t>
  </si>
  <si>
    <t>Գառնի</t>
  </si>
  <si>
    <t>Ծաղկաձոր</t>
  </si>
  <si>
    <t>Հրազդան</t>
  </si>
  <si>
    <t xml:space="preserve">Նաիրի </t>
  </si>
  <si>
    <t>30․11․2020թ․</t>
  </si>
  <si>
    <t>Б 10М6100-ЕН</t>
  </si>
  <si>
    <t>Անվավոր</t>
  </si>
  <si>
    <t>18․12․2020թ․</t>
  </si>
  <si>
    <t>XC F 1504, JM-1104</t>
  </si>
  <si>
    <t>Չարենցավան</t>
  </si>
  <si>
    <t>ՋՐՎԵԺ</t>
  </si>
  <si>
    <t>+</t>
  </si>
  <si>
    <t>Անիվավոր տրակտոր բելառուս  ՄՏԶ-82.1</t>
  </si>
  <si>
    <t>04.09.19թ.</t>
  </si>
  <si>
    <t xml:space="preserve">Անիվավոր տրակտոր </t>
  </si>
  <si>
    <t>Ինքնաթափ մեքենա ՄԱԶ 551605-280-000</t>
  </si>
  <si>
    <t>20.09.19թ.</t>
  </si>
  <si>
    <t>Աղբատար մեքենա ԿՕ-440-2 ԳԱԶ-33086</t>
  </si>
  <si>
    <t>11.09.17թ.</t>
  </si>
  <si>
    <t>Գրեյդեր ԳՍ-10-07</t>
  </si>
  <si>
    <t>10.10.17թ.</t>
  </si>
  <si>
    <t>Հացահատիկային կոմբայն Նիվա ՍԿ-5ՄԷ-1</t>
  </si>
  <si>
    <t>25.09.17թ.</t>
  </si>
  <si>
    <t>Հացահատիկային կոմբայն</t>
  </si>
  <si>
    <t>Անիվավոր տրակտոր ԽՏԶ-150Կ-09-172.01</t>
  </si>
  <si>
    <t>14.06.17թ.</t>
  </si>
  <si>
    <t>Անիվավոր տրակտոր բելառուս  ՄՏԶ-1221.2</t>
  </si>
  <si>
    <t>06.09.17թ.</t>
  </si>
  <si>
    <t>Բազմաֆունկցիոնալ էքսկավատոր-ամբարձիչ CASE 570ST</t>
  </si>
  <si>
    <t>28.11. 19թ.
19.08.20թ.</t>
  </si>
  <si>
    <t xml:space="preserve">Բազմաֆունկցիոնալ էքսկավատոր-ամբարձիչ </t>
  </si>
  <si>
    <t>Աշոցք</t>
  </si>
  <si>
    <t>Արթիկ</t>
  </si>
  <si>
    <t>սուբվենցիոն ծրագրի շրջանակներում</t>
  </si>
  <si>
    <t>Ինքնաթափ բեռնատար ՄԱԶ-555102-223</t>
  </si>
  <si>
    <t>11․11․19թ.</t>
  </si>
  <si>
    <t>էքսկավատոր բեռնիչ GEHL GBL 818S N TEP818SSTJ9013527</t>
  </si>
  <si>
    <t>29․11․19թ.</t>
  </si>
  <si>
    <t>Անի</t>
  </si>
  <si>
    <t>Էքսկավատոր 
CASE570ST</t>
  </si>
  <si>
    <t>14.08.20թ</t>
  </si>
  <si>
    <t>Էքսկավատոր CASE570ST</t>
  </si>
  <si>
    <t>Բելարուս 1221.2</t>
  </si>
  <si>
    <t>19.09.19թ.</t>
  </si>
  <si>
    <t>Անիվավոր տրակտոր 2-րդ քարշակ դասի Բելարուս 1221.2</t>
  </si>
  <si>
    <t>Անիվավոր տրակտոր 2-րդ քաշակ դասի՝
Բելառուս 1221․2</t>
  </si>
  <si>
    <t>05.11.20թ</t>
  </si>
  <si>
    <t>Անիվավոր տրակտոր 2-րդ քաշակ դասի՝Բելառուս 1221․2</t>
  </si>
  <si>
    <t>TLB-825RM</t>
  </si>
  <si>
    <t>Էքսկավատոր TLB-825RM</t>
  </si>
  <si>
    <t>Հացահատիկային կոմբայն 
Նիվա ՍԿ-5ՓԷ-1</t>
  </si>
  <si>
    <t>19.09.17թ.</t>
  </si>
  <si>
    <t>Տրակտոր 3-րդ քարշային դասի ԽՏԶ 15Կ-09-25</t>
  </si>
  <si>
    <t>12.09.18թ.</t>
  </si>
  <si>
    <t xml:space="preserve">Տրակտոր
</t>
  </si>
  <si>
    <t>Տրակտոր
Belarus 82.1</t>
  </si>
  <si>
    <t>17.08.17թ.</t>
  </si>
  <si>
    <t>Ամասիա</t>
  </si>
  <si>
    <t>ՀԲ</t>
  </si>
  <si>
    <t>KAMAZ KO-440-4K1</t>
  </si>
  <si>
    <t>12․18․19թ.</t>
  </si>
  <si>
    <t>Աղբատար ավտոմեքենա</t>
  </si>
  <si>
    <t>12․11․19թ.</t>
  </si>
  <si>
    <t xml:space="preserve">Բազմաֆունկցիոնալ էքսկավատոր </t>
  </si>
  <si>
    <t>TC-10.07</t>
  </si>
  <si>
    <t>10.09.19թ.</t>
  </si>
  <si>
    <t xml:space="preserve">Գրեյդեր      </t>
  </si>
  <si>
    <t>KAMAZ 65115-026</t>
  </si>
  <si>
    <t>09․05․20թ.</t>
  </si>
  <si>
    <t xml:space="preserve">Ինքնաթափ բեռնատար, </t>
  </si>
  <si>
    <t>GAZ 330980-1833</t>
  </si>
  <si>
    <t>09․05․19թ.</t>
  </si>
  <si>
    <t>TH - 1800</t>
  </si>
  <si>
    <t>18.03.21թ.</t>
  </si>
  <si>
    <t>TH - 1304</t>
  </si>
  <si>
    <t xml:space="preserve">Амкодор 67 12 </t>
  </si>
  <si>
    <t>22.02.21թ.</t>
  </si>
  <si>
    <t>Գլդոն</t>
  </si>
  <si>
    <t>ISUZU AICHI SH15A /ISUZU ELF4.6D/</t>
  </si>
  <si>
    <t>19.12.20թ.</t>
  </si>
  <si>
    <t>Ավտոաշտարակ</t>
  </si>
  <si>
    <t>ГС-10,07</t>
  </si>
  <si>
    <t>17.06.19թ.</t>
  </si>
  <si>
    <t>ԿԱՄԱԶ 65115</t>
  </si>
  <si>
    <t>19.01.21թ.</t>
  </si>
  <si>
    <t>Ինքնաթափ բեռնատար</t>
  </si>
  <si>
    <t>ՄԱԶ 555102-220</t>
  </si>
  <si>
    <t>09.08.19թ.</t>
  </si>
  <si>
    <t xml:space="preserve">GEHL BL 818S </t>
  </si>
  <si>
    <t>05.09.19թ.</t>
  </si>
  <si>
    <t xml:space="preserve">Էքսկավատոր բեռնիչ </t>
  </si>
  <si>
    <t xml:space="preserve">CASE TLB-570ST  </t>
  </si>
  <si>
    <t>14.08.20թ.</t>
  </si>
  <si>
    <t>Ախուրյան</t>
  </si>
  <si>
    <t>ՏԵՂԵԿԱՆՔ
ՀՀ Շիրակի.մարզի միավորված համայնքներում ստացված տեխնիկայի վերաբերյալ 2023 թվականի ընթացքում</t>
  </si>
  <si>
    <t>ՀՀ Սյունիքի մարզի համայնքերի ղեկավարներից ստացված տեխնիկայի վերաբերյալ 01.01.2024 թվականի դրությամբ 4-րդ եռամսյակ 2023 թվական)</t>
  </si>
  <si>
    <t>Հ/Հ</t>
  </si>
  <si>
    <t xml:space="preserve">
Տեղեկատվություն ստացված տեխնիկայի վերաբերյալ                                                                                                                                                                                                                           
</t>
  </si>
  <si>
    <t>Ստացման 
ամսաթիվ</t>
  </si>
  <si>
    <t xml:space="preserve">Այդ թվում տեխնիկայով բնակիչներին մատուցվող ծառայություններից համայնքայինբյուջե մուտքերը՝ ըստ աշխատանքների </t>
  </si>
  <si>
    <t>կմ/ժամ</t>
  </si>
  <si>
    <t>Տեղ</t>
  </si>
  <si>
    <t>բելառուս 2022,3 կարմիր</t>
  </si>
  <si>
    <t>Беларус2022,3</t>
  </si>
  <si>
    <t>Տարածքային Զարգացման հիմնադրամ</t>
  </si>
  <si>
    <t>_</t>
  </si>
  <si>
    <t>Անհատույց օգտագործման 
պայմանագիր_</t>
  </si>
  <si>
    <t>0,4%</t>
  </si>
  <si>
    <t>JCB-3cx</t>
  </si>
  <si>
    <t>ՀՏԶՀ-SDC</t>
  </si>
  <si>
    <t>1,13%</t>
  </si>
  <si>
    <t>800,5</t>
  </si>
  <si>
    <t>197,1</t>
  </si>
  <si>
    <t>ավտոգրեյդեր</t>
  </si>
  <si>
    <t>ГЦ-10-07</t>
  </si>
  <si>
    <t xml:space="preserve">Ավագանու
որոշմամբ </t>
  </si>
  <si>
    <t>0,04%</t>
  </si>
  <si>
    <t>494,5</t>
  </si>
  <si>
    <t>20,16</t>
  </si>
  <si>
    <t>Տաթև</t>
  </si>
  <si>
    <t>JCB էքսկավատոր</t>
  </si>
  <si>
    <t>2016թ.</t>
  </si>
  <si>
    <t>ԷՔՍԿԱՎԱՏՈՐ JCB Բ N019079</t>
  </si>
  <si>
    <t>Անհատույց օգտագործման 
պայմանագիր</t>
  </si>
  <si>
    <t>Ավագանու որոշմոմբ</t>
  </si>
  <si>
    <t>КАМАЗ ինքնաթափ բեռնատար</t>
  </si>
  <si>
    <t>ԿԱՄԱԶ- Ինքնաթափ</t>
  </si>
  <si>
    <t>КАМАЗ աղբատար</t>
  </si>
  <si>
    <t>ԿԱՄԱԶ- Աղբատար</t>
  </si>
  <si>
    <t>2017թ.</t>
  </si>
  <si>
    <t>Ավտգրեյդեր Բ N019080</t>
  </si>
  <si>
    <t>Հացահատկային կոմբայն</t>
  </si>
  <si>
    <t>1.Հաց-կոմբայն ՆԻՎԱ-ԷՖԵԿՏ Բ N019081,2.Հաց-կոմբայն ՆԻՎԱ-ԷՖԵԿՏ Բ N019081</t>
  </si>
  <si>
    <t>ՄԵՂՐԻ</t>
  </si>
  <si>
    <t>Բազմաֆունկցիոնալ անիվաավոր էքսկավատոր</t>
  </si>
  <si>
    <t>2018</t>
  </si>
  <si>
    <t>Կապան</t>
  </si>
  <si>
    <t>Հատուկ աղբատար մեքենա</t>
  </si>
  <si>
    <t>2018թ</t>
  </si>
  <si>
    <t>ՄԱԶ ԿՈ- 427</t>
  </si>
  <si>
    <t>ԵՎՐԱՄԻՈՒԹՅՈՒՆ</t>
  </si>
  <si>
    <t>Ավագանու որոշմոմ</t>
  </si>
  <si>
    <t>2019թ</t>
  </si>
  <si>
    <t>ԿԱՄԱԶ-ԿՈ-456</t>
  </si>
  <si>
    <t>ԶՊՄԿ</t>
  </si>
  <si>
    <t>Աղցան և ջրցան հատուկ մեքենա</t>
  </si>
  <si>
    <t>ՄԱԶ-ԿՈ-806</t>
  </si>
  <si>
    <t xml:space="preserve">2020թ </t>
  </si>
  <si>
    <t>ՄԱԶ-5904 C</t>
  </si>
  <si>
    <t>ՊՏԱԾ</t>
  </si>
  <si>
    <t>ՄԱԶ -ԿՈ-449 /1/</t>
  </si>
  <si>
    <t xml:space="preserve">ՉԱԱՐԱՏ ԿԱՊԱՆ </t>
  </si>
  <si>
    <t>ՄԱԶ -ԿՈ-449/1/</t>
  </si>
  <si>
    <t>Բեռնատար</t>
  </si>
  <si>
    <t>ՄԱԶ-551626-580</t>
  </si>
  <si>
    <t>ՏԶՀ</t>
  </si>
  <si>
    <t>CASE -570</t>
  </si>
  <si>
    <t>Մինի բարձիչ</t>
  </si>
  <si>
    <t>CAT-246</t>
  </si>
  <si>
    <t xml:space="preserve">Անվավոր բեռնիչ </t>
  </si>
  <si>
    <t>2019թ․</t>
  </si>
  <si>
    <t>JGB 155</t>
  </si>
  <si>
    <t>Ֆոր Դիրեքշնս Մոթորս</t>
  </si>
  <si>
    <t>Գրեյդեր/ SHANTUI/</t>
  </si>
  <si>
    <t>SG18-3</t>
  </si>
  <si>
    <t>Մարդատար ավտոմեքենա</t>
  </si>
  <si>
    <t>2021թ</t>
  </si>
  <si>
    <t>ՈւԱԶ-374195-552-05</t>
  </si>
  <si>
    <t xml:space="preserve">ՀՀ Սյունիքի մարզի զարգացման և ներդրման հիմնադրամ </t>
  </si>
  <si>
    <t>2022թ</t>
  </si>
  <si>
    <t>Ս300 ՆՈՎԱ-340 ՍՏԳ</t>
  </si>
  <si>
    <t>Բեռնատար ինքնաթափ մեքենա</t>
  </si>
  <si>
    <t>ՄԱԶ 631LL70</t>
  </si>
  <si>
    <t>ՈւԱԶ-220695-550-04</t>
  </si>
  <si>
    <t>Սիսիան</t>
  </si>
  <si>
    <t xml:space="preserve">Կոշ </t>
  </si>
  <si>
    <t>03.09.2019</t>
  </si>
  <si>
    <t>HO-79-1.01</t>
  </si>
  <si>
    <t>Սուբվենցիա, Համայնքի և պետական բյուջեի միջոցներով</t>
  </si>
  <si>
    <t>24.02.2020թ. թիվ252-Ա</t>
  </si>
  <si>
    <t>24.01.2020.
 թիվ 05-Ա</t>
  </si>
  <si>
    <t xml:space="preserve">Խոզանակ </t>
  </si>
  <si>
    <t>HO-86</t>
  </si>
  <si>
    <t>ՍԶՖ-3600</t>
  </si>
  <si>
    <t>Տրակտոր Բելառուս 82.1</t>
  </si>
  <si>
    <t>26.07.2019</t>
  </si>
  <si>
    <t>Բելառուս МТЗ 82.1</t>
  </si>
  <si>
    <t>24.01.2020. 
թիվ 05-Ա</t>
  </si>
  <si>
    <t>Խոտամամլիչ</t>
  </si>
  <si>
    <t>12.09.2019</t>
  </si>
  <si>
    <t>՝90</t>
  </si>
  <si>
    <t>Կցորդ</t>
  </si>
  <si>
    <t>09.10.2019</t>
  </si>
  <si>
    <t xml:space="preserve">Խոտհավաք </t>
  </si>
  <si>
    <t>12.10.2019</t>
  </si>
  <si>
    <t>Խոտհավաք 5 անիվային</t>
  </si>
  <si>
    <t>Հնձիչ</t>
  </si>
  <si>
    <t>Е-403 МАШЕРА</t>
  </si>
  <si>
    <t>19.11.2019</t>
  </si>
  <si>
    <t>ԳՍ 10.07</t>
  </si>
  <si>
    <t xml:space="preserve">Հայաստանի տարածքային զարգացման հիմնադրամ </t>
  </si>
  <si>
    <t>36մոտո/ժամ</t>
  </si>
  <si>
    <t xml:space="preserve">ՈՒԱԶ </t>
  </si>
  <si>
    <t>02.12.2019</t>
  </si>
  <si>
    <t>390945-552</t>
  </si>
  <si>
    <t>Հայաստանի տարածքային զարգացման հիմնադրամ</t>
  </si>
  <si>
    <t>26.06.2020</t>
  </si>
  <si>
    <t>CASE-570ST</t>
  </si>
  <si>
    <t>25.06.2020թ. Թիվ 513-Ա</t>
  </si>
  <si>
    <t>25.06.2020.
 Թիվ 52-Ա</t>
  </si>
  <si>
    <t>4.8-հարթեցում</t>
  </si>
  <si>
    <t>2 մ/ժ</t>
  </si>
  <si>
    <t>Ինքնաթափ</t>
  </si>
  <si>
    <t>8.21.2020</t>
  </si>
  <si>
    <t>ՄԱԶ-551626-580-050</t>
  </si>
  <si>
    <t>24.08.2020թ. Թիվ 713-Ա</t>
  </si>
  <si>
    <t>19.08.2020. 
Թիվ 72-Ա</t>
  </si>
  <si>
    <t>Հատուկ համակցված</t>
  </si>
  <si>
    <t>ՄԱԶ-5340C2-585-000</t>
  </si>
  <si>
    <t>19.08.2020.
 Թիվ 72-Ա</t>
  </si>
  <si>
    <t>ՄԱԶ-4381CO-540001</t>
  </si>
  <si>
    <t>19.08.2020. Թիվ 72-Ա</t>
  </si>
  <si>
    <t xml:space="preserve">Տրակտոր անվավոր Բելառուս </t>
  </si>
  <si>
    <t>2018թ., 2021թ..
2022թ.</t>
  </si>
  <si>
    <t>2021թ., 2022</t>
  </si>
  <si>
    <t xml:space="preserve">Սուբվենցիոն ծրագրերով, GIZ 
Շվեյցարիայի և Գերմանիայի  համագործակ.ծրագրով </t>
  </si>
  <si>
    <t>կոմբայն</t>
  </si>
  <si>
    <t>2018թ.</t>
  </si>
  <si>
    <t>Նիվա</t>
  </si>
  <si>
    <t xml:space="preserve">Նովա U3000 </t>
  </si>
  <si>
    <t xml:space="preserve">ՀՀ Սյունիքի մարզի միջ.հանձնաժողով </t>
  </si>
  <si>
    <t>Հիդրո մուրճ</t>
  </si>
  <si>
    <t>2020թ.</t>
  </si>
  <si>
    <t xml:space="preserve"> MTB36</t>
  </si>
  <si>
    <t xml:space="preserve">
Համայնքի բյուջե
ՀՀ պետ. Բյուջե</t>
  </si>
  <si>
    <t xml:space="preserve">Էքսկավատոր բեռնիչ JCB3CX
</t>
  </si>
  <si>
    <t>HAR3CXTTjL2896208</t>
  </si>
  <si>
    <t>Համայնքի բյուջե
ՀՀ պետ. Բյուջե</t>
  </si>
  <si>
    <t>Հավելյալ շերեփ 300մմ լայնությամբ</t>
  </si>
  <si>
    <t>05.10.2020թ.</t>
  </si>
  <si>
    <t>հավելյալ շերեփ</t>
  </si>
  <si>
    <t>խոտ մամլիչ</t>
  </si>
  <si>
    <t>2018թ.
 01.04.2022.</t>
  </si>
  <si>
    <t>Սիմպա /PK4010/HOSTIK, 
/տուկան ППТ-041 /</t>
  </si>
  <si>
    <t>հարթաշերեփ</t>
  </si>
  <si>
    <t>ՆՕ-79-1</t>
  </si>
  <si>
    <t>ցանքատարածքը հարթեցնող</t>
  </si>
  <si>
    <t>Բուրան/ԴՈՒԿԱՏ/4 ԴԼ-4</t>
  </si>
  <si>
    <t xml:space="preserve">գութանքառաթև ազոտային </t>
  </si>
  <si>
    <t>2018թ.2021թ.
,2022թ.</t>
  </si>
  <si>
    <t xml:space="preserve"> գութան ПГП-4-40-3</t>
  </si>
  <si>
    <t xml:space="preserve">ՀՏԶՀ-SDC- 
 ,Սուբվենցիոն ծրագրով </t>
  </si>
  <si>
    <t>Բելառուս 15.23</t>
  </si>
  <si>
    <t xml:space="preserve">ՀՏԶՀ-SDC- 
,Սուբվենցիոն ծրագրով </t>
  </si>
  <si>
    <t xml:space="preserve">ունիվերսալ շարքացան </t>
  </si>
  <si>
    <t>2021թ., 2022թ.</t>
  </si>
  <si>
    <t>շարքացան СЗУ - 3.6-04</t>
  </si>
  <si>
    <t>Սուբվենցիոն ծրագրով</t>
  </si>
  <si>
    <t xml:space="preserve">Կոմունալ հարթաշերեփ  </t>
  </si>
  <si>
    <t xml:space="preserve">2018թ,
 2021թ.2022թ. </t>
  </si>
  <si>
    <t xml:space="preserve">
Հայաստանի տարածքային զարգհացման հիմնադրամ, սուբվենցիոն ծրագրով HO-79
</t>
  </si>
  <si>
    <t xml:space="preserve">Կոմունալ խոզանակ </t>
  </si>
  <si>
    <t>2021թ.</t>
  </si>
  <si>
    <t>ՀՀ կառավ.սուբվենցիոն ծրագրերով,</t>
  </si>
  <si>
    <t>Գորիս</t>
  </si>
  <si>
    <t xml:space="preserve">էքսկավատոր (2հատ) </t>
  </si>
  <si>
    <t xml:space="preserve">11.01.2018 </t>
  </si>
  <si>
    <t xml:space="preserve">1) JCB 3CX </t>
  </si>
  <si>
    <t>Անհատույց օգտագործման պայմանագիր+</t>
  </si>
  <si>
    <t>Ավագանու 
որոշմոմբ</t>
  </si>
  <si>
    <t xml:space="preserve"> 01.03.2018</t>
  </si>
  <si>
    <t>2)GS 10-07</t>
  </si>
  <si>
    <t xml:space="preserve">Բեռնատար </t>
  </si>
  <si>
    <t xml:space="preserve">3)14.03.2018  </t>
  </si>
  <si>
    <t xml:space="preserve">3)MAZ </t>
  </si>
  <si>
    <t>Ջրցան (համակցված)</t>
  </si>
  <si>
    <t xml:space="preserve">4)17.07.2018  </t>
  </si>
  <si>
    <t xml:space="preserve"> 4)KAMAZ  </t>
  </si>
  <si>
    <t xml:space="preserve">5)30.08.2019  </t>
  </si>
  <si>
    <t xml:space="preserve">5)FORD </t>
  </si>
  <si>
    <t xml:space="preserve"> Բեռնատար </t>
  </si>
  <si>
    <t xml:space="preserve">6)30.09.2019  </t>
  </si>
  <si>
    <t xml:space="preserve"> 6)MAZ </t>
  </si>
  <si>
    <t xml:space="preserve">Բեռնաուղևորատար </t>
  </si>
  <si>
    <t xml:space="preserve">7)15.10.2019 </t>
  </si>
  <si>
    <t xml:space="preserve"> 7)UAZ </t>
  </si>
  <si>
    <t xml:space="preserve">էքսկավատոր </t>
  </si>
  <si>
    <t xml:space="preserve">8)02.12.2019 </t>
  </si>
  <si>
    <t>8)CASE</t>
  </si>
  <si>
    <t xml:space="preserve"> 9)05.11.2021</t>
  </si>
  <si>
    <t>9)Четра</t>
  </si>
  <si>
    <t>Մանիպուլյատոր</t>
  </si>
  <si>
    <t xml:space="preserve"> 10)JAC</t>
  </si>
  <si>
    <t xml:space="preserve"> Բեռնատար</t>
  </si>
  <si>
    <t>11.05.2018,</t>
  </si>
  <si>
    <t xml:space="preserve"> MAZ</t>
  </si>
  <si>
    <t>17.07.2018</t>
  </si>
  <si>
    <t>29.09.2017</t>
  </si>
  <si>
    <t xml:space="preserve"> GAZ </t>
  </si>
  <si>
    <t>Քաջարան</t>
  </si>
  <si>
    <t xml:space="preserve">Ինքնաթափ բեռնատար </t>
  </si>
  <si>
    <t>SHACMAN L3000SX31858F401 VIN-LZGJD8F10NX009649</t>
  </si>
  <si>
    <t>Միգ Տեխսպասարկում ՍՊԸ</t>
  </si>
  <si>
    <t xml:space="preserve">XCMG XZJ518ZYSD5 VIN-LZZ5BBMF5MN767524 NOWO շասսիով </t>
  </si>
  <si>
    <t>Աժդանակ ՍՊԸ</t>
  </si>
  <si>
    <t xml:space="preserve">Աղբատար մեքենա </t>
  </si>
  <si>
    <t>XCMG XZJ5120ZYSD5 VIN-LEZAD1CC0MF004142 SINOTRUK շասսիով</t>
  </si>
  <si>
    <t>ԸՆԴԱՄԵՆԸ</t>
  </si>
  <si>
    <t xml:space="preserve"> Տեխնիկան գտնվում է համայնքապետարանի տնօրինությանտակ</t>
  </si>
  <si>
    <t>27 հունվարի 2022 թվականի N 11 Ա</t>
  </si>
  <si>
    <t>—</t>
  </si>
  <si>
    <t>Վայրի բնություն և մշակութային արժեքների պահպանման հիմնադրամ</t>
  </si>
  <si>
    <t>Իդենտիֆիկացիոն համար՝ Y4R900Z01L1110071</t>
  </si>
  <si>
    <t xml:space="preserve"> 
Տրակտոր՝ ,,Բելառուս-82.1,, </t>
  </si>
  <si>
    <t>21 հուլիսի 2021 թվականի N 76 Ա</t>
  </si>
  <si>
    <t xml:space="preserve">Տուկան ՊՊՏ-041 </t>
  </si>
  <si>
    <t xml:space="preserve"> 
Խոտ հավաքիչ մամլիչ </t>
  </si>
  <si>
    <t>28 ժամ</t>
  </si>
  <si>
    <t>Հայաստանի տարածքային զարգացման հիմնադրամի հետ համագործակցության արդյունքում «Եղեգիս համայնքի տեխնիկական վերազինում» ծրագրի շրջանակներում</t>
  </si>
  <si>
    <t>20850մ/ք</t>
  </si>
  <si>
    <t>1ժ 1250դրամ</t>
  </si>
  <si>
    <t>JM 1304</t>
  </si>
  <si>
    <t>Անվավոր տրակտոր</t>
  </si>
  <si>
    <t>Տրակտոր XSB804</t>
  </si>
  <si>
    <t>Ծառայությունների մատուցման պայմանագիր 15.04.2021թ.</t>
  </si>
  <si>
    <t>ВОЛТРА 90ТГ1-А1Х</t>
  </si>
  <si>
    <t xml:space="preserve">Թրթուրավոր տրակտոր </t>
  </si>
  <si>
    <t xml:space="preserve"> Տեխնիկան գտնվում է համայնքապետարանի տնօրինու թյան տակ</t>
  </si>
  <si>
    <t>մամլիչ-հավաքիչ</t>
  </si>
  <si>
    <t>Մամլիչ-հավաքիչ</t>
  </si>
  <si>
    <t>19,7հա</t>
  </si>
  <si>
    <t xml:space="preserve">քառախոփ ПГП-4-40-3 </t>
  </si>
  <si>
    <t xml:space="preserve"> Ազոտային գութան</t>
  </si>
  <si>
    <t>ինքնաթափ &lt;&lt;ԿԱՄԱԶ&gt;&gt;</t>
  </si>
  <si>
    <t>4435կմ</t>
  </si>
  <si>
    <t>ԳԱԶ 322173</t>
  </si>
  <si>
    <t xml:space="preserve">Միկրոավտոբուս </t>
  </si>
  <si>
    <t>1966 կմ</t>
  </si>
  <si>
    <t>UAZ 390945 Fermer</t>
  </si>
  <si>
    <t>25/06/2020</t>
  </si>
  <si>
    <t>Հատուկ մեքենա</t>
  </si>
  <si>
    <t>Եղեգիս</t>
  </si>
  <si>
    <t>1 օրը՝ 85000</t>
  </si>
  <si>
    <t>__</t>
  </si>
  <si>
    <t>«Եղեգնաձորի համայնքային տնտեսություն» ՀՈԱԿ-ին՝ համայնքի ավագանու 2022 թվականի ապրիլի 12-ի թիվ 34-Ա որոշում</t>
  </si>
  <si>
    <t>ՀՏԶՀ-ի  «Գլաձոր համայնքի տեխնիկական վերազինում» ծրագիր</t>
  </si>
  <si>
    <t>ELAZ-BL880 /հիդրոմուրճ՝ FD-5X/</t>
  </si>
  <si>
    <t>Անվավոր էքսկավատոր և հիդրոմուրճ</t>
  </si>
  <si>
    <t>GAZ KO-440N(GAZ-C41R13)</t>
  </si>
  <si>
    <t>Բեռնատար /թափքի տեսակը՝ աղբատար/</t>
  </si>
  <si>
    <t>UAZ 390945-552</t>
  </si>
  <si>
    <t>Բեռնաուղևորատար /թափքի տեսակը՝ կողավոր/</t>
  </si>
  <si>
    <t>GAZ A64R45-50</t>
  </si>
  <si>
    <t>Ավտոբուս /թափքի տեսակը՝ վագոն/</t>
  </si>
  <si>
    <t>Եղեգնաձոր</t>
  </si>
  <si>
    <t>Արենի ՀՈԱԿ-ին 20 օգոստոսի 2020 թվականի N 94</t>
  </si>
  <si>
    <t>Սոցիալական ներդրումների և տարածքային զարգացման ծրագիր</t>
  </si>
  <si>
    <t>Մազ աղբատար</t>
  </si>
  <si>
    <t>Արենի ՀՈԱԿ-ին 18 սեպտեմբերի 2020 թվականի N 101</t>
  </si>
  <si>
    <t>Կամազ մակնիշի բեռնատար մեքենա</t>
  </si>
  <si>
    <t>Վակուումային</t>
  </si>
  <si>
    <t>Մազ Վակուումային մեքենա</t>
  </si>
  <si>
    <t>Արենի ՀՈԱԿ-ին 04 հունիսի 2020 թվականի N 66</t>
  </si>
  <si>
    <t>CASE 570 ST</t>
  </si>
  <si>
    <t>02.06.2020թ.</t>
  </si>
  <si>
    <t>Բազմաֆունկցիոնալ էքսկավատոր</t>
  </si>
  <si>
    <t>Համայնքապետարանին</t>
  </si>
  <si>
    <t>УАЗ 390945</t>
  </si>
  <si>
    <t>19.12.2019թ.</t>
  </si>
  <si>
    <t>УАЗ Ամենագնաց</t>
  </si>
  <si>
    <t xml:space="preserve">
Արենի ՀՈԱԿ-ին 24 դեկտեմբերի 2019 թվականի N 137</t>
  </si>
  <si>
    <t>FORD Transit bus 460 LWB EF</t>
  </si>
  <si>
    <t>15.12.2019թ.</t>
  </si>
  <si>
    <t>միկրոավտոբուս</t>
  </si>
  <si>
    <t>Արենի ՀՈԱԿ-ին 24 դեկտեմբերի 2019 թվականի N 136</t>
  </si>
  <si>
    <t>Գրեյդեր                           гс - 10.07</t>
  </si>
  <si>
    <t>17,12,2019թ.</t>
  </si>
  <si>
    <t>Արենի ՀՈԱԿ-ին 31 հուլիսի 2019 թվականի N 85</t>
  </si>
  <si>
    <t>Արենի համայնքի Արենի  գյուղի տարածքի վայրի  կենդանիների ապրելա-վայրի 2017-2027 թթ.         պահպանության պլանի  իրականացում  Վայոց ձորի մարզում</t>
  </si>
  <si>
    <t>Բելառուս                  МТЗ-921</t>
  </si>
  <si>
    <t>15.02.2019թ.</t>
  </si>
  <si>
    <t>Արենի ՀՈԱԿ-ին 30 հուլիսի 2019 թվականի N 85</t>
  </si>
  <si>
    <t>Բելառուս                  МТЗ-82.1</t>
  </si>
  <si>
    <t>14.02.2019թ.</t>
  </si>
  <si>
    <t>Արենի</t>
  </si>
  <si>
    <t>ՋՀԿ սպասարկում և բարեկարգում ՀՈԱԿ-ին</t>
  </si>
  <si>
    <t>ՀԶՏՀ-SDC</t>
  </si>
  <si>
    <t xml:space="preserve">
12 տեղանոց              JAC SUNRAY </t>
  </si>
  <si>
    <t>31.03.2019թ.</t>
  </si>
  <si>
    <t xml:space="preserve">Միկրոավտո-բուս </t>
  </si>
  <si>
    <t xml:space="preserve">Մեշեռա 403 </t>
  </si>
  <si>
    <t>01.12.2018թ.</t>
  </si>
  <si>
    <t>31.01.2018թ.</t>
  </si>
  <si>
    <t>JCB</t>
  </si>
  <si>
    <t>30.04.2018թ.</t>
  </si>
  <si>
    <t>Ագրոմաշ        90-1</t>
  </si>
  <si>
    <t>02.02.2018թ.</t>
  </si>
  <si>
    <t>Թրթիրավոր տրակտոր</t>
  </si>
  <si>
    <t>՝</t>
  </si>
  <si>
    <t>Գազ 532LL70</t>
  </si>
  <si>
    <t>01.06.2018թ.</t>
  </si>
  <si>
    <t>Հատուկ բեռնատար</t>
  </si>
  <si>
    <t xml:space="preserve"> Կամազ                  525ԼԼ70</t>
  </si>
  <si>
    <t xml:space="preserve">Հատուկ աղբատար </t>
  </si>
  <si>
    <t>Կամազ               496LL70</t>
  </si>
  <si>
    <t>01.12.2017թ.</t>
  </si>
  <si>
    <t>Բելառուս             1221-01</t>
  </si>
  <si>
    <t>10.12.2017թ.</t>
  </si>
  <si>
    <t>Բելառուս              1221-02</t>
  </si>
  <si>
    <t>Ջերմուկ</t>
  </si>
  <si>
    <t>Զառիթափ բարեկարգում  ՀՈԱԿ-ին</t>
  </si>
  <si>
    <t xml:space="preserve"> Համայնքի բյուջեով</t>
  </si>
  <si>
    <t>ՊՊՏ-041</t>
  </si>
  <si>
    <t>13.05,2019թ</t>
  </si>
  <si>
    <t xml:space="preserve">Կցորդ խոտի մամլիչ հակավորիչ  </t>
  </si>
  <si>
    <t xml:space="preserve">Նվիրատվություն </t>
  </si>
  <si>
    <t>ՊԱԶ 32053</t>
  </si>
  <si>
    <t>14.01.2020թ</t>
  </si>
  <si>
    <t>Ավտոբուս</t>
  </si>
  <si>
    <t>Զառիթափ բարեկարգում ՀՈԱԿ</t>
  </si>
  <si>
    <t>LAND ROVER -606 AO 61</t>
  </si>
  <si>
    <t>16.12.2020թ</t>
  </si>
  <si>
    <t xml:space="preserve"> ԶԻԼ-130                    KO- 413A</t>
  </si>
  <si>
    <t>20.02.2018թ</t>
  </si>
  <si>
    <t>Հատուկ տեխնիկա-աղբահավաք</t>
  </si>
  <si>
    <t>Տարածքային զարգացման հիմնադրամի և Շվեցարյայի  զարգացման հիմնադրամի համատեղ ծրագրով</t>
  </si>
  <si>
    <t>JSB3CX</t>
  </si>
  <si>
    <t>Էքսկավատոր ամբարձիչ</t>
  </si>
  <si>
    <t>ԳՊԳ-4Մ</t>
  </si>
  <si>
    <t>Տրակտրային կախովի փոցխ</t>
  </si>
  <si>
    <t>ГАЗ 322173</t>
  </si>
  <si>
    <t>Միկրո-ավտոբուս</t>
  </si>
  <si>
    <t xml:space="preserve">Կցորդ խոտի </t>
  </si>
  <si>
    <t>ՊԳՊ-4-40-3</t>
  </si>
  <si>
    <t>Ազոտական գութան</t>
  </si>
  <si>
    <t>Բելառուս                  82,1</t>
  </si>
  <si>
    <t>Բելառուս                   82,1</t>
  </si>
  <si>
    <t>Բելառուս                320,4 Մ</t>
  </si>
  <si>
    <t>Բելառուս                 320,4 Մ</t>
  </si>
  <si>
    <t>Բելառուս                  422,1</t>
  </si>
  <si>
    <t>Բելառուս                 422,1</t>
  </si>
  <si>
    <t>Նիվա էֆեկտ-              ՍԿ-5ՄԷ-1</t>
  </si>
  <si>
    <t>Հացահատիկահավաք կոմբայի</t>
  </si>
  <si>
    <t>Վայքի գյուղատնտեսություն ՀՈԱԿ</t>
  </si>
  <si>
    <t>Բելառուս                   82.1</t>
  </si>
  <si>
    <t>27.12.2019թ.</t>
  </si>
  <si>
    <t>Բելառուս                  1221.2</t>
  </si>
  <si>
    <t>01.02.2021թ.</t>
  </si>
  <si>
    <t>JAC</t>
  </si>
  <si>
    <t>KO-829D1</t>
  </si>
  <si>
    <t>18.05.2017թ.</t>
  </si>
  <si>
    <t>Կամազ
53605
համակցված</t>
  </si>
  <si>
    <t>Վայքի համայնքապետարան</t>
  </si>
  <si>
    <t>KC55727</t>
  </si>
  <si>
    <t>18.10.2017թ</t>
  </si>
  <si>
    <t>Մազ  
ավտոկռունկ</t>
  </si>
  <si>
    <t>Վայքի բարեկարգում ՀՈԱԿ</t>
  </si>
  <si>
    <t>MAZ 551605</t>
  </si>
  <si>
    <t>20.10.2019թ.</t>
  </si>
  <si>
    <t>Մազ  
ինքնաթափ</t>
  </si>
  <si>
    <t>ՈՒԱԶ պրոֆի</t>
  </si>
  <si>
    <t>23.07.2020թ.</t>
  </si>
  <si>
    <t>236324 ամենագնաց կիսաբեռնատար տեխօգնության մեքենա</t>
  </si>
  <si>
    <t>KO-440- K1</t>
  </si>
  <si>
    <t>Կամազ
43253
աղբատար</t>
  </si>
  <si>
    <t>TEREX- TLB
 825-Մ8</t>
  </si>
  <si>
    <t>Անվավոր էքսկավատոր</t>
  </si>
  <si>
    <t>Վայք</t>
  </si>
  <si>
    <t xml:space="preserve">ՏԵՂԵԿԱՆՔ
ՀՀ  Վայոց ձորի մարզի միավորված համայնքներում  ստացված տեխնիկայի վերաբերյալ </t>
  </si>
  <si>
    <t>ՏԵՂԵԿԱՆՔ
ՀՀ Տավուշի մարզիմիավորված համայնքներում ստացված տեխնիկայի վերաբերյալ   2023 թվական4- եռամսյակի  ընթացքում</t>
  </si>
  <si>
    <r>
      <rPr>
        <sz val="11"/>
        <color theme="1"/>
        <rFont val="GHEA Grapalat"/>
        <family val="3"/>
      </rPr>
      <t>*</t>
    </r>
    <r>
      <rPr>
        <b/>
        <sz val="11"/>
        <color theme="1"/>
        <rFont val="GHEA Grapalat"/>
        <family val="3"/>
      </rPr>
      <t xml:space="preserve">Որ ծրագրի շրջանաում 
է տրամադրվել </t>
    </r>
  </si>
  <si>
    <t xml:space="preserve"> ժամ փորել </t>
  </si>
  <si>
    <t>Բերդ</t>
  </si>
  <si>
    <t>Անիվավոր տր.</t>
  </si>
  <si>
    <t>09.19</t>
  </si>
  <si>
    <t>ԲՏԶ246-Կ20</t>
  </si>
  <si>
    <t>ՄԱԿ</t>
  </si>
  <si>
    <t>0919</t>
  </si>
  <si>
    <t>ԴՄ-14</t>
  </si>
  <si>
    <t>Ավագանու որոշմամբ  N 130-Ն  26.12.2019</t>
  </si>
  <si>
    <t>10.19</t>
  </si>
  <si>
    <t>ՄԱԶ551605-280-050</t>
  </si>
  <si>
    <t>ՔԱԹ626Ֆ2</t>
  </si>
  <si>
    <t>650</t>
  </si>
  <si>
    <t>Դիլիջան</t>
  </si>
  <si>
    <t>Ինքնաթափ մեքենա /320LL70, 319LL70/</t>
  </si>
  <si>
    <t>N 2</t>
  </si>
  <si>
    <t>Ինքնաթափ մեքենա MAZ-551605-273-1</t>
  </si>
  <si>
    <t>Ինքնաթափ մեքենա MAZ-551605-273-1 /322LL70/</t>
  </si>
  <si>
    <t>Բազմաֆունկցիոնալ էքսկավատոր /24-28LS, 24-27LS/</t>
  </si>
  <si>
    <t>Ավտոգրեյդեր Terex Motor Grander GS-10,07</t>
  </si>
  <si>
    <t>Ավտոգրեյդեր Terex Motor Grander GS-10,07/1238LL/</t>
  </si>
  <si>
    <t>Աղբատար մեքենա 18,5 խմ KO-449-05</t>
  </si>
  <si>
    <t>Աղբատար մեքենա 18,5 խմ KO-449-05 /334LL70,335LL70/</t>
  </si>
  <si>
    <t>Քաղաքային կոմունալ վակուումային փոշեկուլ Կամազ KO-</t>
  </si>
  <si>
    <t>Քաղաքային կոմունալ վակուումային փոշեկուլ Կամազ KO- /339LL70/</t>
  </si>
  <si>
    <t>Թրթուրավոր տրակտոր Ագրոմաշ 90ՏԳ 2040Ա</t>
  </si>
  <si>
    <t>Մեքենա աշտարակ ВИПО</t>
  </si>
  <si>
    <t>N 3</t>
  </si>
  <si>
    <t>Անիվավոր տրակտոր Բելոռուս</t>
  </si>
  <si>
    <t>Բազմաֆունկցիոնալ կոմունալ քաղաքային մեքենա</t>
  </si>
  <si>
    <t>Բազմաֆունկցիոնալ կոմունալ քաղաքային մեքենա, KAMAZ-536 /712LL70/</t>
  </si>
  <si>
    <t>ՈՒԱԶ 236324-101</t>
  </si>
  <si>
    <t>ՈՒԱԶ 236324-101 ամենագնաց կիսաբեռնատար տեխօգնության մեքենա</t>
  </si>
  <si>
    <t>MERCEDES-BENZ SPRINTER 516 CDI</t>
  </si>
  <si>
    <t>EU</t>
  </si>
  <si>
    <t>Իջևան</t>
  </si>
  <si>
    <t>1․ 4 հատ JAC ավտոբուս 
2․ 2 հատ էքսկավատոր բեռնիչ JCB 
3. 1 հատ ՄԱԶ
4․ 1 հատ բեռնատար ինքնաթափ</t>
  </si>
  <si>
    <t>ապրիլ 2022թ․</t>
  </si>
  <si>
    <t>4 հատ ավտոբուս՝ HFC6601KHV
2 հատ էքսկավատոր JCB3CX
1 հատ ՄԱԶ 551626-580-050</t>
  </si>
  <si>
    <t>«Հայաստանի տարածքային 
զարգացման հիմնադրամ»</t>
  </si>
  <si>
    <t>5432294 ՀՀ վարորդների
 աշխատավարձ</t>
  </si>
  <si>
    <t>3431510
ՀՀ դրամ</t>
  </si>
  <si>
    <t>590000
 ՀՀ դրամ</t>
  </si>
  <si>
    <t>9453804 ՀՀ դրամ</t>
  </si>
  <si>
    <t xml:space="preserve">JCB Տրակտորի 1 աշխ․ ժամ․ 25․000 դր․ 
</t>
  </si>
  <si>
    <t>47․337 մարդ</t>
  </si>
  <si>
    <t>Ճանապարհների խճապատում</t>
  </si>
  <si>
    <t>1․մոտոկուլտիվատոր հողաֆրեզներով և ռոտացիոն հնձիչներով</t>
  </si>
  <si>
    <t>5 դեկտեմբեր 2022թ․</t>
  </si>
  <si>
    <t>ԿԱՄԱ 1350E</t>
  </si>
  <si>
    <t>ՄԱԿ-ի պարենի և գյուղատնտեսության կազմակերպություն</t>
  </si>
  <si>
    <t>Նոյեմբերյան</t>
  </si>
  <si>
    <t>15.10.2018թ.</t>
  </si>
  <si>
    <t>Բազմաֆունկցիոնալ էքսկավատոր JCB 3CX Site Master</t>
  </si>
  <si>
    <t>v</t>
  </si>
  <si>
    <t>27.09.2018թ.</t>
  </si>
  <si>
    <t>Մազ աղբատար MAZ-4380</t>
  </si>
  <si>
    <t>06.11.2019թ.</t>
  </si>
  <si>
    <t>Ավտոբուս FORD TRANSIT</t>
  </si>
  <si>
    <t>Մազ ինքնաթափ</t>
  </si>
  <si>
    <t>19.07.2018թ</t>
  </si>
  <si>
    <t xml:space="preserve">Մինիամբարձիչ ԱՆՏ-750     </t>
  </si>
  <si>
    <t>25.06.2018թ.</t>
  </si>
  <si>
    <t>14.06.2018թ</t>
  </si>
  <si>
    <t>14.06.2018թ.</t>
  </si>
  <si>
    <t>Կցորդ խոտի մամլիչ-հակավորիչ</t>
  </si>
  <si>
    <t>30.08.2018թ.</t>
  </si>
  <si>
    <t>Անիվավոր տրակտոր 2-րդ քաշային դասի Բելառուս 1221.2</t>
  </si>
  <si>
    <t>03.08.2018թ.</t>
  </si>
  <si>
    <t xml:space="preserve">Ուազ պատրիոտ </t>
  </si>
  <si>
    <t>14.10.2019թ.</t>
  </si>
  <si>
    <t>Գութան մեխանիկական</t>
  </si>
  <si>
    <t>Մոտոբլոկ խոտհնձիչ</t>
  </si>
  <si>
    <t>Արմավիր</t>
  </si>
  <si>
    <t xml:space="preserve">Տաշիր </t>
  </si>
  <si>
    <t xml:space="preserve">Ալավերդի </t>
  </si>
  <si>
    <t>Գյուլագարակ</t>
  </si>
  <si>
    <t>Նոր Հաճըն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</si>
</sst>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₽&quot;_-;\-* #,##0.00\ &quot;₽&quot;_-;_-* &quot;-&quot;??\ &quot;₽&quot;_-;_-@_-"/>
    <numFmt numFmtId="165" formatCode="0.0"/>
    <numFmt numFmtId="166" formatCode="0.0000"/>
    <numFmt numFmtId="167" formatCode="0.000"/>
  </numFmts>
  <fonts count="40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9"/>
      <color theme="1"/>
      <name val="GHEA Grapalat"/>
      <family val="3"/>
    </font>
    <font>
      <b/>
      <sz val="12"/>
      <name val="GHEA Grapalat"/>
      <family val="3"/>
    </font>
    <font>
      <b/>
      <sz val="10"/>
      <color rgb="FF333333"/>
      <name val="GHEA Grapalat"/>
      <family val="3"/>
    </font>
    <font>
      <sz val="9"/>
      <color theme="1"/>
      <name val="GHEA Grapalat"/>
      <family val="3"/>
    </font>
    <font>
      <b/>
      <sz val="10"/>
      <color theme="1"/>
      <name val="Sylfaen"/>
      <family val="1"/>
    </font>
    <font>
      <b/>
      <sz val="11"/>
      <color theme="1"/>
      <name val="Sylfaen"/>
      <family val="1"/>
    </font>
    <font>
      <b/>
      <sz val="8"/>
      <color theme="1"/>
      <name val="Sylfaen"/>
      <family val="1"/>
    </font>
    <font>
      <b/>
      <sz val="10"/>
      <color theme="1"/>
      <name val="GHEA Grapalat"/>
      <charset val="204"/>
    </font>
    <font>
      <b/>
      <sz val="12"/>
      <color theme="1"/>
      <name val="GHEA Grapalat"/>
      <charset val="204"/>
    </font>
    <font>
      <sz val="10"/>
      <color theme="1"/>
      <name val="GHEA Grapalat"/>
      <charset val="204"/>
    </font>
    <font>
      <sz val="12"/>
      <color theme="1"/>
      <name val="GHEA Grapalat"/>
      <charset val="204"/>
    </font>
    <font>
      <sz val="11"/>
      <color theme="1"/>
      <name val="Calibri"/>
      <family val="2"/>
      <scheme val="minor"/>
    </font>
    <font>
      <b/>
      <sz val="12"/>
      <color rgb="FF333333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rgb="FF333333"/>
      <name val="GHEA Grapalat"/>
      <family val="3"/>
    </font>
    <font>
      <b/>
      <sz val="10"/>
      <color theme="1"/>
      <name val="GHEA Grapalat"/>
      <family val="3"/>
      <charset val="204"/>
    </font>
    <font>
      <b/>
      <sz val="22"/>
      <color theme="1"/>
      <name val="Calibri"/>
      <family val="2"/>
      <charset val="204"/>
    </font>
    <font>
      <b/>
      <sz val="8"/>
      <color theme="1"/>
      <name val="GHEA Grapalat"/>
      <family val="3"/>
    </font>
    <font>
      <b/>
      <sz val="12"/>
      <color theme="1"/>
      <name val="Sylfaen"/>
      <family val="1"/>
      <charset val="204"/>
    </font>
    <font>
      <sz val="12"/>
      <color rgb="FF333333"/>
      <name val="GHEA Grapalat"/>
      <family val="3"/>
    </font>
    <font>
      <b/>
      <sz val="10"/>
      <color theme="1"/>
      <name val="\"/>
      <charset val="204"/>
    </font>
    <font>
      <b/>
      <sz val="10"/>
      <name val="GHEA Grapalat"/>
      <family val="3"/>
    </font>
    <font>
      <sz val="10"/>
      <name val="GHEA Grapalat"/>
      <family val="3"/>
    </font>
    <font>
      <b/>
      <sz val="10"/>
      <color theme="1"/>
      <name val="Calibri"/>
      <family val="2"/>
      <scheme val="minor"/>
    </font>
    <font>
      <b/>
      <sz val="10"/>
      <color rgb="FF000000"/>
      <name val="GHEA Grapalat"/>
      <family val="3"/>
    </font>
    <font>
      <b/>
      <sz val="10"/>
      <color indexed="8"/>
      <name val="GHEA Grapalat"/>
      <family val="3"/>
    </font>
    <font>
      <sz val="12"/>
      <name val="GHEA Grapalat"/>
      <family val="3"/>
    </font>
    <font>
      <sz val="14"/>
      <name val="GHEA Grapalat"/>
      <family val="3"/>
    </font>
    <font>
      <sz val="20"/>
      <name val="GHEA Grapalat"/>
      <family val="3"/>
    </font>
    <font>
      <sz val="8"/>
      <name val="GHEA Grapalat"/>
      <family val="3"/>
    </font>
    <font>
      <sz val="16"/>
      <name val="GHEA Grapalat"/>
      <family val="3"/>
    </font>
    <font>
      <sz val="9"/>
      <name val="GHEA Grapalat"/>
      <family val="3"/>
    </font>
    <font>
      <sz val="10"/>
      <name val="Sylfaen"/>
      <family val="1"/>
      <charset val="204"/>
    </font>
    <font>
      <b/>
      <sz val="14"/>
      <name val="GHEA Grapalat"/>
      <family val="3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09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 textRotation="9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textRotation="90" wrapText="1"/>
    </xf>
    <xf numFmtId="0" fontId="5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3" fillId="5" borderId="0" xfId="0" applyFont="1" applyFill="1"/>
    <xf numFmtId="0" fontId="5" fillId="7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vertical="center" textRotation="90" wrapText="1"/>
    </xf>
    <xf numFmtId="0" fontId="4" fillId="0" borderId="1" xfId="0" applyFont="1" applyBorder="1" applyAlignment="1">
      <alignment vertical="center" textRotation="90" wrapText="1"/>
    </xf>
    <xf numFmtId="0" fontId="4" fillId="5" borderId="1" xfId="0" applyFont="1" applyFill="1" applyBorder="1" applyAlignment="1">
      <alignment vertical="center" textRotation="90" wrapText="1"/>
    </xf>
    <xf numFmtId="0" fontId="7" fillId="5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textRotation="90" wrapText="1"/>
    </xf>
    <xf numFmtId="0" fontId="7" fillId="7" borderId="1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4" borderId="15" xfId="0" applyFont="1" applyFill="1" applyBorder="1" applyAlignment="1">
      <alignment vertical="center"/>
    </xf>
    <xf numFmtId="0" fontId="4" fillId="10" borderId="1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7" borderId="15" xfId="0" applyFont="1" applyFill="1" applyBorder="1" applyAlignment="1">
      <alignment vertical="center"/>
    </xf>
    <xf numFmtId="0" fontId="4" fillId="6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9" borderId="11" xfId="0" applyFont="1" applyFill="1" applyBorder="1" applyAlignment="1">
      <alignment vertical="center"/>
    </xf>
    <xf numFmtId="0" fontId="4" fillId="9" borderId="2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4" fillId="4" borderId="24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10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8" borderId="36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14" fontId="12" fillId="0" borderId="1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3" fillId="9" borderId="20" xfId="1" applyNumberFormat="1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textRotation="90" wrapText="1"/>
    </xf>
    <xf numFmtId="0" fontId="5" fillId="5" borderId="1" xfId="0" applyFont="1" applyFill="1" applyBorder="1" applyAlignment="1">
      <alignment vertical="center" textRotation="90" wrapText="1"/>
    </xf>
    <xf numFmtId="0" fontId="17" fillId="5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textRotation="90" wrapText="1"/>
    </xf>
    <xf numFmtId="0" fontId="17" fillId="7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textRotation="90"/>
    </xf>
    <xf numFmtId="0" fontId="5" fillId="2" borderId="7" xfId="0" applyFont="1" applyFill="1" applyBorder="1" applyAlignment="1">
      <alignment vertical="center" textRotation="90" wrapText="1"/>
    </xf>
    <xf numFmtId="0" fontId="5" fillId="3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vertical="center" wrapText="1"/>
    </xf>
    <xf numFmtId="0" fontId="4" fillId="8" borderId="3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vertical="center"/>
    </xf>
    <xf numFmtId="17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textRotation="90"/>
    </xf>
    <xf numFmtId="1" fontId="4" fillId="0" borderId="1" xfId="0" applyNumberFormat="1" applyFont="1" applyBorder="1" applyAlignment="1">
      <alignment vertical="center"/>
    </xf>
    <xf numFmtId="165" fontId="4" fillId="5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/>
    </xf>
    <xf numFmtId="0" fontId="4" fillId="10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 wrapText="1"/>
    </xf>
    <xf numFmtId="0" fontId="4" fillId="9" borderId="24" xfId="0" applyFont="1" applyFill="1" applyBorder="1" applyAlignment="1">
      <alignment vertical="center"/>
    </xf>
    <xf numFmtId="0" fontId="4" fillId="9" borderId="23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4" fillId="9" borderId="23" xfId="0" applyFont="1" applyFill="1" applyBorder="1" applyAlignment="1">
      <alignment vertical="center"/>
    </xf>
    <xf numFmtId="0" fontId="4" fillId="9" borderId="43" xfId="0" applyFont="1" applyFill="1" applyBorder="1" applyAlignment="1">
      <alignment vertical="center"/>
    </xf>
    <xf numFmtId="0" fontId="4" fillId="9" borderId="34" xfId="0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vertical="center" textRotation="90" wrapText="1"/>
    </xf>
    <xf numFmtId="0" fontId="4" fillId="9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2" borderId="1" xfId="0" applyFont="1" applyFill="1" applyBorder="1" applyAlignment="1">
      <alignment vertical="center" textRotation="90"/>
    </xf>
    <xf numFmtId="0" fontId="4" fillId="11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 textRotation="90" wrapText="1"/>
    </xf>
    <xf numFmtId="165" fontId="4" fillId="4" borderId="1" xfId="0" applyNumberFormat="1" applyFont="1" applyFill="1" applyBorder="1" applyAlignment="1">
      <alignment vertical="center" textRotation="90"/>
    </xf>
    <xf numFmtId="165" fontId="4" fillId="10" borderId="1" xfId="0" applyNumberFormat="1" applyFont="1" applyFill="1" applyBorder="1" applyAlignment="1">
      <alignment vertical="center" textRotation="90"/>
    </xf>
    <xf numFmtId="1" fontId="4" fillId="3" borderId="1" xfId="0" applyNumberFormat="1" applyFont="1" applyFill="1" applyBorder="1" applyAlignment="1">
      <alignment vertical="center" textRotation="90"/>
    </xf>
    <xf numFmtId="0" fontId="4" fillId="3" borderId="1" xfId="0" applyFont="1" applyFill="1" applyBorder="1" applyAlignment="1">
      <alignment vertical="center" textRotation="90"/>
    </xf>
    <xf numFmtId="0" fontId="12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 textRotation="90"/>
    </xf>
    <xf numFmtId="165" fontId="4" fillId="5" borderId="1" xfId="0" applyNumberFormat="1" applyFont="1" applyFill="1" applyBorder="1" applyAlignment="1">
      <alignment vertical="center" textRotation="90"/>
    </xf>
    <xf numFmtId="0" fontId="4" fillId="7" borderId="1" xfId="0" applyFont="1" applyFill="1" applyBorder="1" applyAlignment="1">
      <alignment vertical="center" textRotation="90"/>
    </xf>
    <xf numFmtId="165" fontId="4" fillId="7" borderId="1" xfId="0" applyNumberFormat="1" applyFont="1" applyFill="1" applyBorder="1" applyAlignment="1">
      <alignment vertical="center" textRotation="90"/>
    </xf>
    <xf numFmtId="165" fontId="4" fillId="6" borderId="1" xfId="0" applyNumberFormat="1" applyFont="1" applyFill="1" applyBorder="1" applyAlignment="1">
      <alignment horizontal="center" vertical="center" wrapText="1"/>
    </xf>
    <xf numFmtId="1" fontId="4" fillId="8" borderId="5" xfId="0" applyNumberFormat="1" applyFont="1" applyFill="1" applyBorder="1" applyAlignment="1">
      <alignment horizontal="center" vertical="center" wrapText="1"/>
    </xf>
    <xf numFmtId="1" fontId="4" fillId="10" borderId="1" xfId="0" applyNumberFormat="1" applyFont="1" applyFill="1" applyBorder="1" applyAlignment="1">
      <alignment vertical="center" textRotation="90"/>
    </xf>
    <xf numFmtId="2" fontId="4" fillId="0" borderId="1" xfId="0" applyNumberFormat="1" applyFont="1" applyBorder="1" applyAlignment="1">
      <alignment vertical="center" textRotation="90"/>
    </xf>
    <xf numFmtId="0" fontId="4" fillId="2" borderId="8" xfId="0" applyFont="1" applyFill="1" applyBorder="1" applyAlignment="1">
      <alignment vertical="center"/>
    </xf>
    <xf numFmtId="165" fontId="4" fillId="4" borderId="8" xfId="0" applyNumberFormat="1" applyFont="1" applyFill="1" applyBorder="1" applyAlignment="1">
      <alignment vertical="center" textRotation="90"/>
    </xf>
    <xf numFmtId="0" fontId="4" fillId="3" borderId="8" xfId="0" applyFont="1" applyFill="1" applyBorder="1" applyAlignment="1">
      <alignment vertical="center" textRotation="90"/>
    </xf>
    <xf numFmtId="166" fontId="4" fillId="0" borderId="8" xfId="0" applyNumberFormat="1" applyFont="1" applyBorder="1" applyAlignment="1">
      <alignment vertical="center"/>
    </xf>
    <xf numFmtId="165" fontId="4" fillId="0" borderId="8" xfId="0" applyNumberFormat="1" applyFont="1" applyBorder="1" applyAlignment="1">
      <alignment vertical="center" textRotation="90"/>
    </xf>
    <xf numFmtId="165" fontId="4" fillId="5" borderId="8" xfId="0" applyNumberFormat="1" applyFont="1" applyFill="1" applyBorder="1" applyAlignment="1">
      <alignment vertical="center" textRotation="90"/>
    </xf>
    <xf numFmtId="0" fontId="4" fillId="0" borderId="8" xfId="0" applyFont="1" applyBorder="1" applyAlignment="1">
      <alignment vertical="center" textRotation="90" wrapText="1"/>
    </xf>
    <xf numFmtId="0" fontId="4" fillId="10" borderId="1" xfId="0" applyFont="1" applyFill="1" applyBorder="1" applyAlignment="1">
      <alignment vertical="center" textRotation="90"/>
    </xf>
    <xf numFmtId="0" fontId="4" fillId="4" borderId="8" xfId="0" applyFont="1" applyFill="1" applyBorder="1" applyAlignment="1">
      <alignment vertical="center" textRotation="90"/>
    </xf>
    <xf numFmtId="167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 textRotation="90"/>
    </xf>
    <xf numFmtId="0" fontId="4" fillId="0" borderId="32" xfId="0" applyFont="1" applyBorder="1" applyAlignment="1">
      <alignment vertical="center"/>
    </xf>
    <xf numFmtId="0" fontId="3" fillId="0" borderId="44" xfId="0" applyFont="1" applyBorder="1"/>
    <xf numFmtId="0" fontId="4" fillId="7" borderId="1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11" borderId="0" xfId="0" applyFont="1" applyFill="1" applyAlignment="1">
      <alignment vertical="center"/>
    </xf>
    <xf numFmtId="0" fontId="4" fillId="11" borderId="0" xfId="0" applyFont="1" applyFill="1" applyAlignment="1">
      <alignment horizontal="center" vertical="center" wrapText="1"/>
    </xf>
    <xf numFmtId="0" fontId="3" fillId="11" borderId="0" xfId="0" applyFont="1" applyFill="1"/>
    <xf numFmtId="0" fontId="4" fillId="11" borderId="0" xfId="0" applyFont="1" applyFill="1" applyAlignment="1">
      <alignment vertical="center" wrapText="1"/>
    </xf>
    <xf numFmtId="0" fontId="4" fillId="3" borderId="21" xfId="0" applyFont="1" applyFill="1" applyBorder="1" applyAlignment="1">
      <alignment vertical="center"/>
    </xf>
    <xf numFmtId="0" fontId="4" fillId="5" borderId="21" xfId="0" applyFont="1" applyFill="1" applyBorder="1" applyAlignment="1">
      <alignment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vertical="center"/>
    </xf>
    <xf numFmtId="0" fontId="19" fillId="0" borderId="0" xfId="0" applyFont="1"/>
    <xf numFmtId="0" fontId="4" fillId="11" borderId="1" xfId="0" applyFont="1" applyFill="1" applyBorder="1" applyAlignment="1">
      <alignment vertical="center" textRotation="90"/>
    </xf>
    <xf numFmtId="0" fontId="3" fillId="9" borderId="45" xfId="0" applyFont="1" applyFill="1" applyBorder="1" applyAlignment="1">
      <alignment vertical="center"/>
    </xf>
    <xf numFmtId="0" fontId="3" fillId="9" borderId="20" xfId="0" applyFont="1" applyFill="1" applyBorder="1" applyAlignment="1">
      <alignment vertical="center"/>
    </xf>
    <xf numFmtId="165" fontId="3" fillId="9" borderId="20" xfId="0" applyNumberFormat="1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9" borderId="46" xfId="0" applyFont="1" applyFill="1" applyBorder="1" applyAlignment="1">
      <alignment vertical="center"/>
    </xf>
    <xf numFmtId="0" fontId="3" fillId="0" borderId="47" xfId="0" applyFont="1" applyBorder="1"/>
    <xf numFmtId="0" fontId="3" fillId="0" borderId="47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vertical="center"/>
    </xf>
    <xf numFmtId="0" fontId="4" fillId="0" borderId="47" xfId="0" applyFont="1" applyBorder="1"/>
    <xf numFmtId="0" fontId="4" fillId="0" borderId="47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textRotation="90"/>
    </xf>
    <xf numFmtId="0" fontId="4" fillId="0" borderId="4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4" fillId="7" borderId="7" xfId="0" applyFont="1" applyFill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8" borderId="45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10" borderId="20" xfId="0" applyFont="1" applyFill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7" xfId="0" applyFont="1" applyBorder="1"/>
    <xf numFmtId="0" fontId="4" fillId="0" borderId="48" xfId="0" applyFont="1" applyBorder="1"/>
    <xf numFmtId="0" fontId="4" fillId="0" borderId="49" xfId="0" applyFont="1" applyBorder="1"/>
    <xf numFmtId="0" fontId="4" fillId="0" borderId="4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14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/>
    <xf numFmtId="0" fontId="4" fillId="0" borderId="8" xfId="0" applyFont="1" applyBorder="1"/>
    <xf numFmtId="0" fontId="4" fillId="0" borderId="21" xfId="0" applyFont="1" applyBorder="1"/>
    <xf numFmtId="0" fontId="4" fillId="0" borderId="33" xfId="0" applyFont="1" applyBorder="1"/>
    <xf numFmtId="0" fontId="4" fillId="0" borderId="0" xfId="0" applyFont="1"/>
    <xf numFmtId="0" fontId="20" fillId="0" borderId="5" xfId="0" applyFont="1" applyBorder="1" applyAlignment="1">
      <alignment vertical="center" wrapText="1"/>
    </xf>
    <xf numFmtId="0" fontId="4" fillId="0" borderId="11" xfId="0" applyFont="1" applyBorder="1"/>
    <xf numFmtId="0" fontId="4" fillId="0" borderId="5" xfId="0" applyFont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10" borderId="3" xfId="0" applyFont="1" applyFill="1" applyBorder="1" applyAlignment="1">
      <alignment vertical="center"/>
    </xf>
    <xf numFmtId="0" fontId="4" fillId="0" borderId="34" xfId="0" applyFont="1" applyBorder="1"/>
    <xf numFmtId="0" fontId="20" fillId="0" borderId="37" xfId="0" applyFont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4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3" fillId="0" borderId="7" xfId="0" applyFont="1" applyBorder="1"/>
    <xf numFmtId="0" fontId="20" fillId="0" borderId="13" xfId="0" applyFont="1" applyBorder="1" applyAlignment="1">
      <alignment vertical="center" wrapText="1"/>
    </xf>
    <xf numFmtId="0" fontId="3" fillId="3" borderId="7" xfId="0" applyFont="1" applyFill="1" applyBorder="1" applyAlignment="1">
      <alignment vertical="center"/>
    </xf>
    <xf numFmtId="0" fontId="3" fillId="10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textRotation="90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3" xfId="0" applyFont="1" applyBorder="1"/>
    <xf numFmtId="2" fontId="4" fillId="0" borderId="3" xfId="0" applyNumberFormat="1" applyFont="1" applyBorder="1" applyAlignment="1">
      <alignment vertical="center"/>
    </xf>
    <xf numFmtId="14" fontId="23" fillId="0" borderId="3" xfId="0" applyNumberFormat="1" applyFont="1" applyBorder="1" applyAlignment="1">
      <alignment vertical="center"/>
    </xf>
    <xf numFmtId="49" fontId="23" fillId="0" borderId="3" xfId="0" applyNumberFormat="1" applyFont="1" applyBorder="1" applyAlignment="1">
      <alignment horizontal="center" vertical="center"/>
    </xf>
    <xf numFmtId="0" fontId="3" fillId="0" borderId="18" xfId="0" applyFont="1" applyBorder="1"/>
    <xf numFmtId="0" fontId="4" fillId="2" borderId="7" xfId="0" applyFont="1" applyFill="1" applyBorder="1" applyAlignment="1">
      <alignment vertical="center" wrapText="1"/>
    </xf>
    <xf numFmtId="0" fontId="3" fillId="0" borderId="8" xfId="0" applyFont="1" applyBorder="1"/>
    <xf numFmtId="0" fontId="4" fillId="0" borderId="37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textRotation="90"/>
    </xf>
    <xf numFmtId="0" fontId="20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textRotation="90"/>
    </xf>
    <xf numFmtId="14" fontId="4" fillId="0" borderId="1" xfId="0" applyNumberFormat="1" applyFont="1" applyBorder="1" applyAlignment="1">
      <alignment vertical="center" textRotation="90"/>
    </xf>
    <xf numFmtId="165" fontId="4" fillId="0" borderId="1" xfId="0" applyNumberFormat="1" applyFont="1" applyBorder="1" applyAlignment="1">
      <alignment vertical="center"/>
    </xf>
    <xf numFmtId="0" fontId="20" fillId="0" borderId="37" xfId="0" applyFont="1" applyBorder="1" applyAlignment="1">
      <alignment horizontal="center" vertical="center" wrapText="1"/>
    </xf>
    <xf numFmtId="49" fontId="4" fillId="1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textRotation="90"/>
    </xf>
    <xf numFmtId="0" fontId="4" fillId="0" borderId="3" xfId="0" applyFont="1" applyBorder="1" applyAlignment="1">
      <alignment vertical="center" textRotation="90"/>
    </xf>
    <xf numFmtId="14" fontId="4" fillId="0" borderId="3" xfId="0" applyNumberFormat="1" applyFont="1" applyBorder="1" applyAlignment="1">
      <alignment vertical="center" textRotation="90"/>
    </xf>
    <xf numFmtId="0" fontId="3" fillId="11" borderId="8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vertical="center" textRotation="90" wrapText="1"/>
    </xf>
    <xf numFmtId="0" fontId="8" fillId="0" borderId="7" xfId="0" applyFont="1" applyBorder="1" applyAlignment="1">
      <alignment vertical="center" textRotation="90"/>
    </xf>
    <xf numFmtId="0" fontId="3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textRotation="90" wrapText="1"/>
    </xf>
    <xf numFmtId="0" fontId="25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textRotation="90" wrapText="1"/>
    </xf>
    <xf numFmtId="0" fontId="8" fillId="0" borderId="1" xfId="0" applyFont="1" applyBorder="1" applyAlignment="1">
      <alignment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textRotation="90" wrapText="1"/>
    </xf>
    <xf numFmtId="0" fontId="5" fillId="0" borderId="7" xfId="0" applyFont="1" applyBorder="1" applyAlignment="1">
      <alignment horizontal="left" vertical="center" textRotation="90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14" fontId="4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 textRotation="90" wrapText="1"/>
    </xf>
    <xf numFmtId="0" fontId="4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4" fillId="10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9" borderId="15" xfId="0" applyFont="1" applyFill="1" applyBorder="1" applyAlignment="1">
      <alignment horizontal="center" vertical="center"/>
    </xf>
    <xf numFmtId="1" fontId="4" fillId="10" borderId="20" xfId="0" applyNumberFormat="1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center" vertical="center"/>
    </xf>
    <xf numFmtId="1" fontId="4" fillId="9" borderId="41" xfId="0" applyNumberFormat="1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1" fontId="4" fillId="10" borderId="1" xfId="0" applyNumberFormat="1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6" fillId="8" borderId="13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 wrapText="1"/>
    </xf>
    <xf numFmtId="1" fontId="4" fillId="10" borderId="11" xfId="0" applyNumberFormat="1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1" fontId="4" fillId="10" borderId="15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6" fillId="8" borderId="38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1" fontId="4" fillId="10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14" fontId="31" fillId="0" borderId="7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14" fontId="4" fillId="11" borderId="1" xfId="0" applyNumberFormat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4" fontId="4" fillId="11" borderId="1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textRotation="90" wrapText="1"/>
    </xf>
    <xf numFmtId="0" fontId="27" fillId="0" borderId="0" xfId="0" applyFont="1" applyAlignment="1">
      <alignment horizontal="center" vertical="center"/>
    </xf>
    <xf numFmtId="0" fontId="27" fillId="7" borderId="1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7" borderId="38" xfId="0" applyFont="1" applyFill="1" applyBorder="1" applyAlignment="1">
      <alignment horizontal="center" vertical="center" wrapText="1"/>
    </xf>
    <xf numFmtId="0" fontId="32" fillId="13" borderId="25" xfId="0" applyFont="1" applyFill="1" applyBorder="1" applyAlignment="1">
      <alignment horizontal="center" vertical="center"/>
    </xf>
    <xf numFmtId="0" fontId="6" fillId="13" borderId="24" xfId="0" applyFont="1" applyFill="1" applyBorder="1" applyAlignment="1">
      <alignment horizontal="center" vertical="center" wrapText="1"/>
    </xf>
    <xf numFmtId="0" fontId="6" fillId="13" borderId="24" xfId="0" applyFont="1" applyFill="1" applyBorder="1" applyAlignment="1">
      <alignment horizontal="center" vertical="center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/>
    </xf>
    <xf numFmtId="0" fontId="32" fillId="13" borderId="2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8" fillId="14" borderId="2" xfId="0" applyFont="1" applyFill="1" applyBorder="1" applyAlignment="1">
      <alignment horizontal="center" vertical="center"/>
    </xf>
    <xf numFmtId="0" fontId="28" fillId="14" borderId="3" xfId="0" applyFont="1" applyFill="1" applyBorder="1" applyAlignment="1">
      <alignment horizontal="center" vertical="center" wrapText="1"/>
    </xf>
    <xf numFmtId="0" fontId="33" fillId="14" borderId="3" xfId="0" applyFont="1" applyFill="1" applyBorder="1" applyAlignment="1">
      <alignment horizontal="center" vertical="center"/>
    </xf>
    <xf numFmtId="0" fontId="28" fillId="14" borderId="3" xfId="0" applyFont="1" applyFill="1" applyBorder="1" applyAlignment="1">
      <alignment horizontal="center" vertical="center"/>
    </xf>
    <xf numFmtId="0" fontId="28" fillId="14" borderId="3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14" borderId="4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 wrapText="1"/>
    </xf>
    <xf numFmtId="0" fontId="33" fillId="14" borderId="1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/>
    </xf>
    <xf numFmtId="0" fontId="35" fillId="14" borderId="3" xfId="0" applyFont="1" applyFill="1" applyBorder="1" applyAlignment="1">
      <alignment horizontal="center" vertical="center"/>
    </xf>
    <xf numFmtId="0" fontId="28" fillId="14" borderId="5" xfId="0" applyFont="1" applyFill="1" applyBorder="1" applyAlignment="1">
      <alignment horizontal="center" vertical="center" wrapText="1"/>
    </xf>
    <xf numFmtId="0" fontId="28" fillId="15" borderId="2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center" vertical="center" wrapText="1"/>
    </xf>
    <xf numFmtId="0" fontId="33" fillId="15" borderId="3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center" vertical="center"/>
    </xf>
    <xf numFmtId="0" fontId="28" fillId="15" borderId="4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/>
    </xf>
    <xf numFmtId="0" fontId="28" fillId="15" borderId="7" xfId="0" applyFont="1" applyFill="1" applyBorder="1" applyAlignment="1">
      <alignment horizontal="center" vertical="center" wrapText="1"/>
    </xf>
    <xf numFmtId="0" fontId="33" fillId="15" borderId="7" xfId="0" applyFont="1" applyFill="1" applyBorder="1" applyAlignment="1">
      <alignment horizontal="center" vertical="center"/>
    </xf>
    <xf numFmtId="0" fontId="28" fillId="15" borderId="7" xfId="0" applyFont="1" applyFill="1" applyBorder="1" applyAlignment="1">
      <alignment horizontal="center" vertical="center"/>
    </xf>
    <xf numFmtId="0" fontId="28" fillId="15" borderId="8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32" fillId="16" borderId="24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 wrapText="1"/>
    </xf>
    <xf numFmtId="0" fontId="28" fillId="16" borderId="24" xfId="0" applyFont="1" applyFill="1" applyBorder="1" applyAlignment="1">
      <alignment horizontal="center" vertical="center"/>
    </xf>
    <xf numFmtId="0" fontId="28" fillId="16" borderId="8" xfId="0" applyFont="1" applyFill="1" applyBorder="1" applyAlignment="1">
      <alignment horizontal="center" vertical="center"/>
    </xf>
    <xf numFmtId="0" fontId="37" fillId="16" borderId="24" xfId="0" applyFont="1" applyFill="1" applyBorder="1" applyAlignment="1">
      <alignment horizontal="center" vertical="center" wrapText="1"/>
    </xf>
    <xf numFmtId="3" fontId="38" fillId="16" borderId="8" xfId="0" applyNumberFormat="1" applyFont="1" applyFill="1" applyBorder="1" applyAlignment="1">
      <alignment horizontal="center" vertical="center"/>
    </xf>
    <xf numFmtId="3" fontId="38" fillId="16" borderId="8" xfId="0" applyNumberFormat="1" applyFont="1" applyFill="1" applyBorder="1" applyAlignment="1">
      <alignment horizontal="center" vertical="center" wrapText="1"/>
    </xf>
    <xf numFmtId="3" fontId="38" fillId="16" borderId="1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6" borderId="2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28" fillId="6" borderId="37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/>
    </xf>
    <xf numFmtId="1" fontId="28" fillId="6" borderId="1" xfId="0" applyNumberFormat="1" applyFont="1" applyFill="1" applyBorder="1" applyAlignment="1">
      <alignment horizontal="center" vertical="center" wrapText="1"/>
    </xf>
    <xf numFmtId="1" fontId="28" fillId="6" borderId="8" xfId="0" applyNumberFormat="1" applyFont="1" applyFill="1" applyBorder="1" applyAlignment="1">
      <alignment horizontal="center" vertical="center" wrapText="1"/>
    </xf>
    <xf numFmtId="0" fontId="28" fillId="6" borderId="21" xfId="0" applyFont="1" applyFill="1" applyBorder="1" applyAlignment="1">
      <alignment horizontal="center" vertical="center" wrapText="1"/>
    </xf>
    <xf numFmtId="0" fontId="28" fillId="6" borderId="27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 wrapText="1"/>
    </xf>
    <xf numFmtId="1" fontId="28" fillId="6" borderId="7" xfId="0" applyNumberFormat="1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/>
    </xf>
    <xf numFmtId="0" fontId="28" fillId="6" borderId="38" xfId="0" applyFont="1" applyFill="1" applyBorder="1" applyAlignment="1">
      <alignment horizontal="center" vertical="center" wrapText="1"/>
    </xf>
    <xf numFmtId="0" fontId="28" fillId="14" borderId="12" xfId="0" applyFont="1" applyFill="1" applyBorder="1" applyAlignment="1">
      <alignment horizontal="center" vertical="center"/>
    </xf>
    <xf numFmtId="0" fontId="28" fillId="14" borderId="11" xfId="0" applyFont="1" applyFill="1" applyBorder="1" applyAlignment="1">
      <alignment horizontal="center" vertical="center" wrapText="1"/>
    </xf>
    <xf numFmtId="0" fontId="33" fillId="14" borderId="11" xfId="0" applyFont="1" applyFill="1" applyBorder="1" applyAlignment="1">
      <alignment horizontal="center" vertical="center"/>
    </xf>
    <xf numFmtId="0" fontId="28" fillId="14" borderId="11" xfId="0" applyFont="1" applyFill="1" applyBorder="1" applyAlignment="1">
      <alignment horizontal="center" vertical="center"/>
    </xf>
    <xf numFmtId="0" fontId="28" fillId="14" borderId="11" xfId="0" applyFont="1" applyFill="1" applyBorder="1" applyAlignment="1">
      <alignment horizontal="center" vertical="top"/>
    </xf>
    <xf numFmtId="0" fontId="33" fillId="14" borderId="11" xfId="0" applyFont="1" applyFill="1" applyBorder="1" applyAlignment="1">
      <alignment horizontal="center" vertical="top"/>
    </xf>
    <xf numFmtId="0" fontId="28" fillId="14" borderId="1" xfId="0" applyFont="1" applyFill="1" applyBorder="1" applyAlignment="1">
      <alignment horizontal="center" vertical="top"/>
    </xf>
    <xf numFmtId="0" fontId="33" fillId="14" borderId="1" xfId="0" applyFont="1" applyFill="1" applyBorder="1" applyAlignment="1">
      <alignment horizontal="center" vertical="top"/>
    </xf>
    <xf numFmtId="0" fontId="28" fillId="14" borderId="5" xfId="0" applyFont="1" applyFill="1" applyBorder="1" applyAlignment="1">
      <alignment horizontal="center" vertical="center"/>
    </xf>
    <xf numFmtId="14" fontId="28" fillId="14" borderId="1" xfId="0" applyNumberFormat="1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top" wrapText="1"/>
    </xf>
    <xf numFmtId="0" fontId="28" fillId="14" borderId="7" xfId="0" applyFont="1" applyFill="1" applyBorder="1" applyAlignment="1">
      <alignment horizontal="center" vertical="center" wrapText="1"/>
    </xf>
    <xf numFmtId="0" fontId="33" fillId="14" borderId="7" xfId="0" applyFont="1" applyFill="1" applyBorder="1" applyAlignment="1">
      <alignment horizontal="center" vertical="center"/>
    </xf>
    <xf numFmtId="0" fontId="28" fillId="14" borderId="7" xfId="0" applyFont="1" applyFill="1" applyBorder="1" applyAlignment="1">
      <alignment horizontal="center" vertical="center"/>
    </xf>
    <xf numFmtId="0" fontId="33" fillId="14" borderId="7" xfId="0" applyFont="1" applyFill="1" applyBorder="1" applyAlignment="1">
      <alignment horizontal="center" vertical="center" wrapText="1"/>
    </xf>
    <xf numFmtId="0" fontId="28" fillId="14" borderId="38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/>
    </xf>
    <xf numFmtId="0" fontId="28" fillId="11" borderId="0" xfId="0" applyFont="1" applyFill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/>
    </xf>
    <xf numFmtId="14" fontId="28" fillId="2" borderId="3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/>
    </xf>
    <xf numFmtId="14" fontId="28" fillId="2" borderId="7" xfId="0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top"/>
    </xf>
    <xf numFmtId="0" fontId="39" fillId="8" borderId="20" xfId="0" applyFont="1" applyFill="1" applyBorder="1" applyAlignment="1">
      <alignment horizontal="center" vertical="center"/>
    </xf>
    <xf numFmtId="2" fontId="6" fillId="8" borderId="2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4" fillId="9" borderId="15" xfId="0" applyNumberFormat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 wrapText="1"/>
    </xf>
    <xf numFmtId="0" fontId="27" fillId="11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 wrapText="1"/>
    </xf>
    <xf numFmtId="14" fontId="27" fillId="11" borderId="7" xfId="0" applyNumberFormat="1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 wrapText="1"/>
    </xf>
    <xf numFmtId="14" fontId="27" fillId="11" borderId="1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14" fontId="4" fillId="11" borderId="7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/>
    </xf>
    <xf numFmtId="14" fontId="4" fillId="11" borderId="3" xfId="0" applyNumberFormat="1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 wrapText="1"/>
    </xf>
    <xf numFmtId="0" fontId="27" fillId="10" borderId="7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165" fontId="27" fillId="11" borderId="1" xfId="0" applyNumberFormat="1" applyFont="1" applyFill="1" applyBorder="1" applyAlignment="1">
      <alignment horizontal="center" vertical="center"/>
    </xf>
    <xf numFmtId="1" fontId="27" fillId="11" borderId="1" xfId="0" applyNumberFormat="1" applyFont="1" applyFill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0" fontId="27" fillId="8" borderId="3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1" fontId="27" fillId="0" borderId="3" xfId="0" applyNumberFormat="1" applyFont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14" fontId="27" fillId="0" borderId="3" xfId="0" applyNumberFormat="1" applyFont="1" applyBorder="1" applyAlignment="1">
      <alignment horizontal="center" vertical="center" wrapText="1"/>
    </xf>
    <xf numFmtId="1" fontId="27" fillId="7" borderId="7" xfId="0" applyNumberFormat="1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1" fontId="27" fillId="7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4" fontId="27" fillId="11" borderId="1" xfId="0" applyNumberFormat="1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/>
    </xf>
    <xf numFmtId="0" fontId="19" fillId="11" borderId="0" xfId="0" applyFont="1" applyFill="1" applyAlignment="1">
      <alignment vertical="center"/>
    </xf>
    <xf numFmtId="0" fontId="18" fillId="11" borderId="1" xfId="0" applyFont="1" applyFill="1" applyBorder="1" applyAlignment="1">
      <alignment vertical="center" textRotation="90" wrapText="1"/>
    </xf>
    <xf numFmtId="0" fontId="18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vertical="center" wrapText="1"/>
    </xf>
    <xf numFmtId="0" fontId="18" fillId="11" borderId="7" xfId="0" applyFont="1" applyFill="1" applyBorder="1" applyAlignment="1">
      <alignment vertical="center" wrapText="1"/>
    </xf>
    <xf numFmtId="0" fontId="18" fillId="11" borderId="7" xfId="0" applyFont="1" applyFill="1" applyBorder="1" applyAlignment="1">
      <alignment vertical="center" textRotation="90"/>
    </xf>
    <xf numFmtId="0" fontId="18" fillId="11" borderId="7" xfId="0" applyFont="1" applyFill="1" applyBorder="1" applyAlignment="1">
      <alignment vertical="center" textRotation="90" wrapText="1"/>
    </xf>
    <xf numFmtId="0" fontId="18" fillId="11" borderId="7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textRotation="90" wrapText="1"/>
    </xf>
    <xf numFmtId="0" fontId="18" fillId="11" borderId="38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/>
    </xf>
    <xf numFmtId="0" fontId="19" fillId="11" borderId="11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 vertical="center"/>
    </xf>
    <xf numFmtId="0" fontId="19" fillId="11" borderId="1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9" fontId="18" fillId="0" borderId="1" xfId="0" applyNumberFormat="1" applyFont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18" fillId="10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18" fillId="7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vertical="center"/>
    </xf>
    <xf numFmtId="0" fontId="18" fillId="11" borderId="1" xfId="0" applyFont="1" applyFill="1" applyBorder="1" applyAlignment="1">
      <alignment horizontal="center" vertical="center"/>
    </xf>
    <xf numFmtId="14" fontId="18" fillId="11" borderId="1" xfId="0" applyNumberFormat="1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/>
    </xf>
    <xf numFmtId="0" fontId="18" fillId="17" borderId="11" xfId="0" applyFont="1" applyFill="1" applyBorder="1" applyAlignment="1">
      <alignment horizontal="center" vertical="center" wrapText="1"/>
    </xf>
    <xf numFmtId="0" fontId="18" fillId="17" borderId="11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11" borderId="1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 textRotation="90" wrapText="1"/>
    </xf>
    <xf numFmtId="0" fontId="18" fillId="0" borderId="21" xfId="0" applyFont="1" applyBorder="1" applyAlignment="1">
      <alignment horizontal="center" vertical="center" textRotation="90"/>
    </xf>
    <xf numFmtId="0" fontId="18" fillId="5" borderId="21" xfId="0" applyFont="1" applyFill="1" applyBorder="1" applyAlignment="1">
      <alignment horizontal="center" vertical="center"/>
    </xf>
    <xf numFmtId="14" fontId="18" fillId="11" borderId="1" xfId="0" applyNumberFormat="1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11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8" fillId="0" borderId="4" xfId="0" applyFont="1" applyBorder="1" applyAlignment="1">
      <alignment vertical="center"/>
    </xf>
    <xf numFmtId="0" fontId="19" fillId="11" borderId="0" xfId="0" applyFont="1" applyFill="1"/>
    <xf numFmtId="0" fontId="4" fillId="9" borderId="2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8" borderId="29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10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8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10" borderId="1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textRotation="90" wrapText="1"/>
    </xf>
    <xf numFmtId="0" fontId="2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4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vertical="center" textRotation="90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textRotation="90"/>
    </xf>
    <xf numFmtId="0" fontId="5" fillId="0" borderId="1" xfId="0" applyFont="1" applyBorder="1" applyAlignment="1">
      <alignment horizontal="left" vertical="center" textRotation="90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21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11" borderId="28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28" fillId="4" borderId="51" xfId="0" applyFont="1" applyFill="1" applyBorder="1" applyAlignment="1">
      <alignment horizontal="center" vertical="center" wrapText="1"/>
    </xf>
    <xf numFmtId="9" fontId="32" fillId="2" borderId="3" xfId="2" applyFont="1" applyFill="1" applyBorder="1" applyAlignment="1">
      <alignment horizontal="center" vertical="center"/>
    </xf>
    <xf numFmtId="9" fontId="32" fillId="2" borderId="1" xfId="2" applyFont="1" applyFill="1" applyBorder="1" applyAlignment="1">
      <alignment horizontal="center" vertical="center"/>
    </xf>
    <xf numFmtId="9" fontId="32" fillId="2" borderId="7" xfId="2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6" fillId="8" borderId="52" xfId="0" applyFont="1" applyFill="1" applyBorder="1" applyAlignment="1">
      <alignment horizontal="center" vertical="center"/>
    </xf>
    <xf numFmtId="0" fontId="6" fillId="8" borderId="46" xfId="0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center" vertical="center" wrapText="1"/>
    </xf>
    <xf numFmtId="0" fontId="28" fillId="4" borderId="21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/>
    </xf>
    <xf numFmtId="0" fontId="28" fillId="4" borderId="26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horizontal="center" vertical="center" wrapText="1"/>
    </xf>
    <xf numFmtId="0" fontId="28" fillId="4" borderId="24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28" fillId="4" borderId="24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8" fillId="15" borderId="3" xfId="0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horizontal="center" vertical="center" wrapText="1"/>
    </xf>
    <xf numFmtId="0" fontId="28" fillId="15" borderId="8" xfId="0" applyFont="1" applyFill="1" applyBorder="1" applyAlignment="1">
      <alignment horizontal="center" vertical="center" wrapText="1"/>
    </xf>
    <xf numFmtId="0" fontId="28" fillId="15" borderId="37" xfId="0" applyFont="1" applyFill="1" applyBorder="1" applyAlignment="1">
      <alignment horizontal="center" vertical="center" wrapText="1"/>
    </xf>
    <xf numFmtId="0" fontId="28" fillId="15" borderId="5" xfId="0" applyFont="1" applyFill="1" applyBorder="1" applyAlignment="1">
      <alignment horizontal="center" vertical="center" wrapText="1"/>
    </xf>
    <xf numFmtId="0" fontId="28" fillId="15" borderId="10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2" fillId="14" borderId="11" xfId="0" applyFont="1" applyFill="1" applyBorder="1" applyAlignment="1">
      <alignment horizontal="center" vertical="center"/>
    </xf>
    <xf numFmtId="0" fontId="32" fillId="14" borderId="1" xfId="0" applyFont="1" applyFill="1" applyBorder="1" applyAlignment="1">
      <alignment horizontal="center" vertical="center"/>
    </xf>
    <xf numFmtId="0" fontId="32" fillId="14" borderId="7" xfId="0" applyFont="1" applyFill="1" applyBorder="1" applyAlignment="1">
      <alignment horizontal="center" vertical="center"/>
    </xf>
    <xf numFmtId="0" fontId="36" fillId="14" borderId="3" xfId="0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center" vertical="center"/>
    </xf>
    <xf numFmtId="0" fontId="36" fillId="14" borderId="7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center" vertical="center"/>
    </xf>
    <xf numFmtId="0" fontId="28" fillId="15" borderId="8" xfId="0" applyFont="1" applyFill="1" applyBorder="1" applyAlignment="1">
      <alignment horizontal="center" vertical="center"/>
    </xf>
    <xf numFmtId="1" fontId="28" fillId="15" borderId="3" xfId="0" applyNumberFormat="1" applyFont="1" applyFill="1" applyBorder="1" applyAlignment="1">
      <alignment horizontal="center" vertical="center"/>
    </xf>
    <xf numFmtId="1" fontId="28" fillId="15" borderId="1" xfId="0" applyNumberFormat="1" applyFont="1" applyFill="1" applyBorder="1" applyAlignment="1">
      <alignment horizontal="center" vertical="center"/>
    </xf>
    <xf numFmtId="1" fontId="28" fillId="15" borderId="8" xfId="0" applyNumberFormat="1" applyFont="1" applyFill="1" applyBorder="1" applyAlignment="1">
      <alignment horizontal="center" vertical="center"/>
    </xf>
    <xf numFmtId="0" fontId="32" fillId="14" borderId="3" xfId="0" applyFont="1" applyFill="1" applyBorder="1" applyAlignment="1">
      <alignment horizontal="center" vertical="center"/>
    </xf>
    <xf numFmtId="0" fontId="34" fillId="14" borderId="3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center" vertical="center"/>
    </xf>
    <xf numFmtId="9" fontId="32" fillId="15" borderId="3" xfId="2" applyFont="1" applyFill="1" applyBorder="1" applyAlignment="1">
      <alignment horizontal="center" vertical="center"/>
    </xf>
    <xf numFmtId="9" fontId="32" fillId="15" borderId="1" xfId="2" applyFont="1" applyFill="1" applyBorder="1" applyAlignment="1">
      <alignment horizontal="center" vertical="center"/>
    </xf>
    <xf numFmtId="9" fontId="32" fillId="15" borderId="7" xfId="2" applyFont="1" applyFill="1" applyBorder="1" applyAlignment="1">
      <alignment horizontal="center" vertical="center"/>
    </xf>
    <xf numFmtId="0" fontId="32" fillId="15" borderId="3" xfId="0" applyFont="1" applyFill="1" applyBorder="1" applyAlignment="1">
      <alignment horizontal="center" vertical="center"/>
    </xf>
    <xf numFmtId="0" fontId="32" fillId="15" borderId="1" xfId="0" applyFont="1" applyFill="1" applyBorder="1" applyAlignment="1">
      <alignment horizontal="center" vertical="center"/>
    </xf>
    <xf numFmtId="0" fontId="32" fillId="15" borderId="7" xfId="0" applyFont="1" applyFill="1" applyBorder="1" applyAlignment="1">
      <alignment horizontal="center" vertical="center"/>
    </xf>
    <xf numFmtId="0" fontId="36" fillId="15" borderId="3" xfId="0" applyFont="1" applyFill="1" applyBorder="1" applyAlignment="1">
      <alignment horizontal="center" vertical="center"/>
    </xf>
    <xf numFmtId="0" fontId="36" fillId="15" borderId="1" xfId="0" applyFont="1" applyFill="1" applyBorder="1" applyAlignment="1">
      <alignment horizontal="center" vertical="center"/>
    </xf>
    <xf numFmtId="0" fontId="36" fillId="15" borderId="8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21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27" fillId="7" borderId="25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7" fillId="7" borderId="27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 wrapText="1"/>
    </xf>
    <xf numFmtId="0" fontId="27" fillId="7" borderId="22" xfId="0" applyFont="1" applyFill="1" applyBorder="1" applyAlignment="1">
      <alignment horizontal="center" vertical="center" wrapText="1"/>
    </xf>
    <xf numFmtId="0" fontId="27" fillId="7" borderId="17" xfId="0" applyFont="1" applyFill="1" applyBorder="1" applyAlignment="1">
      <alignment horizontal="center" vertical="center" wrapText="1"/>
    </xf>
    <xf numFmtId="0" fontId="27" fillId="7" borderId="23" xfId="0" applyFont="1" applyFill="1" applyBorder="1" applyAlignment="1">
      <alignment horizontal="center" vertical="center" wrapText="1"/>
    </xf>
    <xf numFmtId="0" fontId="27" fillId="7" borderId="37" xfId="0" applyFont="1" applyFill="1" applyBorder="1" applyAlignment="1">
      <alignment horizontal="center" vertical="center" wrapText="1"/>
    </xf>
    <xf numFmtId="0" fontId="27" fillId="7" borderId="29" xfId="0" applyFont="1" applyFill="1" applyBorder="1" applyAlignment="1">
      <alignment horizontal="center" vertical="center" wrapText="1"/>
    </xf>
    <xf numFmtId="0" fontId="27" fillId="7" borderId="50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11" borderId="3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9" fillId="11" borderId="9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11" borderId="24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8" fillId="11" borderId="1" xfId="0" applyFont="1" applyFill="1" applyBorder="1" applyAlignment="1">
      <alignment horizontal="center" vertical="center" textRotation="90" wrapText="1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textRotation="90" wrapText="1"/>
    </xf>
    <xf numFmtId="0" fontId="18" fillId="11" borderId="37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textRotation="90" wrapText="1"/>
    </xf>
    <xf numFmtId="0" fontId="18" fillId="11" borderId="1" xfId="0" applyFont="1" applyFill="1" applyBorder="1" applyAlignment="1">
      <alignment horizontal="center" vertical="center" textRotation="90"/>
    </xf>
    <xf numFmtId="0" fontId="18" fillId="11" borderId="1" xfId="0" applyFont="1" applyFill="1" applyBorder="1" applyAlignment="1">
      <alignment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vertical="center" textRotation="90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textRotation="90" wrapText="1"/>
    </xf>
    <xf numFmtId="0" fontId="4" fillId="10" borderId="11" xfId="0" applyFont="1" applyFill="1" applyBorder="1" applyAlignment="1">
      <alignment horizontal="center" vertical="center" textRotation="90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72"/>
  <sheetViews>
    <sheetView zoomScale="70" zoomScaleNormal="70" workbookViewId="0">
      <pane xSplit="2" ySplit="20" topLeftCell="C39" activePane="bottomRight" state="frozen"/>
      <selection pane="topRight" activeCell="C1" sqref="C1"/>
      <selection pane="bottomLeft" activeCell="A21" sqref="A21"/>
      <selection pane="bottomRight" activeCell="D39" sqref="D39"/>
    </sheetView>
  </sheetViews>
  <sheetFormatPr defaultRowHeight="13.5"/>
  <cols>
    <col min="1" max="1" width="4.7109375" style="23" customWidth="1"/>
    <col min="2" max="2" width="22.85546875" style="23" customWidth="1"/>
    <col min="3" max="3" width="7.7109375" style="23" customWidth="1"/>
    <col min="4" max="4" width="21.7109375" style="23" customWidth="1"/>
    <col min="5" max="5" width="10.28515625" style="23" customWidth="1"/>
    <col min="6" max="6" width="13.140625" style="23" customWidth="1"/>
    <col min="7" max="7" width="17.28515625" style="23" customWidth="1"/>
    <col min="8" max="8" width="12.28515625" style="23" customWidth="1"/>
    <col min="9" max="10" width="5.85546875" style="23" customWidth="1"/>
    <col min="11" max="11" width="8" style="23" customWidth="1"/>
    <col min="12" max="12" width="17.28515625" style="23" customWidth="1"/>
    <col min="13" max="13" width="7.85546875" style="23" customWidth="1"/>
    <col min="14" max="14" width="16.28515625" style="23" customWidth="1"/>
    <col min="15" max="15" width="11.28515625" style="23" customWidth="1"/>
    <col min="16" max="16" width="11" style="23" customWidth="1"/>
    <col min="17" max="17" width="15.85546875" style="23" customWidth="1"/>
    <col min="18" max="18" width="7.7109375" style="23" customWidth="1"/>
    <col min="19" max="19" width="8.7109375" style="23" customWidth="1"/>
    <col min="20" max="20" width="6.42578125" style="23" customWidth="1"/>
    <col min="21" max="21" width="7.140625" style="23" customWidth="1"/>
    <col min="22" max="22" width="16.140625" style="23" customWidth="1"/>
    <col min="23" max="23" width="8.5703125" style="23" customWidth="1"/>
    <col min="24" max="24" width="9.28515625" style="23" customWidth="1"/>
    <col min="25" max="25" width="4.5703125" style="23" customWidth="1"/>
    <col min="26" max="26" width="5.42578125" style="23" customWidth="1"/>
    <col min="27" max="27" width="6" style="23" customWidth="1"/>
    <col min="28" max="28" width="5.42578125" style="23" customWidth="1"/>
    <col min="29" max="29" width="4.85546875" style="23" customWidth="1"/>
    <col min="30" max="31" width="5.42578125" style="23" customWidth="1"/>
    <col min="32" max="32" width="6.42578125" style="23" customWidth="1"/>
    <col min="33" max="33" width="10.85546875" style="67" customWidth="1"/>
    <col min="34" max="34" width="10" style="67" customWidth="1"/>
    <col min="35" max="35" width="12.42578125" style="67" customWidth="1"/>
    <col min="36" max="36" width="15.7109375" style="67" customWidth="1"/>
    <col min="37" max="37" width="4.7109375" style="23" customWidth="1"/>
    <col min="38" max="38" width="4.28515625" style="23" customWidth="1"/>
    <col min="39" max="39" width="11.28515625" style="23" customWidth="1"/>
    <col min="40" max="40" width="15.7109375" style="23" customWidth="1"/>
    <col min="41" max="41" width="16.28515625" style="23" customWidth="1"/>
    <col min="42" max="42" width="19.140625" style="23" customWidth="1"/>
    <col min="43" max="43" width="49.28515625" style="23" customWidth="1"/>
    <col min="44" max="44" width="9.28515625" style="23" customWidth="1"/>
    <col min="45" max="45" width="4.140625" style="23" customWidth="1"/>
    <col min="46" max="46" width="6.5703125" style="23" customWidth="1"/>
    <col min="47" max="47" width="5.42578125" style="23" customWidth="1"/>
    <col min="48" max="48" width="5" style="23" customWidth="1"/>
    <col min="49" max="49" width="8" style="23" customWidth="1"/>
    <col min="50" max="50" width="5" style="23" customWidth="1"/>
    <col min="51" max="51" width="6.140625" style="23" customWidth="1"/>
    <col min="52" max="52" width="4.28515625" style="23" customWidth="1"/>
    <col min="53" max="53" width="36.7109375" style="23" customWidth="1"/>
    <col min="54" max="16384" width="9.140625" style="23"/>
  </cols>
  <sheetData>
    <row r="1" spans="1:52" ht="33" customHeight="1" thickBot="1">
      <c r="A1" s="848" t="s">
        <v>151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8"/>
      <c r="U1" s="848"/>
      <c r="V1" s="848"/>
      <c r="W1" s="848"/>
      <c r="X1" s="848"/>
      <c r="Y1" s="848"/>
      <c r="Z1" s="848"/>
      <c r="AA1" s="848"/>
      <c r="AB1" s="848"/>
      <c r="AC1" s="848"/>
      <c r="AD1" s="848"/>
      <c r="AE1" s="848"/>
      <c r="AF1" s="848"/>
      <c r="AG1" s="848"/>
      <c r="AH1" s="848"/>
      <c r="AI1" s="848"/>
      <c r="AJ1" s="848"/>
      <c r="AK1" s="848"/>
      <c r="AL1" s="848"/>
      <c r="AM1" s="848"/>
      <c r="AN1" s="848"/>
      <c r="AO1" s="848"/>
      <c r="AP1" s="72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1:52" ht="57" customHeight="1">
      <c r="A2" s="849" t="s">
        <v>14</v>
      </c>
      <c r="B2" s="852" t="s">
        <v>36</v>
      </c>
      <c r="C2" s="854" t="s">
        <v>46</v>
      </c>
      <c r="D2" s="852" t="s">
        <v>11</v>
      </c>
      <c r="E2" s="852"/>
      <c r="F2" s="852"/>
      <c r="G2" s="852"/>
      <c r="H2" s="852"/>
      <c r="I2" s="852" t="s">
        <v>16</v>
      </c>
      <c r="J2" s="852"/>
      <c r="K2" s="852"/>
      <c r="L2" s="852"/>
      <c r="M2" s="852"/>
      <c r="N2" s="855" t="s">
        <v>4</v>
      </c>
      <c r="O2" s="855"/>
      <c r="P2" s="855"/>
      <c r="Q2" s="855"/>
      <c r="R2" s="856" t="s">
        <v>26</v>
      </c>
      <c r="S2" s="856"/>
      <c r="T2" s="856"/>
      <c r="U2" s="856"/>
      <c r="V2" s="852" t="s">
        <v>37</v>
      </c>
      <c r="W2" s="852"/>
      <c r="X2" s="852"/>
      <c r="Y2" s="852" t="s">
        <v>25</v>
      </c>
      <c r="Z2" s="852"/>
      <c r="AA2" s="852"/>
      <c r="AB2" s="852"/>
      <c r="AC2" s="852"/>
      <c r="AD2" s="852"/>
      <c r="AE2" s="852"/>
      <c r="AF2" s="852"/>
      <c r="AG2" s="852" t="s">
        <v>0</v>
      </c>
      <c r="AH2" s="852"/>
      <c r="AI2" s="852"/>
      <c r="AJ2" s="852"/>
      <c r="AK2" s="852"/>
      <c r="AL2" s="852"/>
      <c r="AM2" s="852"/>
      <c r="AN2" s="852"/>
      <c r="AO2" s="852"/>
      <c r="AP2" s="858"/>
      <c r="AQ2" s="869" t="s">
        <v>98</v>
      </c>
      <c r="AR2" s="11"/>
      <c r="AS2" s="11"/>
      <c r="AT2" s="11"/>
      <c r="AU2" s="11"/>
      <c r="AV2" s="11"/>
    </row>
    <row r="3" spans="1:52" ht="129" customHeight="1">
      <c r="A3" s="850"/>
      <c r="B3" s="836"/>
      <c r="C3" s="840"/>
      <c r="D3" s="840" t="s">
        <v>59</v>
      </c>
      <c r="E3" s="836" t="s">
        <v>58</v>
      </c>
      <c r="F3" s="872" t="s">
        <v>10</v>
      </c>
      <c r="G3" s="840" t="s">
        <v>24</v>
      </c>
      <c r="H3" s="873" t="s">
        <v>96</v>
      </c>
      <c r="I3" s="840" t="s">
        <v>7</v>
      </c>
      <c r="J3" s="840" t="s">
        <v>6</v>
      </c>
      <c r="K3" s="840" t="s">
        <v>5</v>
      </c>
      <c r="L3" s="840" t="s">
        <v>35</v>
      </c>
      <c r="M3" s="836" t="s">
        <v>8</v>
      </c>
      <c r="N3" s="859" t="s">
        <v>34</v>
      </c>
      <c r="O3" s="859" t="s">
        <v>2</v>
      </c>
      <c r="P3" s="859" t="s">
        <v>3</v>
      </c>
      <c r="Q3" s="874" t="s">
        <v>44</v>
      </c>
      <c r="R3" s="857"/>
      <c r="S3" s="857"/>
      <c r="T3" s="857"/>
      <c r="U3" s="857"/>
      <c r="V3" s="836" t="s">
        <v>1</v>
      </c>
      <c r="W3" s="836"/>
      <c r="X3" s="836"/>
      <c r="Y3" s="836" t="s">
        <v>101</v>
      </c>
      <c r="Z3" s="836"/>
      <c r="AA3" s="836"/>
      <c r="AB3" s="836"/>
      <c r="AC3" s="836" t="s">
        <v>42</v>
      </c>
      <c r="AD3" s="836"/>
      <c r="AE3" s="836"/>
      <c r="AF3" s="836"/>
      <c r="AG3" s="863" t="s">
        <v>40</v>
      </c>
      <c r="AH3" s="863"/>
      <c r="AI3" s="863"/>
      <c r="AJ3" s="863"/>
      <c r="AK3" s="861" t="s">
        <v>43</v>
      </c>
      <c r="AL3" s="861"/>
      <c r="AM3" s="861"/>
      <c r="AN3" s="861"/>
      <c r="AO3" s="862" t="s">
        <v>44</v>
      </c>
      <c r="AP3" s="860" t="s">
        <v>47</v>
      </c>
      <c r="AQ3" s="870"/>
      <c r="AR3" s="68"/>
      <c r="AS3" s="68"/>
      <c r="AT3" s="68"/>
      <c r="AU3" s="68"/>
      <c r="AV3" s="68"/>
    </row>
    <row r="4" spans="1:52" ht="139.5" hidden="1" customHeight="1">
      <c r="A4" s="850"/>
      <c r="B4" s="836"/>
      <c r="C4" s="840"/>
      <c r="D4" s="840"/>
      <c r="E4" s="836"/>
      <c r="F4" s="872"/>
      <c r="G4" s="840"/>
      <c r="H4" s="873"/>
      <c r="I4" s="840"/>
      <c r="J4" s="840"/>
      <c r="K4" s="840"/>
      <c r="L4" s="840"/>
      <c r="M4" s="836"/>
      <c r="N4" s="859"/>
      <c r="O4" s="859"/>
      <c r="P4" s="859"/>
      <c r="Q4" s="874"/>
      <c r="R4" s="87" t="s">
        <v>27</v>
      </c>
      <c r="S4" s="87" t="s">
        <v>28</v>
      </c>
      <c r="T4" s="87" t="s">
        <v>29</v>
      </c>
      <c r="U4" s="87" t="s">
        <v>30</v>
      </c>
      <c r="V4" s="103" t="s">
        <v>97</v>
      </c>
      <c r="W4" s="103" t="s">
        <v>39</v>
      </c>
      <c r="X4" s="103" t="s">
        <v>9</v>
      </c>
      <c r="Y4" s="102" t="s">
        <v>17</v>
      </c>
      <c r="Z4" s="102" t="s">
        <v>19</v>
      </c>
      <c r="AA4" s="102" t="s">
        <v>21</v>
      </c>
      <c r="AB4" s="102" t="s">
        <v>8</v>
      </c>
      <c r="AC4" s="102" t="s">
        <v>17</v>
      </c>
      <c r="AD4" s="102" t="s">
        <v>19</v>
      </c>
      <c r="AE4" s="102" t="s">
        <v>21</v>
      </c>
      <c r="AF4" s="102" t="s">
        <v>8</v>
      </c>
      <c r="AG4" s="88" t="s">
        <v>17</v>
      </c>
      <c r="AH4" s="88" t="s">
        <v>19</v>
      </c>
      <c r="AI4" s="88" t="s">
        <v>21</v>
      </c>
      <c r="AJ4" s="89" t="s">
        <v>30</v>
      </c>
      <c r="AK4" s="90" t="s">
        <v>17</v>
      </c>
      <c r="AL4" s="90" t="s">
        <v>19</v>
      </c>
      <c r="AM4" s="90" t="s">
        <v>21</v>
      </c>
      <c r="AN4" s="91" t="s">
        <v>30</v>
      </c>
      <c r="AO4" s="862"/>
      <c r="AP4" s="860"/>
      <c r="AQ4" s="870"/>
      <c r="AR4" s="68"/>
      <c r="AS4" s="68"/>
      <c r="AT4" s="68"/>
      <c r="AU4" s="68"/>
      <c r="AV4" s="68"/>
    </row>
    <row r="5" spans="1:52" ht="49.5" customHeight="1" thickBot="1">
      <c r="A5" s="851"/>
      <c r="B5" s="853"/>
      <c r="C5" s="108" t="s">
        <v>12</v>
      </c>
      <c r="D5" s="841"/>
      <c r="E5" s="108" t="s">
        <v>12</v>
      </c>
      <c r="F5" s="92"/>
      <c r="G5" s="92"/>
      <c r="H5" s="93"/>
      <c r="I5" s="108"/>
      <c r="J5" s="108"/>
      <c r="K5" s="107"/>
      <c r="L5" s="108"/>
      <c r="M5" s="108"/>
      <c r="N5" s="30" t="s">
        <v>33</v>
      </c>
      <c r="O5" s="30" t="s">
        <v>33</v>
      </c>
      <c r="P5" s="30" t="s">
        <v>33</v>
      </c>
      <c r="Q5" s="31" t="s">
        <v>33</v>
      </c>
      <c r="R5" s="94" t="s">
        <v>31</v>
      </c>
      <c r="S5" s="94" t="s">
        <v>31</v>
      </c>
      <c r="T5" s="94" t="s">
        <v>31</v>
      </c>
      <c r="U5" s="94" t="s">
        <v>100</v>
      </c>
      <c r="V5" s="108" t="s">
        <v>32</v>
      </c>
      <c r="W5" s="108" t="s">
        <v>12</v>
      </c>
      <c r="X5" s="108" t="s">
        <v>9</v>
      </c>
      <c r="Y5" s="108" t="s">
        <v>18</v>
      </c>
      <c r="Z5" s="108" t="s">
        <v>20</v>
      </c>
      <c r="AA5" s="108" t="s">
        <v>22</v>
      </c>
      <c r="AB5" s="108" t="s">
        <v>99</v>
      </c>
      <c r="AC5" s="108" t="s">
        <v>18</v>
      </c>
      <c r="AD5" s="108" t="s">
        <v>20</v>
      </c>
      <c r="AE5" s="108" t="s">
        <v>22</v>
      </c>
      <c r="AF5" s="108" t="s">
        <v>99</v>
      </c>
      <c r="AG5" s="95" t="s">
        <v>31</v>
      </c>
      <c r="AH5" s="95" t="s">
        <v>31</v>
      </c>
      <c r="AI5" s="95" t="s">
        <v>31</v>
      </c>
      <c r="AJ5" s="95" t="s">
        <v>31</v>
      </c>
      <c r="AK5" s="32" t="s">
        <v>31</v>
      </c>
      <c r="AL5" s="32" t="s">
        <v>31</v>
      </c>
      <c r="AM5" s="32" t="s">
        <v>31</v>
      </c>
      <c r="AN5" s="32" t="s">
        <v>33</v>
      </c>
      <c r="AO5" s="33" t="s">
        <v>33</v>
      </c>
      <c r="AP5" s="98" t="s">
        <v>33</v>
      </c>
      <c r="AQ5" s="871"/>
      <c r="AR5" s="11"/>
      <c r="AS5" s="11"/>
      <c r="AT5" s="11"/>
      <c r="AU5" s="11"/>
      <c r="AV5" s="11"/>
    </row>
    <row r="6" spans="1:52" ht="28.5" customHeight="1">
      <c r="A6" s="73">
        <v>1</v>
      </c>
      <c r="B6" s="74">
        <v>2</v>
      </c>
      <c r="C6" s="75">
        <v>3</v>
      </c>
      <c r="D6" s="74">
        <v>4</v>
      </c>
      <c r="E6" s="75">
        <v>5</v>
      </c>
      <c r="F6" s="74">
        <v>6</v>
      </c>
      <c r="G6" s="75">
        <v>7</v>
      </c>
      <c r="H6" s="76">
        <v>8</v>
      </c>
      <c r="I6" s="75">
        <v>9</v>
      </c>
      <c r="J6" s="74">
        <v>10</v>
      </c>
      <c r="K6" s="75">
        <v>11</v>
      </c>
      <c r="L6" s="74">
        <v>12</v>
      </c>
      <c r="M6" s="75">
        <v>13</v>
      </c>
      <c r="N6" s="77">
        <v>14</v>
      </c>
      <c r="O6" s="78">
        <v>15</v>
      </c>
      <c r="P6" s="77">
        <v>16</v>
      </c>
      <c r="Q6" s="79">
        <v>17</v>
      </c>
      <c r="R6" s="80">
        <v>18</v>
      </c>
      <c r="S6" s="81">
        <v>19</v>
      </c>
      <c r="T6" s="80">
        <v>20</v>
      </c>
      <c r="U6" s="81">
        <v>21</v>
      </c>
      <c r="V6" s="74">
        <v>22</v>
      </c>
      <c r="W6" s="75">
        <v>23</v>
      </c>
      <c r="X6" s="74">
        <v>24</v>
      </c>
      <c r="Y6" s="75">
        <v>25</v>
      </c>
      <c r="Z6" s="74">
        <v>26</v>
      </c>
      <c r="AA6" s="75">
        <v>27</v>
      </c>
      <c r="AB6" s="74">
        <v>28</v>
      </c>
      <c r="AC6" s="75">
        <v>29</v>
      </c>
      <c r="AD6" s="74">
        <v>30</v>
      </c>
      <c r="AE6" s="75">
        <v>31</v>
      </c>
      <c r="AF6" s="74">
        <v>32</v>
      </c>
      <c r="AG6" s="82">
        <v>33</v>
      </c>
      <c r="AH6" s="83">
        <v>34</v>
      </c>
      <c r="AI6" s="82">
        <v>35</v>
      </c>
      <c r="AJ6" s="83">
        <v>36</v>
      </c>
      <c r="AK6" s="84">
        <v>37</v>
      </c>
      <c r="AL6" s="85">
        <v>38</v>
      </c>
      <c r="AM6" s="84">
        <v>39</v>
      </c>
      <c r="AN6" s="85">
        <v>40</v>
      </c>
      <c r="AO6" s="86">
        <v>41</v>
      </c>
      <c r="AP6" s="99">
        <v>42</v>
      </c>
      <c r="AQ6" s="101"/>
      <c r="AR6" s="11"/>
      <c r="AS6" s="10"/>
      <c r="AT6" s="11"/>
      <c r="AU6" s="10"/>
      <c r="AV6" s="11"/>
    </row>
    <row r="7" spans="1:52" ht="99" hidden="1" customHeight="1">
      <c r="A7" s="104"/>
      <c r="B7" s="58" t="s">
        <v>60</v>
      </c>
      <c r="C7" s="58"/>
      <c r="D7" s="103" t="s">
        <v>61</v>
      </c>
      <c r="E7" s="58">
        <v>1</v>
      </c>
      <c r="F7" s="58"/>
      <c r="G7" s="58" t="s">
        <v>71</v>
      </c>
      <c r="H7" s="65"/>
      <c r="I7" s="58"/>
      <c r="J7" s="58"/>
      <c r="K7" s="58"/>
      <c r="L7" s="58"/>
      <c r="M7" s="58"/>
      <c r="N7" s="60">
        <v>418300</v>
      </c>
      <c r="O7" s="60">
        <v>95400</v>
      </c>
      <c r="P7" s="60"/>
      <c r="Q7" s="61">
        <v>1368700</v>
      </c>
      <c r="R7" s="62"/>
      <c r="S7" s="62"/>
      <c r="T7" s="62"/>
      <c r="U7" s="62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63"/>
      <c r="AH7" s="63"/>
      <c r="AI7" s="63"/>
      <c r="AJ7" s="63"/>
      <c r="AK7" s="64">
        <f>R7*Y7</f>
        <v>0</v>
      </c>
      <c r="AL7" s="64">
        <f t="shared" ref="AL7:AN28" si="0">S7*Z7</f>
        <v>0</v>
      </c>
      <c r="AM7" s="64">
        <f t="shared" si="0"/>
        <v>0</v>
      </c>
      <c r="AN7" s="64">
        <f t="shared" si="0"/>
        <v>0</v>
      </c>
      <c r="AO7" s="105">
        <f>AK7+AL7+AM7+AN7</f>
        <v>0</v>
      </c>
      <c r="AP7" s="106">
        <f>AO7-Q7</f>
        <v>-1368700</v>
      </c>
      <c r="AQ7" s="100"/>
      <c r="AR7" s="11"/>
      <c r="AS7" s="11"/>
      <c r="AT7" s="11"/>
      <c r="AU7" s="11"/>
      <c r="AV7" s="11"/>
    </row>
    <row r="8" spans="1:52" ht="35.25" hidden="1" customHeight="1">
      <c r="A8" s="104"/>
      <c r="B8" s="58" t="s">
        <v>60</v>
      </c>
      <c r="C8" s="58"/>
      <c r="D8" s="103" t="s">
        <v>62</v>
      </c>
      <c r="E8" s="58">
        <v>1</v>
      </c>
      <c r="F8" s="58"/>
      <c r="G8" s="58" t="s">
        <v>72</v>
      </c>
      <c r="H8" s="65"/>
      <c r="I8" s="58"/>
      <c r="J8" s="58"/>
      <c r="K8" s="58"/>
      <c r="L8" s="58"/>
      <c r="M8" s="58"/>
      <c r="N8" s="60">
        <v>662399.9</v>
      </c>
      <c r="O8" s="60">
        <v>1971200</v>
      </c>
      <c r="P8" s="60"/>
      <c r="Q8" s="61">
        <v>2633539.9</v>
      </c>
      <c r="R8" s="62"/>
      <c r="S8" s="62"/>
      <c r="T8" s="62"/>
      <c r="U8" s="62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63"/>
      <c r="AH8" s="63"/>
      <c r="AI8" s="63"/>
      <c r="AJ8" s="63"/>
      <c r="AK8" s="64">
        <f t="shared" ref="AK8:AK20" si="1">R8*Y8</f>
        <v>0</v>
      </c>
      <c r="AL8" s="64">
        <f t="shared" si="0"/>
        <v>0</v>
      </c>
      <c r="AM8" s="64">
        <f t="shared" si="0"/>
        <v>0</v>
      </c>
      <c r="AN8" s="64">
        <f t="shared" si="0"/>
        <v>0</v>
      </c>
      <c r="AO8" s="105">
        <f t="shared" ref="AO8:AO20" si="2">AK8+AL8+AM8+AN8</f>
        <v>0</v>
      </c>
      <c r="AP8" s="106">
        <f t="shared" ref="AP8:AP20" si="3">AO8-Q8</f>
        <v>-2633539.9</v>
      </c>
      <c r="AQ8" s="100"/>
      <c r="AR8" s="11"/>
      <c r="AS8" s="11"/>
      <c r="AT8" s="11"/>
      <c r="AU8" s="11"/>
      <c r="AV8" s="11"/>
    </row>
    <row r="9" spans="1:52" ht="30" hidden="1" customHeight="1">
      <c r="A9" s="104"/>
      <c r="B9" s="58" t="s">
        <v>60</v>
      </c>
      <c r="C9" s="58"/>
      <c r="D9" s="103" t="s">
        <v>63</v>
      </c>
      <c r="E9" s="58">
        <v>1</v>
      </c>
      <c r="F9" s="58"/>
      <c r="G9" s="58" t="s">
        <v>66</v>
      </c>
      <c r="H9" s="65"/>
      <c r="I9" s="58"/>
      <c r="J9" s="58"/>
      <c r="K9" s="58"/>
      <c r="L9" s="58"/>
      <c r="M9" s="58"/>
      <c r="N9" s="60">
        <v>109900</v>
      </c>
      <c r="O9" s="60">
        <v>827200</v>
      </c>
      <c r="P9" s="60"/>
      <c r="Q9" s="61">
        <v>937100</v>
      </c>
      <c r="R9" s="62"/>
      <c r="S9" s="62"/>
      <c r="T9" s="62"/>
      <c r="U9" s="62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63"/>
      <c r="AH9" s="63"/>
      <c r="AI9" s="63"/>
      <c r="AJ9" s="63"/>
      <c r="AK9" s="64">
        <f t="shared" si="1"/>
        <v>0</v>
      </c>
      <c r="AL9" s="64">
        <f t="shared" si="0"/>
        <v>0</v>
      </c>
      <c r="AM9" s="64">
        <f t="shared" si="0"/>
        <v>0</v>
      </c>
      <c r="AN9" s="64">
        <f t="shared" si="0"/>
        <v>0</v>
      </c>
      <c r="AO9" s="105">
        <f t="shared" si="2"/>
        <v>0</v>
      </c>
      <c r="AP9" s="106">
        <f t="shared" si="3"/>
        <v>-937100</v>
      </c>
      <c r="AQ9" s="100"/>
      <c r="AR9" s="11"/>
      <c r="AS9" s="11"/>
      <c r="AT9" s="11"/>
      <c r="AU9" s="11"/>
      <c r="AV9" s="11"/>
    </row>
    <row r="10" spans="1:52" ht="0.75" hidden="1" customHeight="1">
      <c r="A10" s="104"/>
      <c r="B10" s="58" t="s">
        <v>60</v>
      </c>
      <c r="C10" s="58"/>
      <c r="D10" s="103" t="s">
        <v>67</v>
      </c>
      <c r="E10" s="58">
        <v>1</v>
      </c>
      <c r="F10" s="58"/>
      <c r="G10" s="58" t="s">
        <v>70</v>
      </c>
      <c r="H10" s="65"/>
      <c r="I10" s="58"/>
      <c r="J10" s="58"/>
      <c r="K10" s="58"/>
      <c r="L10" s="58"/>
      <c r="M10" s="58"/>
      <c r="N10" s="60">
        <v>300720</v>
      </c>
      <c r="O10" s="60">
        <v>1421200</v>
      </c>
      <c r="P10" s="60"/>
      <c r="Q10" s="61">
        <v>1721920</v>
      </c>
      <c r="R10" s="62"/>
      <c r="S10" s="62"/>
      <c r="T10" s="62"/>
      <c r="U10" s="62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63"/>
      <c r="AH10" s="63"/>
      <c r="AI10" s="63"/>
      <c r="AJ10" s="63"/>
      <c r="AK10" s="64">
        <f t="shared" si="1"/>
        <v>0</v>
      </c>
      <c r="AL10" s="64">
        <f t="shared" si="0"/>
        <v>0</v>
      </c>
      <c r="AM10" s="64">
        <f t="shared" si="0"/>
        <v>0</v>
      </c>
      <c r="AN10" s="64">
        <f t="shared" si="0"/>
        <v>0</v>
      </c>
      <c r="AO10" s="105">
        <f t="shared" si="2"/>
        <v>0</v>
      </c>
      <c r="AP10" s="106">
        <f t="shared" si="3"/>
        <v>-1721920</v>
      </c>
      <c r="AQ10" s="100"/>
      <c r="AR10" s="11"/>
      <c r="AS10" s="11"/>
      <c r="AT10" s="11"/>
      <c r="AU10" s="11"/>
      <c r="AV10" s="11"/>
    </row>
    <row r="11" spans="1:52" ht="29.25" hidden="1" customHeight="1">
      <c r="A11" s="104"/>
      <c r="B11" s="58" t="s">
        <v>60</v>
      </c>
      <c r="C11" s="58"/>
      <c r="D11" s="103" t="s">
        <v>64</v>
      </c>
      <c r="E11" s="58">
        <v>1</v>
      </c>
      <c r="F11" s="58"/>
      <c r="G11" s="58" t="s">
        <v>69</v>
      </c>
      <c r="H11" s="65"/>
      <c r="I11" s="58"/>
      <c r="J11" s="58"/>
      <c r="K11" s="58"/>
      <c r="L11" s="58"/>
      <c r="M11" s="58"/>
      <c r="N11" s="60">
        <v>94900</v>
      </c>
      <c r="O11" s="60">
        <v>1430000</v>
      </c>
      <c r="P11" s="60"/>
      <c r="Q11" s="61">
        <v>1524900</v>
      </c>
      <c r="R11" s="62"/>
      <c r="S11" s="62"/>
      <c r="T11" s="62"/>
      <c r="U11" s="62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63"/>
      <c r="AH11" s="63"/>
      <c r="AI11" s="63"/>
      <c r="AJ11" s="63"/>
      <c r="AK11" s="64">
        <f t="shared" si="1"/>
        <v>0</v>
      </c>
      <c r="AL11" s="64">
        <f t="shared" si="0"/>
        <v>0</v>
      </c>
      <c r="AM11" s="64">
        <f t="shared" si="0"/>
        <v>0</v>
      </c>
      <c r="AN11" s="64">
        <f t="shared" si="0"/>
        <v>0</v>
      </c>
      <c r="AO11" s="105">
        <f t="shared" si="2"/>
        <v>0</v>
      </c>
      <c r="AP11" s="106">
        <f t="shared" si="3"/>
        <v>-1524900</v>
      </c>
      <c r="AQ11" s="100"/>
      <c r="AR11" s="11"/>
      <c r="AS11" s="11"/>
      <c r="AT11" s="11"/>
      <c r="AU11" s="11"/>
      <c r="AV11" s="11"/>
    </row>
    <row r="12" spans="1:52" ht="32.25" hidden="1" customHeight="1">
      <c r="A12" s="58"/>
      <c r="B12" s="58" t="s">
        <v>60</v>
      </c>
      <c r="C12" s="58"/>
      <c r="D12" s="58" t="s">
        <v>64</v>
      </c>
      <c r="E12" s="58">
        <v>1</v>
      </c>
      <c r="F12" s="58"/>
      <c r="G12" s="58" t="s">
        <v>69</v>
      </c>
      <c r="H12" s="65"/>
      <c r="I12" s="58"/>
      <c r="J12" s="58"/>
      <c r="K12" s="58"/>
      <c r="L12" s="58"/>
      <c r="M12" s="58"/>
      <c r="N12" s="60">
        <v>54900</v>
      </c>
      <c r="O12" s="60">
        <v>310200</v>
      </c>
      <c r="P12" s="60"/>
      <c r="Q12" s="61">
        <v>365100</v>
      </c>
      <c r="R12" s="62"/>
      <c r="S12" s="62"/>
      <c r="T12" s="62"/>
      <c r="U12" s="62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63"/>
      <c r="AH12" s="63"/>
      <c r="AI12" s="63"/>
      <c r="AJ12" s="63"/>
      <c r="AK12" s="64">
        <f t="shared" si="1"/>
        <v>0</v>
      </c>
      <c r="AL12" s="64">
        <f t="shared" si="0"/>
        <v>0</v>
      </c>
      <c r="AM12" s="64">
        <f t="shared" si="0"/>
        <v>0</v>
      </c>
      <c r="AN12" s="64">
        <f t="shared" si="0"/>
        <v>0</v>
      </c>
      <c r="AO12" s="105">
        <f t="shared" si="2"/>
        <v>0</v>
      </c>
      <c r="AP12" s="106">
        <f t="shared" si="3"/>
        <v>-365100</v>
      </c>
      <c r="AQ12" s="100"/>
      <c r="AR12" s="11"/>
      <c r="AS12" s="11"/>
      <c r="AT12" s="11"/>
      <c r="AU12" s="11"/>
      <c r="AV12" s="11"/>
    </row>
    <row r="13" spans="1:52" ht="32.25" hidden="1" customHeight="1">
      <c r="A13" s="58"/>
      <c r="B13" s="58" t="s">
        <v>60</v>
      </c>
      <c r="C13" s="58"/>
      <c r="D13" s="58" t="s">
        <v>65</v>
      </c>
      <c r="E13" s="58">
        <v>1</v>
      </c>
      <c r="F13" s="58"/>
      <c r="G13" s="58" t="s">
        <v>68</v>
      </c>
      <c r="H13" s="65"/>
      <c r="I13" s="58"/>
      <c r="J13" s="58"/>
      <c r="K13" s="58"/>
      <c r="L13" s="58"/>
      <c r="M13" s="58"/>
      <c r="N13" s="60">
        <v>206810</v>
      </c>
      <c r="O13" s="60">
        <v>410250</v>
      </c>
      <c r="P13" s="60"/>
      <c r="Q13" s="61">
        <v>61706</v>
      </c>
      <c r="R13" s="62"/>
      <c r="S13" s="62"/>
      <c r="T13" s="62"/>
      <c r="U13" s="62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63"/>
      <c r="AH13" s="63"/>
      <c r="AI13" s="63"/>
      <c r="AJ13" s="63"/>
      <c r="AK13" s="64">
        <f t="shared" si="1"/>
        <v>0</v>
      </c>
      <c r="AL13" s="64">
        <f t="shared" si="0"/>
        <v>0</v>
      </c>
      <c r="AM13" s="64">
        <f t="shared" si="0"/>
        <v>0</v>
      </c>
      <c r="AN13" s="64">
        <f t="shared" si="0"/>
        <v>0</v>
      </c>
      <c r="AO13" s="105">
        <f t="shared" si="2"/>
        <v>0</v>
      </c>
      <c r="AP13" s="106">
        <f t="shared" si="3"/>
        <v>-61706</v>
      </c>
      <c r="AQ13" s="100"/>
      <c r="AR13" s="11"/>
      <c r="AS13" s="11"/>
      <c r="AT13" s="11"/>
      <c r="AU13" s="11"/>
      <c r="AV13" s="11"/>
    </row>
    <row r="14" spans="1:52" ht="32.25" hidden="1" customHeight="1">
      <c r="A14" s="58"/>
      <c r="B14" s="58" t="s">
        <v>73</v>
      </c>
      <c r="C14" s="58">
        <v>10</v>
      </c>
      <c r="D14" s="103" t="s">
        <v>74</v>
      </c>
      <c r="E14" s="58">
        <v>1</v>
      </c>
      <c r="F14" s="66">
        <v>43656</v>
      </c>
      <c r="G14" s="58" t="s">
        <v>75</v>
      </c>
      <c r="H14" s="65" t="s">
        <v>76</v>
      </c>
      <c r="I14" s="58"/>
      <c r="J14" s="58"/>
      <c r="K14" s="58"/>
      <c r="L14" s="103" t="s">
        <v>77</v>
      </c>
      <c r="M14" s="58"/>
      <c r="N14" s="60"/>
      <c r="O14" s="60"/>
      <c r="P14" s="60"/>
      <c r="Q14" s="61"/>
      <c r="R14" s="62"/>
      <c r="S14" s="62"/>
      <c r="T14" s="62"/>
      <c r="U14" s="62"/>
      <c r="V14" s="58">
        <v>11132</v>
      </c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63"/>
      <c r="AH14" s="63"/>
      <c r="AI14" s="63"/>
      <c r="AJ14" s="63"/>
      <c r="AK14" s="64">
        <f t="shared" si="1"/>
        <v>0</v>
      </c>
      <c r="AL14" s="64">
        <f t="shared" si="0"/>
        <v>0</v>
      </c>
      <c r="AM14" s="64">
        <f t="shared" si="0"/>
        <v>0</v>
      </c>
      <c r="AN14" s="64">
        <f t="shared" si="0"/>
        <v>0</v>
      </c>
      <c r="AO14" s="105">
        <f t="shared" si="2"/>
        <v>0</v>
      </c>
      <c r="AP14" s="106">
        <f t="shared" si="3"/>
        <v>0</v>
      </c>
      <c r="AQ14" s="100"/>
      <c r="AR14" s="11"/>
      <c r="AS14" s="11"/>
      <c r="AT14" s="11"/>
      <c r="AU14" s="11"/>
      <c r="AV14" s="11"/>
    </row>
    <row r="15" spans="1:52" ht="32.25" hidden="1" customHeight="1">
      <c r="A15" s="58"/>
      <c r="B15" s="58" t="s">
        <v>73</v>
      </c>
      <c r="C15" s="58"/>
      <c r="D15" s="103" t="s">
        <v>78</v>
      </c>
      <c r="E15" s="58">
        <v>2</v>
      </c>
      <c r="F15" s="66">
        <v>43738</v>
      </c>
      <c r="G15" s="96" t="s">
        <v>79</v>
      </c>
      <c r="H15" s="65" t="s">
        <v>76</v>
      </c>
      <c r="I15" s="58"/>
      <c r="J15" s="58"/>
      <c r="K15" s="58"/>
      <c r="L15" s="103" t="s">
        <v>80</v>
      </c>
      <c r="M15" s="58"/>
      <c r="N15" s="60"/>
      <c r="O15" s="60"/>
      <c r="P15" s="60"/>
      <c r="Q15" s="61"/>
      <c r="R15" s="62"/>
      <c r="S15" s="62"/>
      <c r="T15" s="62"/>
      <c r="U15" s="62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63"/>
      <c r="AH15" s="63"/>
      <c r="AI15" s="63"/>
      <c r="AJ15" s="63"/>
      <c r="AK15" s="64">
        <f t="shared" si="1"/>
        <v>0</v>
      </c>
      <c r="AL15" s="64">
        <f t="shared" si="0"/>
        <v>0</v>
      </c>
      <c r="AM15" s="64">
        <f t="shared" si="0"/>
        <v>0</v>
      </c>
      <c r="AN15" s="64">
        <f t="shared" si="0"/>
        <v>0</v>
      </c>
      <c r="AO15" s="105">
        <f t="shared" si="2"/>
        <v>0</v>
      </c>
      <c r="AP15" s="106">
        <f t="shared" si="3"/>
        <v>0</v>
      </c>
      <c r="AQ15" s="100"/>
      <c r="AR15" s="11"/>
      <c r="AS15" s="11"/>
      <c r="AT15" s="11"/>
      <c r="AU15" s="11"/>
      <c r="AV15" s="11"/>
    </row>
    <row r="16" spans="1:52" ht="32.25" hidden="1" customHeight="1">
      <c r="A16" s="58"/>
      <c r="B16" s="58" t="s">
        <v>73</v>
      </c>
      <c r="C16" s="58"/>
      <c r="D16" s="103" t="s">
        <v>81</v>
      </c>
      <c r="E16" s="58">
        <v>1</v>
      </c>
      <c r="F16" s="58" t="s">
        <v>82</v>
      </c>
      <c r="G16" s="97" t="s">
        <v>83</v>
      </c>
      <c r="H16" s="65" t="s">
        <v>76</v>
      </c>
      <c r="I16" s="58"/>
      <c r="J16" s="58"/>
      <c r="K16" s="58"/>
      <c r="L16" s="103" t="s">
        <v>84</v>
      </c>
      <c r="M16" s="58"/>
      <c r="N16" s="60"/>
      <c r="O16" s="60"/>
      <c r="P16" s="60"/>
      <c r="Q16" s="61"/>
      <c r="R16" s="62"/>
      <c r="S16" s="62"/>
      <c r="T16" s="62"/>
      <c r="U16" s="62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63"/>
      <c r="AH16" s="63"/>
      <c r="AI16" s="63"/>
      <c r="AJ16" s="63"/>
      <c r="AK16" s="64">
        <f t="shared" si="1"/>
        <v>0</v>
      </c>
      <c r="AL16" s="64">
        <f t="shared" si="0"/>
        <v>0</v>
      </c>
      <c r="AM16" s="64">
        <f t="shared" si="0"/>
        <v>0</v>
      </c>
      <c r="AN16" s="64">
        <f t="shared" si="0"/>
        <v>0</v>
      </c>
      <c r="AO16" s="105">
        <f t="shared" si="2"/>
        <v>0</v>
      </c>
      <c r="AP16" s="106">
        <f t="shared" si="3"/>
        <v>0</v>
      </c>
      <c r="AQ16" s="100"/>
      <c r="AR16" s="11"/>
      <c r="AS16" s="11"/>
      <c r="AT16" s="11"/>
      <c r="AU16" s="11"/>
      <c r="AV16" s="11"/>
    </row>
    <row r="17" spans="1:48" ht="32.25" hidden="1" customHeight="1">
      <c r="A17" s="58"/>
      <c r="B17" s="58" t="s">
        <v>73</v>
      </c>
      <c r="C17" s="58"/>
      <c r="D17" s="103" t="s">
        <v>85</v>
      </c>
      <c r="E17" s="58">
        <v>1</v>
      </c>
      <c r="F17" s="58" t="s">
        <v>86</v>
      </c>
      <c r="G17" s="97" t="s">
        <v>87</v>
      </c>
      <c r="H17" s="65" t="s">
        <v>76</v>
      </c>
      <c r="I17" s="58"/>
      <c r="J17" s="58"/>
      <c r="K17" s="58"/>
      <c r="L17" s="103" t="s">
        <v>84</v>
      </c>
      <c r="M17" s="58"/>
      <c r="N17" s="60"/>
      <c r="O17" s="60"/>
      <c r="P17" s="60"/>
      <c r="Q17" s="61"/>
      <c r="R17" s="62"/>
      <c r="S17" s="62"/>
      <c r="T17" s="62"/>
      <c r="U17" s="62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63"/>
      <c r="AH17" s="63"/>
      <c r="AI17" s="63"/>
      <c r="AJ17" s="63"/>
      <c r="AK17" s="64">
        <f t="shared" si="1"/>
        <v>0</v>
      </c>
      <c r="AL17" s="64">
        <f t="shared" si="0"/>
        <v>0</v>
      </c>
      <c r="AM17" s="64">
        <f t="shared" si="0"/>
        <v>0</v>
      </c>
      <c r="AN17" s="64">
        <f t="shared" si="0"/>
        <v>0</v>
      </c>
      <c r="AO17" s="105">
        <f t="shared" si="2"/>
        <v>0</v>
      </c>
      <c r="AP17" s="106">
        <f t="shared" si="3"/>
        <v>0</v>
      </c>
      <c r="AQ17" s="100"/>
      <c r="AR17" s="11"/>
      <c r="AS17" s="11"/>
      <c r="AT17" s="11"/>
      <c r="AU17" s="11"/>
      <c r="AV17" s="11"/>
    </row>
    <row r="18" spans="1:48" ht="32.25" hidden="1" customHeight="1">
      <c r="A18" s="58"/>
      <c r="B18" s="58" t="s">
        <v>73</v>
      </c>
      <c r="C18" s="58"/>
      <c r="D18" s="103" t="s">
        <v>88</v>
      </c>
      <c r="E18" s="58">
        <v>1</v>
      </c>
      <c r="F18" s="58" t="s">
        <v>89</v>
      </c>
      <c r="G18" s="97" t="s">
        <v>90</v>
      </c>
      <c r="H18" s="65" t="s">
        <v>76</v>
      </c>
      <c r="I18" s="58"/>
      <c r="J18" s="58"/>
      <c r="K18" s="58"/>
      <c r="L18" s="103" t="s">
        <v>80</v>
      </c>
      <c r="M18" s="58"/>
      <c r="N18" s="60"/>
      <c r="O18" s="60"/>
      <c r="P18" s="60"/>
      <c r="Q18" s="61"/>
      <c r="R18" s="62"/>
      <c r="S18" s="62"/>
      <c r="T18" s="62"/>
      <c r="U18" s="62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63"/>
      <c r="AH18" s="63"/>
      <c r="AI18" s="63"/>
      <c r="AJ18" s="63"/>
      <c r="AK18" s="64">
        <f t="shared" si="1"/>
        <v>0</v>
      </c>
      <c r="AL18" s="64">
        <f t="shared" si="0"/>
        <v>0</v>
      </c>
      <c r="AM18" s="64">
        <f t="shared" si="0"/>
        <v>0</v>
      </c>
      <c r="AN18" s="64">
        <f t="shared" si="0"/>
        <v>0</v>
      </c>
      <c r="AO18" s="105">
        <f t="shared" si="2"/>
        <v>0</v>
      </c>
      <c r="AP18" s="106">
        <f t="shared" si="3"/>
        <v>0</v>
      </c>
      <c r="AQ18" s="100"/>
      <c r="AR18" s="11"/>
      <c r="AS18" s="11"/>
      <c r="AT18" s="11"/>
      <c r="AU18" s="11"/>
      <c r="AV18" s="11"/>
    </row>
    <row r="19" spans="1:48" ht="32.25" hidden="1" customHeight="1">
      <c r="A19" s="59"/>
      <c r="B19" s="58" t="s">
        <v>73</v>
      </c>
      <c r="C19" s="58"/>
      <c r="D19" s="103" t="s">
        <v>63</v>
      </c>
      <c r="E19" s="58">
        <v>1</v>
      </c>
      <c r="F19" s="58" t="s">
        <v>91</v>
      </c>
      <c r="G19" s="58" t="s">
        <v>92</v>
      </c>
      <c r="H19" s="65" t="s">
        <v>76</v>
      </c>
      <c r="I19" s="58"/>
      <c r="J19" s="58"/>
      <c r="K19" s="58"/>
      <c r="L19" s="103" t="s">
        <v>80</v>
      </c>
      <c r="M19" s="58"/>
      <c r="N19" s="60"/>
      <c r="O19" s="60"/>
      <c r="P19" s="60"/>
      <c r="Q19" s="61"/>
      <c r="R19" s="62"/>
      <c r="S19" s="62"/>
      <c r="T19" s="62"/>
      <c r="U19" s="62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63"/>
      <c r="AH19" s="63"/>
      <c r="AI19" s="63"/>
      <c r="AJ19" s="63"/>
      <c r="AK19" s="64">
        <f t="shared" si="1"/>
        <v>0</v>
      </c>
      <c r="AL19" s="64">
        <f t="shared" si="0"/>
        <v>0</v>
      </c>
      <c r="AM19" s="64">
        <f t="shared" si="0"/>
        <v>0</v>
      </c>
      <c r="AN19" s="64">
        <f t="shared" si="0"/>
        <v>0</v>
      </c>
      <c r="AO19" s="105">
        <f t="shared" si="2"/>
        <v>0</v>
      </c>
      <c r="AP19" s="106">
        <f t="shared" si="3"/>
        <v>0</v>
      </c>
      <c r="AQ19" s="100"/>
      <c r="AR19" s="11"/>
      <c r="AS19" s="11"/>
      <c r="AT19" s="11"/>
      <c r="AU19" s="11"/>
      <c r="AV19" s="11"/>
    </row>
    <row r="20" spans="1:48" ht="32.25" hidden="1" customHeight="1">
      <c r="A20" s="59"/>
      <c r="B20" s="58" t="s">
        <v>73</v>
      </c>
      <c r="C20" s="58"/>
      <c r="D20" s="103" t="s">
        <v>93</v>
      </c>
      <c r="E20" s="58">
        <v>1</v>
      </c>
      <c r="F20" s="58" t="s">
        <v>94</v>
      </c>
      <c r="G20" s="58" t="s">
        <v>95</v>
      </c>
      <c r="H20" s="65" t="s">
        <v>76</v>
      </c>
      <c r="I20" s="58"/>
      <c r="J20" s="58"/>
      <c r="K20" s="58"/>
      <c r="L20" s="103" t="s">
        <v>84</v>
      </c>
      <c r="M20" s="58"/>
      <c r="N20" s="60"/>
      <c r="O20" s="60"/>
      <c r="P20" s="60"/>
      <c r="Q20" s="61"/>
      <c r="R20" s="62"/>
      <c r="S20" s="62"/>
      <c r="T20" s="62"/>
      <c r="U20" s="62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63"/>
      <c r="AH20" s="63"/>
      <c r="AI20" s="63"/>
      <c r="AJ20" s="63"/>
      <c r="AK20" s="64">
        <f t="shared" si="1"/>
        <v>0</v>
      </c>
      <c r="AL20" s="64">
        <f t="shared" si="0"/>
        <v>0</v>
      </c>
      <c r="AM20" s="64">
        <f t="shared" si="0"/>
        <v>0</v>
      </c>
      <c r="AN20" s="64">
        <f t="shared" si="0"/>
        <v>0</v>
      </c>
      <c r="AO20" s="105">
        <f t="shared" si="2"/>
        <v>0</v>
      </c>
      <c r="AP20" s="106">
        <f t="shared" si="3"/>
        <v>0</v>
      </c>
      <c r="AQ20" s="100"/>
      <c r="AR20" s="11"/>
      <c r="AS20" s="11"/>
      <c r="AT20" s="11"/>
      <c r="AU20" s="11"/>
      <c r="AV20" s="11"/>
    </row>
    <row r="21" spans="1:48" s="1" customFormat="1" ht="60.75" customHeight="1">
      <c r="A21" s="832"/>
      <c r="B21" s="845" t="s">
        <v>73</v>
      </c>
      <c r="C21" s="845">
        <v>10</v>
      </c>
      <c r="D21" s="117" t="s">
        <v>74</v>
      </c>
      <c r="E21" s="127">
        <v>1</v>
      </c>
      <c r="F21" s="169">
        <v>43656</v>
      </c>
      <c r="G21" s="118" t="s">
        <v>75</v>
      </c>
      <c r="H21" s="119" t="s">
        <v>76</v>
      </c>
      <c r="I21" s="116">
        <v>0</v>
      </c>
      <c r="J21" s="845">
        <v>10</v>
      </c>
      <c r="K21" s="116">
        <v>0</v>
      </c>
      <c r="L21" s="117" t="s">
        <v>116</v>
      </c>
      <c r="M21" s="127"/>
      <c r="N21" s="120">
        <v>170000</v>
      </c>
      <c r="O21" s="120">
        <v>150000</v>
      </c>
      <c r="P21" s="120">
        <v>0</v>
      </c>
      <c r="Q21" s="133">
        <v>320000</v>
      </c>
      <c r="R21" s="128">
        <v>0</v>
      </c>
      <c r="S21" s="128">
        <v>0</v>
      </c>
      <c r="T21" s="128">
        <v>0</v>
      </c>
      <c r="U21" s="128">
        <v>0</v>
      </c>
      <c r="V21" s="127"/>
      <c r="W21" s="127">
        <v>0</v>
      </c>
      <c r="X21" s="127">
        <v>0</v>
      </c>
      <c r="Y21" s="127">
        <v>0</v>
      </c>
      <c r="Z21" s="127">
        <v>0</v>
      </c>
      <c r="AA21" s="127">
        <v>0</v>
      </c>
      <c r="AB21" s="127"/>
      <c r="AC21" s="127">
        <v>0</v>
      </c>
      <c r="AD21" s="127">
        <v>0</v>
      </c>
      <c r="AE21" s="127">
        <v>0</v>
      </c>
      <c r="AF21" s="128">
        <v>0</v>
      </c>
      <c r="AG21" s="129">
        <v>0</v>
      </c>
      <c r="AH21" s="129">
        <v>0</v>
      </c>
      <c r="AI21" s="129">
        <v>0</v>
      </c>
      <c r="AJ21" s="129">
        <v>0</v>
      </c>
      <c r="AK21" s="134">
        <f>R21*Y21</f>
        <v>0</v>
      </c>
      <c r="AL21" s="134">
        <f t="shared" si="0"/>
        <v>0</v>
      </c>
      <c r="AM21" s="134">
        <v>0</v>
      </c>
      <c r="AN21" s="134">
        <f t="shared" si="0"/>
        <v>0</v>
      </c>
      <c r="AO21" s="135">
        <f>AK21+AL21+AM21+AN21</f>
        <v>0</v>
      </c>
      <c r="AP21" s="136">
        <f>AO21-Q21</f>
        <v>-320000</v>
      </c>
      <c r="AQ21" s="111" t="s">
        <v>121</v>
      </c>
      <c r="AR21" s="9"/>
      <c r="AS21" s="9"/>
      <c r="AT21" s="9"/>
      <c r="AU21" s="9"/>
      <c r="AV21" s="9"/>
    </row>
    <row r="22" spans="1:48" s="1" customFormat="1" ht="60.75" customHeight="1">
      <c r="A22" s="833"/>
      <c r="B22" s="846"/>
      <c r="C22" s="846"/>
      <c r="D22" s="117" t="s">
        <v>78</v>
      </c>
      <c r="E22" s="127">
        <v>2</v>
      </c>
      <c r="F22" s="169">
        <v>43738</v>
      </c>
      <c r="G22" s="121" t="s">
        <v>79</v>
      </c>
      <c r="H22" s="119" t="s">
        <v>76</v>
      </c>
      <c r="I22" s="116">
        <v>0</v>
      </c>
      <c r="J22" s="846"/>
      <c r="K22" s="116">
        <v>0</v>
      </c>
      <c r="L22" s="117" t="s">
        <v>80</v>
      </c>
      <c r="M22" s="127"/>
      <c r="N22" s="120">
        <v>110000</v>
      </c>
      <c r="O22" s="120">
        <v>260000</v>
      </c>
      <c r="P22" s="120">
        <v>0</v>
      </c>
      <c r="Q22" s="133">
        <f t="shared" ref="Q22:Q27" si="4">N22+O22+P22</f>
        <v>370000</v>
      </c>
      <c r="R22" s="128">
        <v>0</v>
      </c>
      <c r="S22" s="128">
        <v>0</v>
      </c>
      <c r="T22" s="128">
        <v>0</v>
      </c>
      <c r="U22" s="128">
        <v>0</v>
      </c>
      <c r="V22" s="127"/>
      <c r="W22" s="127">
        <v>0</v>
      </c>
      <c r="X22" s="127"/>
      <c r="Y22" s="127">
        <v>0</v>
      </c>
      <c r="Z22" s="127">
        <v>0</v>
      </c>
      <c r="AA22" s="127">
        <v>0</v>
      </c>
      <c r="AB22" s="127"/>
      <c r="AC22" s="127">
        <v>0</v>
      </c>
      <c r="AD22" s="127">
        <v>0</v>
      </c>
      <c r="AE22" s="127">
        <v>0</v>
      </c>
      <c r="AF22" s="128">
        <v>0</v>
      </c>
      <c r="AG22" s="129">
        <v>0</v>
      </c>
      <c r="AH22" s="129">
        <v>0</v>
      </c>
      <c r="AI22" s="129">
        <v>0</v>
      </c>
      <c r="AJ22" s="129">
        <v>0</v>
      </c>
      <c r="AK22" s="134">
        <f t="shared" ref="AK22:AK27" si="5">R22*Y22</f>
        <v>0</v>
      </c>
      <c r="AL22" s="134">
        <f t="shared" si="0"/>
        <v>0</v>
      </c>
      <c r="AM22" s="134">
        <f t="shared" si="0"/>
        <v>0</v>
      </c>
      <c r="AN22" s="134">
        <f t="shared" si="0"/>
        <v>0</v>
      </c>
      <c r="AO22" s="135">
        <f t="shared" ref="AO22:AO27" si="6">AK22+AL22+AM22+AN22</f>
        <v>0</v>
      </c>
      <c r="AP22" s="136">
        <f t="shared" ref="AP22:AP27" si="7">AO22-Q22</f>
        <v>-370000</v>
      </c>
      <c r="AQ22" s="112" t="s">
        <v>117</v>
      </c>
      <c r="AR22" s="9"/>
      <c r="AS22" s="9"/>
      <c r="AT22" s="9"/>
      <c r="AU22" s="9"/>
      <c r="AV22" s="9"/>
    </row>
    <row r="23" spans="1:48" s="1" customFormat="1" ht="60.75" customHeight="1">
      <c r="A23" s="833"/>
      <c r="B23" s="846"/>
      <c r="C23" s="846"/>
      <c r="D23" s="117" t="s">
        <v>81</v>
      </c>
      <c r="E23" s="127">
        <v>1</v>
      </c>
      <c r="F23" s="116" t="s">
        <v>82</v>
      </c>
      <c r="G23" s="122" t="s">
        <v>83</v>
      </c>
      <c r="H23" s="119" t="s">
        <v>76</v>
      </c>
      <c r="I23" s="116">
        <v>0</v>
      </c>
      <c r="J23" s="846"/>
      <c r="K23" s="116">
        <v>0</v>
      </c>
      <c r="L23" s="117" t="s">
        <v>84</v>
      </c>
      <c r="M23" s="127"/>
      <c r="N23" s="120">
        <v>150000</v>
      </c>
      <c r="O23" s="120">
        <v>130000</v>
      </c>
      <c r="P23" s="120">
        <v>0</v>
      </c>
      <c r="Q23" s="133">
        <f t="shared" si="4"/>
        <v>280000</v>
      </c>
      <c r="R23" s="128">
        <v>0</v>
      </c>
      <c r="S23" s="128">
        <v>0</v>
      </c>
      <c r="T23" s="128">
        <v>0</v>
      </c>
      <c r="U23" s="128">
        <v>0</v>
      </c>
      <c r="V23" s="127"/>
      <c r="W23" s="127">
        <v>725</v>
      </c>
      <c r="X23" s="127" t="s">
        <v>139</v>
      </c>
      <c r="Y23" s="127">
        <v>0</v>
      </c>
      <c r="Z23" s="127">
        <v>0</v>
      </c>
      <c r="AA23" s="127">
        <v>0</v>
      </c>
      <c r="AB23" s="127">
        <v>8</v>
      </c>
      <c r="AC23" s="127">
        <v>0</v>
      </c>
      <c r="AD23" s="127">
        <v>0</v>
      </c>
      <c r="AE23" s="127">
        <v>0</v>
      </c>
      <c r="AF23" s="128">
        <v>0</v>
      </c>
      <c r="AG23" s="129">
        <v>0</v>
      </c>
      <c r="AH23" s="129">
        <v>0</v>
      </c>
      <c r="AI23" s="129">
        <v>0</v>
      </c>
      <c r="AJ23" s="129">
        <v>0</v>
      </c>
      <c r="AK23" s="134">
        <f t="shared" si="5"/>
        <v>0</v>
      </c>
      <c r="AL23" s="134">
        <f t="shared" si="0"/>
        <v>0</v>
      </c>
      <c r="AM23" s="134">
        <f t="shared" si="0"/>
        <v>0</v>
      </c>
      <c r="AN23" s="134">
        <f t="shared" si="0"/>
        <v>0</v>
      </c>
      <c r="AO23" s="135">
        <f t="shared" si="6"/>
        <v>0</v>
      </c>
      <c r="AP23" s="136">
        <f t="shared" si="7"/>
        <v>-280000</v>
      </c>
      <c r="AQ23" s="112" t="s">
        <v>122</v>
      </c>
      <c r="AR23" s="9"/>
      <c r="AS23" s="9"/>
      <c r="AT23" s="9"/>
      <c r="AU23" s="9"/>
      <c r="AV23" s="9"/>
    </row>
    <row r="24" spans="1:48" s="1" customFormat="1" ht="60.75" customHeight="1">
      <c r="A24" s="833"/>
      <c r="B24" s="846"/>
      <c r="C24" s="846"/>
      <c r="D24" s="117" t="s">
        <v>118</v>
      </c>
      <c r="E24" s="127">
        <v>1</v>
      </c>
      <c r="F24" s="116" t="s">
        <v>86</v>
      </c>
      <c r="G24" s="122" t="s">
        <v>87</v>
      </c>
      <c r="H24" s="119" t="s">
        <v>76</v>
      </c>
      <c r="I24" s="116">
        <v>0</v>
      </c>
      <c r="J24" s="846"/>
      <c r="K24" s="116">
        <v>0</v>
      </c>
      <c r="L24" s="117" t="s">
        <v>84</v>
      </c>
      <c r="M24" s="127"/>
      <c r="N24" s="120">
        <v>50000</v>
      </c>
      <c r="O24" s="120">
        <v>85000</v>
      </c>
      <c r="P24" s="120">
        <v>0</v>
      </c>
      <c r="Q24" s="133">
        <v>135000</v>
      </c>
      <c r="R24" s="128">
        <v>0</v>
      </c>
      <c r="S24" s="128">
        <v>0</v>
      </c>
      <c r="T24" s="128">
        <v>0</v>
      </c>
      <c r="U24" s="128">
        <v>0</v>
      </c>
      <c r="V24" s="127"/>
      <c r="W24" s="127">
        <v>0</v>
      </c>
      <c r="X24" s="127"/>
      <c r="Y24" s="127">
        <v>0</v>
      </c>
      <c r="Z24" s="127">
        <v>0</v>
      </c>
      <c r="AA24" s="127">
        <v>0</v>
      </c>
      <c r="AB24" s="127"/>
      <c r="AC24" s="127">
        <v>0</v>
      </c>
      <c r="AD24" s="127">
        <v>0</v>
      </c>
      <c r="AE24" s="127">
        <v>0</v>
      </c>
      <c r="AF24" s="128">
        <v>0</v>
      </c>
      <c r="AG24" s="129">
        <v>0</v>
      </c>
      <c r="AH24" s="129">
        <v>0</v>
      </c>
      <c r="AI24" s="129">
        <v>0</v>
      </c>
      <c r="AJ24" s="129">
        <v>310000</v>
      </c>
      <c r="AK24" s="134">
        <f t="shared" si="5"/>
        <v>0</v>
      </c>
      <c r="AL24" s="134">
        <f t="shared" si="0"/>
        <v>0</v>
      </c>
      <c r="AM24" s="134">
        <f t="shared" si="0"/>
        <v>0</v>
      </c>
      <c r="AN24" s="134">
        <f t="shared" si="0"/>
        <v>0</v>
      </c>
      <c r="AO24" s="135">
        <f t="shared" si="6"/>
        <v>0</v>
      </c>
      <c r="AP24" s="136">
        <v>300000</v>
      </c>
      <c r="AQ24" s="112" t="s">
        <v>123</v>
      </c>
      <c r="AR24" s="9"/>
      <c r="AS24" s="9"/>
      <c r="AT24" s="9"/>
      <c r="AU24" s="9"/>
      <c r="AV24" s="9"/>
    </row>
    <row r="25" spans="1:48" s="1" customFormat="1" ht="60.75" customHeight="1">
      <c r="A25" s="833"/>
      <c r="B25" s="846"/>
      <c r="C25" s="846"/>
      <c r="D25" s="117" t="s">
        <v>119</v>
      </c>
      <c r="E25" s="127">
        <v>1</v>
      </c>
      <c r="F25" s="116" t="s">
        <v>89</v>
      </c>
      <c r="G25" s="122" t="s">
        <v>90</v>
      </c>
      <c r="H25" s="119" t="s">
        <v>76</v>
      </c>
      <c r="I25" s="116">
        <v>0</v>
      </c>
      <c r="J25" s="846"/>
      <c r="K25" s="116">
        <v>0</v>
      </c>
      <c r="L25" s="117" t="s">
        <v>80</v>
      </c>
      <c r="M25" s="127"/>
      <c r="N25" s="120">
        <v>120000</v>
      </c>
      <c r="O25" s="120">
        <v>150000</v>
      </c>
      <c r="P25" s="120">
        <v>0</v>
      </c>
      <c r="Q25" s="133">
        <v>270000</v>
      </c>
      <c r="R25" s="128">
        <v>0</v>
      </c>
      <c r="S25" s="128">
        <v>0</v>
      </c>
      <c r="T25" s="128">
        <v>0</v>
      </c>
      <c r="U25" s="128">
        <v>0</v>
      </c>
      <c r="V25" s="127"/>
      <c r="W25" s="127">
        <v>0</v>
      </c>
      <c r="X25" s="127"/>
      <c r="Y25" s="127">
        <v>0</v>
      </c>
      <c r="Z25" s="127">
        <v>0</v>
      </c>
      <c r="AA25" s="127">
        <v>0</v>
      </c>
      <c r="AB25" s="127"/>
      <c r="AC25" s="127">
        <v>0</v>
      </c>
      <c r="AD25" s="127">
        <v>0</v>
      </c>
      <c r="AE25" s="127">
        <v>0</v>
      </c>
      <c r="AF25" s="128">
        <v>0</v>
      </c>
      <c r="AG25" s="129">
        <v>0</v>
      </c>
      <c r="AH25" s="129">
        <v>0</v>
      </c>
      <c r="AI25" s="129">
        <v>0</v>
      </c>
      <c r="AJ25" s="129">
        <v>0</v>
      </c>
      <c r="AK25" s="134">
        <f t="shared" si="5"/>
        <v>0</v>
      </c>
      <c r="AL25" s="134">
        <f t="shared" si="0"/>
        <v>0</v>
      </c>
      <c r="AM25" s="134">
        <f t="shared" si="0"/>
        <v>0</v>
      </c>
      <c r="AN25" s="134">
        <v>90000</v>
      </c>
      <c r="AO25" s="135">
        <f t="shared" si="6"/>
        <v>90000</v>
      </c>
      <c r="AP25" s="136">
        <f t="shared" si="7"/>
        <v>-180000</v>
      </c>
      <c r="AQ25" s="112" t="s">
        <v>117</v>
      </c>
      <c r="AR25" s="9"/>
      <c r="AS25" s="9"/>
      <c r="AT25" s="9"/>
      <c r="AU25" s="9"/>
      <c r="AV25" s="9"/>
    </row>
    <row r="26" spans="1:48" s="1" customFormat="1" ht="60.75" customHeight="1">
      <c r="A26" s="833"/>
      <c r="B26" s="846"/>
      <c r="C26" s="846"/>
      <c r="D26" s="117" t="s">
        <v>63</v>
      </c>
      <c r="E26" s="127">
        <v>1</v>
      </c>
      <c r="F26" s="116" t="s">
        <v>91</v>
      </c>
      <c r="G26" s="118" t="s">
        <v>92</v>
      </c>
      <c r="H26" s="119" t="s">
        <v>76</v>
      </c>
      <c r="I26" s="116">
        <v>0</v>
      </c>
      <c r="J26" s="846"/>
      <c r="K26" s="116">
        <v>0</v>
      </c>
      <c r="L26" s="117" t="s">
        <v>80</v>
      </c>
      <c r="M26" s="127"/>
      <c r="N26" s="120">
        <v>85000</v>
      </c>
      <c r="O26" s="120">
        <v>230000</v>
      </c>
      <c r="P26" s="120">
        <v>0</v>
      </c>
      <c r="Q26" s="133">
        <f t="shared" si="4"/>
        <v>315000</v>
      </c>
      <c r="R26" s="128">
        <v>0</v>
      </c>
      <c r="S26" s="128">
        <v>0</v>
      </c>
      <c r="T26" s="128">
        <v>0</v>
      </c>
      <c r="U26" s="128">
        <v>0</v>
      </c>
      <c r="V26" s="127">
        <v>11132</v>
      </c>
      <c r="W26" s="127">
        <v>11132</v>
      </c>
      <c r="X26" s="127">
        <v>100</v>
      </c>
      <c r="Y26" s="127">
        <v>0</v>
      </c>
      <c r="Z26" s="127">
        <v>0</v>
      </c>
      <c r="AA26" s="127">
        <v>300</v>
      </c>
      <c r="AB26" s="127"/>
      <c r="AC26" s="127">
        <v>0</v>
      </c>
      <c r="AD26" s="127">
        <v>0</v>
      </c>
      <c r="AE26" s="127">
        <v>0</v>
      </c>
      <c r="AF26" s="128">
        <v>0</v>
      </c>
      <c r="AG26" s="129">
        <v>0</v>
      </c>
      <c r="AH26" s="129">
        <v>0</v>
      </c>
      <c r="AI26" s="129">
        <v>0</v>
      </c>
      <c r="AJ26" s="129">
        <v>0</v>
      </c>
      <c r="AK26" s="134">
        <f t="shared" si="5"/>
        <v>0</v>
      </c>
      <c r="AL26" s="134">
        <f t="shared" si="0"/>
        <v>0</v>
      </c>
      <c r="AM26" s="134">
        <f t="shared" si="0"/>
        <v>0</v>
      </c>
      <c r="AN26" s="134">
        <f t="shared" si="0"/>
        <v>0</v>
      </c>
      <c r="AO26" s="135">
        <f t="shared" si="6"/>
        <v>0</v>
      </c>
      <c r="AP26" s="136">
        <f t="shared" si="7"/>
        <v>-315000</v>
      </c>
      <c r="AQ26" s="112" t="s">
        <v>120</v>
      </c>
      <c r="AR26" s="9"/>
      <c r="AS26" s="9"/>
      <c r="AT26" s="9"/>
      <c r="AU26" s="9"/>
      <c r="AV26" s="9"/>
    </row>
    <row r="27" spans="1:48" s="1" customFormat="1" ht="60.75" customHeight="1" thickBot="1">
      <c r="A27" s="834"/>
      <c r="B27" s="847"/>
      <c r="C27" s="864"/>
      <c r="D27" s="117" t="s">
        <v>62</v>
      </c>
      <c r="E27" s="127">
        <v>1</v>
      </c>
      <c r="F27" s="116" t="s">
        <v>94</v>
      </c>
      <c r="G27" s="118" t="s">
        <v>95</v>
      </c>
      <c r="H27" s="119" t="s">
        <v>76</v>
      </c>
      <c r="I27" s="116">
        <v>0</v>
      </c>
      <c r="J27" s="864"/>
      <c r="K27" s="116">
        <v>0</v>
      </c>
      <c r="L27" s="117" t="s">
        <v>84</v>
      </c>
      <c r="M27" s="127"/>
      <c r="N27" s="120">
        <v>150000</v>
      </c>
      <c r="O27" s="120">
        <v>210000</v>
      </c>
      <c r="P27" s="120">
        <v>0</v>
      </c>
      <c r="Q27" s="133">
        <f t="shared" si="4"/>
        <v>360000</v>
      </c>
      <c r="R27" s="128">
        <v>0</v>
      </c>
      <c r="S27" s="128">
        <v>0</v>
      </c>
      <c r="T27" s="128">
        <v>0</v>
      </c>
      <c r="U27" s="128">
        <v>0</v>
      </c>
      <c r="V27" s="127"/>
      <c r="W27" s="127">
        <v>0</v>
      </c>
      <c r="X27" s="127"/>
      <c r="Y27" s="127">
        <v>0</v>
      </c>
      <c r="Z27" s="127">
        <v>0</v>
      </c>
      <c r="AA27" s="127">
        <v>0</v>
      </c>
      <c r="AB27" s="127"/>
      <c r="AC27" s="127">
        <v>0</v>
      </c>
      <c r="AD27" s="127">
        <v>0</v>
      </c>
      <c r="AE27" s="127">
        <v>0</v>
      </c>
      <c r="AF27" s="128">
        <v>0</v>
      </c>
      <c r="AG27" s="129">
        <v>0</v>
      </c>
      <c r="AH27" s="129">
        <v>0</v>
      </c>
      <c r="AI27" s="129">
        <v>0</v>
      </c>
      <c r="AJ27" s="129">
        <v>0</v>
      </c>
      <c r="AK27" s="134">
        <f t="shared" si="5"/>
        <v>0</v>
      </c>
      <c r="AL27" s="134">
        <f t="shared" si="0"/>
        <v>0</v>
      </c>
      <c r="AM27" s="134">
        <f t="shared" si="0"/>
        <v>0</v>
      </c>
      <c r="AN27" s="134">
        <v>2130000</v>
      </c>
      <c r="AO27" s="135">
        <f t="shared" si="6"/>
        <v>2130000</v>
      </c>
      <c r="AP27" s="136">
        <f t="shared" si="7"/>
        <v>1770000</v>
      </c>
      <c r="AQ27" s="112" t="s">
        <v>124</v>
      </c>
      <c r="AR27" s="9"/>
      <c r="AS27" s="9"/>
      <c r="AT27" s="9"/>
      <c r="AU27" s="9"/>
      <c r="AV27" s="9"/>
    </row>
    <row r="28" spans="1:48" ht="60.75" customHeight="1">
      <c r="A28" s="828"/>
      <c r="B28" s="842" t="s">
        <v>60</v>
      </c>
      <c r="C28" s="865">
        <v>22</v>
      </c>
      <c r="D28" s="114" t="s">
        <v>61</v>
      </c>
      <c r="E28" s="113">
        <v>1</v>
      </c>
      <c r="F28" s="113"/>
      <c r="G28" s="113" t="s">
        <v>71</v>
      </c>
      <c r="H28" s="144"/>
      <c r="I28" s="113"/>
      <c r="J28" s="113"/>
      <c r="K28" s="113"/>
      <c r="L28" s="113"/>
      <c r="M28" s="113"/>
      <c r="N28" s="145">
        <v>0</v>
      </c>
      <c r="O28" s="145">
        <v>0</v>
      </c>
      <c r="P28" s="145"/>
      <c r="Q28" s="164" t="s">
        <v>138</v>
      </c>
      <c r="R28" s="154"/>
      <c r="S28" s="154"/>
      <c r="T28" s="154"/>
      <c r="U28" s="154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55"/>
      <c r="AH28" s="155"/>
      <c r="AI28" s="155"/>
      <c r="AJ28" s="155"/>
      <c r="AK28" s="115">
        <f>R28*Y28</f>
        <v>0</v>
      </c>
      <c r="AL28" s="115">
        <f t="shared" si="0"/>
        <v>0</v>
      </c>
      <c r="AM28" s="115">
        <f t="shared" si="0"/>
        <v>0</v>
      </c>
      <c r="AN28" s="115">
        <f t="shared" si="0"/>
        <v>0</v>
      </c>
      <c r="AO28" s="105">
        <f>AK28+AL28+AM28+AN28</f>
        <v>0</v>
      </c>
      <c r="AP28" s="123">
        <v>0</v>
      </c>
      <c r="AQ28" s="100"/>
      <c r="AR28" s="11"/>
      <c r="AS28" s="11"/>
      <c r="AT28" s="11"/>
      <c r="AU28" s="11"/>
      <c r="AV28" s="11"/>
    </row>
    <row r="29" spans="1:48" ht="60.75" customHeight="1">
      <c r="A29" s="829"/>
      <c r="B29" s="843"/>
      <c r="C29" s="843"/>
      <c r="D29" s="114" t="s">
        <v>62</v>
      </c>
      <c r="E29" s="113">
        <v>1</v>
      </c>
      <c r="F29" s="113"/>
      <c r="G29" s="113" t="s">
        <v>72</v>
      </c>
      <c r="H29" s="144"/>
      <c r="I29" s="113"/>
      <c r="J29" s="113"/>
      <c r="K29" s="113"/>
      <c r="L29" s="113"/>
      <c r="M29" s="113"/>
      <c r="N29" s="145">
        <v>1531354</v>
      </c>
      <c r="O29" s="145">
        <v>10109000</v>
      </c>
      <c r="P29" s="145"/>
      <c r="Q29" s="164">
        <v>11640354</v>
      </c>
      <c r="R29" s="154"/>
      <c r="S29" s="154"/>
      <c r="T29" s="154"/>
      <c r="U29" s="154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55"/>
      <c r="AH29" s="155"/>
      <c r="AI29" s="155"/>
      <c r="AJ29" s="155"/>
      <c r="AK29" s="115"/>
      <c r="AL29" s="115"/>
      <c r="AM29" s="115"/>
      <c r="AN29" s="115"/>
      <c r="AO29" s="105"/>
      <c r="AP29" s="123">
        <v>8256292</v>
      </c>
      <c r="AQ29" s="100"/>
      <c r="AR29" s="11"/>
      <c r="AS29" s="11"/>
      <c r="AT29" s="11"/>
      <c r="AU29" s="11"/>
      <c r="AV29" s="11"/>
    </row>
    <row r="30" spans="1:48" ht="60.75" customHeight="1">
      <c r="A30" s="829"/>
      <c r="B30" s="843"/>
      <c r="C30" s="843"/>
      <c r="D30" s="114" t="s">
        <v>63</v>
      </c>
      <c r="E30" s="113">
        <v>1</v>
      </c>
      <c r="F30" s="113"/>
      <c r="G30" s="113" t="s">
        <v>66</v>
      </c>
      <c r="H30" s="144"/>
      <c r="I30" s="113"/>
      <c r="J30" s="113"/>
      <c r="K30" s="113"/>
      <c r="L30" s="113"/>
      <c r="M30" s="113"/>
      <c r="N30" s="145">
        <v>1130450</v>
      </c>
      <c r="O30" s="145">
        <v>2745000</v>
      </c>
      <c r="P30" s="145"/>
      <c r="Q30" s="164">
        <v>3875450</v>
      </c>
      <c r="R30" s="154"/>
      <c r="S30" s="154"/>
      <c r="T30" s="154"/>
      <c r="U30" s="154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55"/>
      <c r="AH30" s="155"/>
      <c r="AI30" s="155"/>
      <c r="AJ30" s="155"/>
      <c r="AK30" s="115"/>
      <c r="AL30" s="115"/>
      <c r="AM30" s="115"/>
      <c r="AN30" s="115"/>
      <c r="AO30" s="105"/>
      <c r="AP30" s="123">
        <v>1906550</v>
      </c>
      <c r="AQ30" s="100"/>
      <c r="AR30" s="11"/>
      <c r="AS30" s="11"/>
      <c r="AT30" s="11"/>
      <c r="AU30" s="11"/>
      <c r="AV30" s="11"/>
    </row>
    <row r="31" spans="1:48" ht="60.75" customHeight="1">
      <c r="A31" s="829"/>
      <c r="B31" s="843"/>
      <c r="C31" s="843"/>
      <c r="D31" s="114" t="s">
        <v>67</v>
      </c>
      <c r="E31" s="113">
        <v>1</v>
      </c>
      <c r="F31" s="113"/>
      <c r="G31" s="113" t="s">
        <v>70</v>
      </c>
      <c r="H31" s="144"/>
      <c r="I31" s="113"/>
      <c r="J31" s="113"/>
      <c r="K31" s="113"/>
      <c r="L31" s="113"/>
      <c r="M31" s="113"/>
      <c r="N31" s="145">
        <v>4100805</v>
      </c>
      <c r="O31" s="145">
        <v>2196700</v>
      </c>
      <c r="P31" s="145"/>
      <c r="Q31" s="164">
        <v>6297505</v>
      </c>
      <c r="R31" s="154"/>
      <c r="S31" s="154"/>
      <c r="T31" s="154"/>
      <c r="U31" s="154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55"/>
      <c r="AH31" s="155"/>
      <c r="AI31" s="155"/>
      <c r="AJ31" s="155"/>
      <c r="AK31" s="115"/>
      <c r="AL31" s="115"/>
      <c r="AM31" s="115"/>
      <c r="AN31" s="115"/>
      <c r="AO31" s="105"/>
      <c r="AP31" s="123">
        <v>-5806200</v>
      </c>
      <c r="AQ31" s="100"/>
      <c r="AR31" s="11"/>
      <c r="AS31" s="11"/>
      <c r="AT31" s="11"/>
      <c r="AU31" s="11"/>
      <c r="AV31" s="11"/>
    </row>
    <row r="32" spans="1:48" s="1" customFormat="1" ht="60.75" customHeight="1">
      <c r="A32" s="829"/>
      <c r="B32" s="843"/>
      <c r="C32" s="843"/>
      <c r="D32" s="114" t="s">
        <v>64</v>
      </c>
      <c r="E32" s="113">
        <v>1</v>
      </c>
      <c r="F32" s="113"/>
      <c r="G32" s="113" t="s">
        <v>69</v>
      </c>
      <c r="H32" s="144"/>
      <c r="I32" s="113"/>
      <c r="J32" s="113"/>
      <c r="K32" s="113"/>
      <c r="L32" s="113"/>
      <c r="M32" s="113"/>
      <c r="N32" s="145">
        <v>659185</v>
      </c>
      <c r="O32" s="145">
        <v>1444000</v>
      </c>
      <c r="P32" s="145"/>
      <c r="Q32" s="164">
        <v>2103185</v>
      </c>
      <c r="R32" s="154"/>
      <c r="S32" s="154"/>
      <c r="T32" s="154"/>
      <c r="U32" s="154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55"/>
      <c r="AH32" s="155"/>
      <c r="AI32" s="155"/>
      <c r="AJ32" s="155"/>
      <c r="AK32" s="115">
        <f t="shared" ref="AK32:AN33" si="8">R32*Y32</f>
        <v>0</v>
      </c>
      <c r="AL32" s="115">
        <f t="shared" si="8"/>
        <v>0</v>
      </c>
      <c r="AM32" s="115">
        <f t="shared" si="8"/>
        <v>0</v>
      </c>
      <c r="AN32" s="115">
        <f t="shared" si="8"/>
        <v>0</v>
      </c>
      <c r="AO32" s="105">
        <f t="shared" ref="AO32:AO33" si="9">AK32+AL32+AM32+AN32</f>
        <v>0</v>
      </c>
      <c r="AP32" s="123">
        <v>2880630</v>
      </c>
      <c r="AQ32" s="100"/>
      <c r="AR32" s="9"/>
      <c r="AS32" s="9"/>
      <c r="AT32" s="9"/>
      <c r="AU32" s="9"/>
      <c r="AV32" s="9"/>
    </row>
    <row r="33" spans="1:48" s="1" customFormat="1" ht="60.75" customHeight="1">
      <c r="A33" s="829"/>
      <c r="B33" s="843"/>
      <c r="C33" s="843"/>
      <c r="D33" s="113" t="s">
        <v>64</v>
      </c>
      <c r="E33" s="113">
        <v>1</v>
      </c>
      <c r="F33" s="113"/>
      <c r="G33" s="113" t="s">
        <v>69</v>
      </c>
      <c r="H33" s="144"/>
      <c r="I33" s="113"/>
      <c r="J33" s="113"/>
      <c r="K33" s="113"/>
      <c r="L33" s="113"/>
      <c r="M33" s="113"/>
      <c r="N33" s="145">
        <v>438400</v>
      </c>
      <c r="O33" s="145">
        <v>2373000</v>
      </c>
      <c r="P33" s="145"/>
      <c r="Q33" s="164">
        <v>2811400</v>
      </c>
      <c r="R33" s="154"/>
      <c r="S33" s="154"/>
      <c r="T33" s="154"/>
      <c r="U33" s="154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55"/>
      <c r="AH33" s="155"/>
      <c r="AI33" s="155"/>
      <c r="AJ33" s="155"/>
      <c r="AK33" s="115">
        <f t="shared" si="8"/>
        <v>0</v>
      </c>
      <c r="AL33" s="115">
        <f t="shared" si="8"/>
        <v>0</v>
      </c>
      <c r="AM33" s="115">
        <f t="shared" si="8"/>
        <v>0</v>
      </c>
      <c r="AN33" s="115">
        <f t="shared" si="8"/>
        <v>0</v>
      </c>
      <c r="AO33" s="105">
        <f t="shared" si="9"/>
        <v>0</v>
      </c>
      <c r="AP33" s="165">
        <v>3650197</v>
      </c>
      <c r="AQ33" s="100"/>
      <c r="AR33" s="9"/>
      <c r="AS33" s="9"/>
      <c r="AT33" s="9"/>
      <c r="AU33" s="9"/>
      <c r="AV33" s="9"/>
    </row>
    <row r="34" spans="1:48" s="1" customFormat="1" ht="60.75" customHeight="1" thickBot="1">
      <c r="A34" s="830"/>
      <c r="B34" s="844"/>
      <c r="C34" s="866"/>
      <c r="D34" s="113" t="s">
        <v>102</v>
      </c>
      <c r="E34" s="113">
        <v>1</v>
      </c>
      <c r="F34" s="113"/>
      <c r="G34" s="113" t="s">
        <v>68</v>
      </c>
      <c r="H34" s="144"/>
      <c r="I34" s="113"/>
      <c r="J34" s="113"/>
      <c r="K34" s="113"/>
      <c r="L34" s="113"/>
      <c r="M34" s="113"/>
      <c r="N34" s="145">
        <v>961353</v>
      </c>
      <c r="O34" s="145">
        <v>1222000</v>
      </c>
      <c r="P34" s="145"/>
      <c r="Q34" s="164">
        <v>2183353</v>
      </c>
      <c r="R34" s="154"/>
      <c r="S34" s="154"/>
      <c r="T34" s="154"/>
      <c r="U34" s="154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55"/>
      <c r="AH34" s="155"/>
      <c r="AI34" s="155"/>
      <c r="AJ34" s="155"/>
      <c r="AK34" s="115"/>
      <c r="AL34" s="115"/>
      <c r="AM34" s="115"/>
      <c r="AN34" s="115"/>
      <c r="AO34" s="105"/>
      <c r="AP34" s="165">
        <v>1662394</v>
      </c>
      <c r="AQ34" s="100"/>
      <c r="AR34" s="9"/>
      <c r="AS34" s="9"/>
      <c r="AT34" s="9"/>
      <c r="AU34" s="9"/>
      <c r="AV34" s="9"/>
    </row>
    <row r="35" spans="1:48" s="1" customFormat="1" ht="60.75" customHeight="1">
      <c r="A35" s="831"/>
      <c r="B35" s="837" t="s">
        <v>137</v>
      </c>
      <c r="C35" s="865">
        <v>34</v>
      </c>
      <c r="D35" s="103" t="s">
        <v>103</v>
      </c>
      <c r="E35" s="58">
        <v>1</v>
      </c>
      <c r="F35" s="103" t="s">
        <v>104</v>
      </c>
      <c r="G35" s="103" t="s">
        <v>105</v>
      </c>
      <c r="H35" s="65" t="s">
        <v>106</v>
      </c>
      <c r="I35" s="58"/>
      <c r="J35" s="58">
        <v>1</v>
      </c>
      <c r="K35" s="58"/>
      <c r="L35" s="103" t="s">
        <v>107</v>
      </c>
      <c r="M35" s="58"/>
      <c r="N35" s="60">
        <f>230000+345000+460000</f>
        <v>1035000</v>
      </c>
      <c r="O35" s="60">
        <v>2570400</v>
      </c>
      <c r="P35" s="60">
        <v>873048</v>
      </c>
      <c r="Q35" s="61">
        <f t="shared" ref="Q35:Q38" si="10">N35+O35+P35</f>
        <v>4478448</v>
      </c>
      <c r="R35" s="62"/>
      <c r="S35" s="62"/>
      <c r="T35" s="62">
        <v>15000</v>
      </c>
      <c r="U35" s="62">
        <v>10000</v>
      </c>
      <c r="V35" s="58"/>
      <c r="W35" s="58">
        <v>0</v>
      </c>
      <c r="X35" s="171">
        <v>0.01</v>
      </c>
      <c r="Y35" s="58">
        <v>0</v>
      </c>
      <c r="Z35" s="58">
        <v>0</v>
      </c>
      <c r="AA35" s="58">
        <v>20</v>
      </c>
      <c r="AB35" s="58">
        <v>424</v>
      </c>
      <c r="AC35" s="58">
        <v>0</v>
      </c>
      <c r="AD35" s="58">
        <v>0</v>
      </c>
      <c r="AE35" s="58">
        <v>0</v>
      </c>
      <c r="AF35" s="58">
        <v>0</v>
      </c>
      <c r="AG35" s="63">
        <v>0</v>
      </c>
      <c r="AH35" s="63">
        <v>0</v>
      </c>
      <c r="AI35" s="170">
        <v>0</v>
      </c>
      <c r="AJ35" s="63">
        <v>0</v>
      </c>
      <c r="AK35" s="64">
        <f>R35*Y35</f>
        <v>0</v>
      </c>
      <c r="AL35" s="64">
        <f t="shared" ref="AL35:AN45" si="11">S35*Z35</f>
        <v>0</v>
      </c>
      <c r="AM35" s="64">
        <v>0</v>
      </c>
      <c r="AN35" s="64">
        <v>0</v>
      </c>
      <c r="AO35" s="105">
        <v>0</v>
      </c>
      <c r="AP35" s="106">
        <f t="shared" ref="AP35:AP45" si="12">AO35-Q35</f>
        <v>-4478448</v>
      </c>
      <c r="AQ35" s="103" t="s">
        <v>140</v>
      </c>
      <c r="AR35" s="9"/>
      <c r="AS35" s="9"/>
      <c r="AT35" s="9"/>
      <c r="AU35" s="9"/>
      <c r="AV35" s="9"/>
    </row>
    <row r="36" spans="1:48" s="1" customFormat="1" ht="60.75" customHeight="1">
      <c r="A36" s="831"/>
      <c r="B36" s="838"/>
      <c r="C36" s="843"/>
      <c r="D36" s="103" t="s">
        <v>108</v>
      </c>
      <c r="E36" s="58">
        <v>1</v>
      </c>
      <c r="F36" s="103" t="s">
        <v>109</v>
      </c>
      <c r="G36" s="103" t="s">
        <v>110</v>
      </c>
      <c r="H36" s="65" t="s">
        <v>106</v>
      </c>
      <c r="I36" s="58"/>
      <c r="J36" s="58">
        <v>1</v>
      </c>
      <c r="K36" s="58"/>
      <c r="L36" s="103" t="s">
        <v>107</v>
      </c>
      <c r="M36" s="58"/>
      <c r="N36" s="60">
        <v>0</v>
      </c>
      <c r="O36" s="60">
        <v>1071000</v>
      </c>
      <c r="P36" s="60">
        <v>0</v>
      </c>
      <c r="Q36" s="61">
        <f t="shared" si="10"/>
        <v>1071000</v>
      </c>
      <c r="R36" s="62"/>
      <c r="S36" s="62"/>
      <c r="T36" s="62">
        <v>20000</v>
      </c>
      <c r="U36" s="62">
        <v>10000</v>
      </c>
      <c r="V36" s="58"/>
      <c r="W36" s="58">
        <v>0</v>
      </c>
      <c r="X36" s="172">
        <v>0</v>
      </c>
      <c r="Y36" s="58">
        <v>0</v>
      </c>
      <c r="Z36" s="58">
        <v>0</v>
      </c>
      <c r="AA36" s="58">
        <v>20</v>
      </c>
      <c r="AB36" s="58">
        <v>50</v>
      </c>
      <c r="AC36" s="58">
        <v>0</v>
      </c>
      <c r="AD36" s="58">
        <v>0</v>
      </c>
      <c r="AE36" s="58">
        <v>0</v>
      </c>
      <c r="AF36" s="58">
        <v>0</v>
      </c>
      <c r="AG36" s="63">
        <v>0</v>
      </c>
      <c r="AH36" s="63">
        <v>0</v>
      </c>
      <c r="AI36" s="63">
        <v>0</v>
      </c>
      <c r="AJ36" s="63">
        <v>0</v>
      </c>
      <c r="AK36" s="64">
        <f>R36*Y36</f>
        <v>0</v>
      </c>
      <c r="AL36" s="64">
        <f t="shared" si="11"/>
        <v>0</v>
      </c>
      <c r="AM36" s="64">
        <v>0</v>
      </c>
      <c r="AN36" s="64">
        <v>0</v>
      </c>
      <c r="AO36" s="105">
        <v>0</v>
      </c>
      <c r="AP36" s="106">
        <f t="shared" si="12"/>
        <v>-1071000</v>
      </c>
      <c r="AQ36" s="103" t="s">
        <v>141</v>
      </c>
      <c r="AR36" s="9"/>
      <c r="AS36" s="9"/>
      <c r="AT36" s="9"/>
      <c r="AU36" s="9"/>
      <c r="AV36" s="9"/>
    </row>
    <row r="37" spans="1:48" s="1" customFormat="1" ht="60.75" customHeight="1">
      <c r="A37" s="831"/>
      <c r="B37" s="838"/>
      <c r="C37" s="843"/>
      <c r="D37" s="173" t="s">
        <v>111</v>
      </c>
      <c r="E37" s="174">
        <v>1</v>
      </c>
      <c r="F37" s="175" t="s">
        <v>112</v>
      </c>
      <c r="G37" s="173" t="s">
        <v>111</v>
      </c>
      <c r="H37" s="65" t="s">
        <v>106</v>
      </c>
      <c r="I37" s="174"/>
      <c r="J37" s="174"/>
      <c r="K37" s="174"/>
      <c r="L37" s="103" t="s">
        <v>107</v>
      </c>
      <c r="M37" s="174"/>
      <c r="N37" s="130">
        <f>150000+225000+300000</f>
        <v>675000</v>
      </c>
      <c r="O37" s="130">
        <v>1466760</v>
      </c>
      <c r="P37" s="130">
        <v>0</v>
      </c>
      <c r="Q37" s="61">
        <f t="shared" si="10"/>
        <v>2141760</v>
      </c>
      <c r="R37" s="131"/>
      <c r="S37" s="131"/>
      <c r="T37" s="131"/>
      <c r="U37" s="131">
        <v>4000</v>
      </c>
      <c r="V37" s="174"/>
      <c r="W37" s="174">
        <v>0</v>
      </c>
      <c r="X37" s="174">
        <v>0</v>
      </c>
      <c r="Y37" s="174">
        <v>0</v>
      </c>
      <c r="Z37" s="174">
        <v>0</v>
      </c>
      <c r="AA37" s="174">
        <v>20</v>
      </c>
      <c r="AB37" s="174">
        <v>0</v>
      </c>
      <c r="AC37" s="174">
        <v>0</v>
      </c>
      <c r="AD37" s="174">
        <v>0</v>
      </c>
      <c r="AE37" s="174">
        <v>0</v>
      </c>
      <c r="AF37" s="174">
        <v>0</v>
      </c>
      <c r="AG37" s="132">
        <v>0</v>
      </c>
      <c r="AH37" s="132">
        <v>0</v>
      </c>
      <c r="AI37" s="132">
        <v>0</v>
      </c>
      <c r="AJ37" s="132">
        <v>0</v>
      </c>
      <c r="AK37" s="64">
        <f>R37*Y37</f>
        <v>0</v>
      </c>
      <c r="AL37" s="64">
        <f t="shared" si="11"/>
        <v>0</v>
      </c>
      <c r="AM37" s="64">
        <v>0</v>
      </c>
      <c r="AN37" s="64">
        <f t="shared" si="11"/>
        <v>0</v>
      </c>
      <c r="AO37" s="105">
        <f>AK37+AL37+AM37+AN37</f>
        <v>0</v>
      </c>
      <c r="AP37" s="106">
        <f t="shared" si="12"/>
        <v>-2141760</v>
      </c>
      <c r="AQ37" s="103" t="s">
        <v>142</v>
      </c>
      <c r="AR37" s="9"/>
      <c r="AS37" s="9"/>
      <c r="AT37" s="9"/>
      <c r="AU37" s="9"/>
      <c r="AV37" s="9"/>
    </row>
    <row r="38" spans="1:48" s="1" customFormat="1" ht="60.75" customHeight="1" thickBot="1">
      <c r="A38" s="831"/>
      <c r="B38" s="839"/>
      <c r="C38" s="866"/>
      <c r="D38" s="103" t="s">
        <v>113</v>
      </c>
      <c r="E38" s="58">
        <v>1</v>
      </c>
      <c r="F38" s="103" t="s">
        <v>114</v>
      </c>
      <c r="G38" s="103" t="s">
        <v>115</v>
      </c>
      <c r="H38" s="143" t="s">
        <v>106</v>
      </c>
      <c r="I38" s="174"/>
      <c r="J38" s="174">
        <v>1</v>
      </c>
      <c r="K38" s="174"/>
      <c r="L38" s="175" t="s">
        <v>107</v>
      </c>
      <c r="M38" s="174"/>
      <c r="N38" s="130">
        <f>180000+180000+360000</f>
        <v>720000</v>
      </c>
      <c r="O38" s="130">
        <v>30000</v>
      </c>
      <c r="P38" s="130">
        <v>192500</v>
      </c>
      <c r="Q38" s="166">
        <f t="shared" si="10"/>
        <v>942500</v>
      </c>
      <c r="R38" s="131">
        <v>0</v>
      </c>
      <c r="S38" s="131">
        <v>0</v>
      </c>
      <c r="T38" s="131">
        <v>0</v>
      </c>
      <c r="U38" s="131">
        <v>0</v>
      </c>
      <c r="V38" s="174"/>
      <c r="W38" s="174">
        <v>0</v>
      </c>
      <c r="X38" s="174">
        <v>0</v>
      </c>
      <c r="Y38" s="174">
        <v>0</v>
      </c>
      <c r="Z38" s="174">
        <v>0</v>
      </c>
      <c r="AA38" s="174">
        <v>0</v>
      </c>
      <c r="AB38" s="174">
        <v>0</v>
      </c>
      <c r="AC38" s="174">
        <v>0</v>
      </c>
      <c r="AD38" s="174">
        <v>0</v>
      </c>
      <c r="AE38" s="174">
        <v>0</v>
      </c>
      <c r="AF38" s="174">
        <v>0</v>
      </c>
      <c r="AG38" s="132">
        <v>0</v>
      </c>
      <c r="AH38" s="132">
        <v>0</v>
      </c>
      <c r="AI38" s="132">
        <v>0</v>
      </c>
      <c r="AJ38" s="132">
        <v>0</v>
      </c>
      <c r="AK38" s="137">
        <f>R38*Y38</f>
        <v>0</v>
      </c>
      <c r="AL38" s="137">
        <f t="shared" si="11"/>
        <v>0</v>
      </c>
      <c r="AM38" s="137">
        <f t="shared" si="11"/>
        <v>0</v>
      </c>
      <c r="AN38" s="137">
        <f t="shared" si="11"/>
        <v>0</v>
      </c>
      <c r="AO38" s="167">
        <f>AK38+AL38+AM38+AN38</f>
        <v>0</v>
      </c>
      <c r="AP38" s="168">
        <f t="shared" si="12"/>
        <v>-942500</v>
      </c>
      <c r="AQ38" s="140"/>
      <c r="AR38" s="9"/>
      <c r="AS38" s="9"/>
      <c r="AT38" s="9"/>
      <c r="AU38" s="9"/>
      <c r="AV38" s="9"/>
    </row>
    <row r="39" spans="1:48" s="1" customFormat="1" ht="60.75" customHeight="1" thickBot="1">
      <c r="A39" s="109"/>
      <c r="B39" s="837" t="s">
        <v>125</v>
      </c>
      <c r="C39" s="867">
        <v>35</v>
      </c>
      <c r="D39" s="150" t="s">
        <v>62</v>
      </c>
      <c r="E39" s="176">
        <v>1</v>
      </c>
      <c r="F39" s="177">
        <v>44699</v>
      </c>
      <c r="G39" s="157" t="s">
        <v>126</v>
      </c>
      <c r="H39" s="65"/>
      <c r="I39" s="58"/>
      <c r="J39" s="151">
        <v>1</v>
      </c>
      <c r="K39" s="152"/>
      <c r="L39" s="178" t="s">
        <v>143</v>
      </c>
      <c r="M39" s="103" t="s">
        <v>144</v>
      </c>
      <c r="N39" s="60">
        <v>367600</v>
      </c>
      <c r="O39" s="153">
        <v>2444400</v>
      </c>
      <c r="P39" s="60">
        <v>60000</v>
      </c>
      <c r="Q39" s="133">
        <f>SUM(N39:P39)</f>
        <v>2872000</v>
      </c>
      <c r="R39" s="62">
        <v>9</v>
      </c>
      <c r="S39" s="62">
        <v>485</v>
      </c>
      <c r="T39" s="62">
        <f>SUM(R39*S39)</f>
        <v>4365</v>
      </c>
      <c r="U39" s="62">
        <v>15000</v>
      </c>
      <c r="V39" s="58">
        <v>77756</v>
      </c>
      <c r="W39" s="58"/>
      <c r="X39" s="58">
        <f>SUM(W39*100/V39)</f>
        <v>0</v>
      </c>
      <c r="Y39" s="58"/>
      <c r="Z39" s="58"/>
      <c r="AA39" s="58"/>
      <c r="AB39" s="58">
        <f>SUM(O39/T39)</f>
        <v>560</v>
      </c>
      <c r="AC39" s="58"/>
      <c r="AD39" s="58"/>
      <c r="AE39" s="58"/>
      <c r="AF39" s="58"/>
      <c r="AG39" s="63"/>
      <c r="AH39" s="63"/>
      <c r="AI39" s="63"/>
      <c r="AJ39" s="63"/>
      <c r="AK39" s="134">
        <f t="shared" ref="AK39:AM45" si="13">R39*Y39</f>
        <v>0</v>
      </c>
      <c r="AL39" s="134">
        <f t="shared" si="13"/>
        <v>0</v>
      </c>
      <c r="AM39" s="64">
        <f t="shared" ref="AM39" si="14">U39*AA39</f>
        <v>0</v>
      </c>
      <c r="AN39" s="134">
        <f t="shared" si="11"/>
        <v>8400000</v>
      </c>
      <c r="AO39" s="135">
        <f t="shared" ref="AO39:AO45" si="15">AK39+AL39+AM39+AN39</f>
        <v>8400000</v>
      </c>
      <c r="AP39" s="136">
        <f t="shared" si="12"/>
        <v>5528000</v>
      </c>
      <c r="AQ39" s="156"/>
      <c r="AR39" s="9"/>
      <c r="AS39" s="9"/>
      <c r="AT39" s="9"/>
      <c r="AU39" s="9"/>
      <c r="AV39" s="9"/>
    </row>
    <row r="40" spans="1:48" s="1" customFormat="1" ht="60.75" customHeight="1" thickBot="1">
      <c r="A40" s="109"/>
      <c r="B40" s="838"/>
      <c r="C40" s="838"/>
      <c r="D40" s="150" t="s">
        <v>62</v>
      </c>
      <c r="E40" s="176">
        <v>1</v>
      </c>
      <c r="F40" s="177" t="s">
        <v>145</v>
      </c>
      <c r="G40" s="179" t="s">
        <v>146</v>
      </c>
      <c r="H40" s="65" t="s">
        <v>76</v>
      </c>
      <c r="I40" s="58"/>
      <c r="J40" s="151">
        <v>1</v>
      </c>
      <c r="K40" s="152"/>
      <c r="L40" s="180" t="s">
        <v>147</v>
      </c>
      <c r="M40" s="103" t="s">
        <v>148</v>
      </c>
      <c r="N40" s="60">
        <v>271950</v>
      </c>
      <c r="O40" s="153">
        <v>1564125</v>
      </c>
      <c r="P40" s="60">
        <v>43040</v>
      </c>
      <c r="Q40" s="133">
        <f t="shared" ref="Q40:Q41" si="16">SUM(N40:P40)</f>
        <v>1879115</v>
      </c>
      <c r="R40" s="62">
        <v>7.5</v>
      </c>
      <c r="S40" s="62">
        <v>485</v>
      </c>
      <c r="T40" s="62">
        <f t="shared" ref="T40:T41" si="17">SUM(R40*S40)</f>
        <v>3637.5</v>
      </c>
      <c r="U40" s="62">
        <v>15000</v>
      </c>
      <c r="V40" s="58"/>
      <c r="W40" s="58"/>
      <c r="X40" s="58" t="e">
        <f t="shared" ref="X40:X41" si="18">SUM(W40*100/V40)</f>
        <v>#DIV/0!</v>
      </c>
      <c r="Y40" s="58"/>
      <c r="Z40" s="58"/>
      <c r="AA40" s="58"/>
      <c r="AB40" s="58">
        <f>SUM(O40/T40)</f>
        <v>430</v>
      </c>
      <c r="AC40" s="58"/>
      <c r="AD40" s="58"/>
      <c r="AE40" s="58"/>
      <c r="AF40" s="58"/>
      <c r="AG40" s="63"/>
      <c r="AH40" s="63"/>
      <c r="AI40" s="63"/>
      <c r="AJ40" s="63"/>
      <c r="AK40" s="134"/>
      <c r="AL40" s="134"/>
      <c r="AM40" s="64"/>
      <c r="AN40" s="134">
        <f t="shared" si="11"/>
        <v>6450000</v>
      </c>
      <c r="AO40" s="135">
        <f t="shared" si="15"/>
        <v>6450000</v>
      </c>
      <c r="AP40" s="136">
        <f t="shared" si="12"/>
        <v>4570885</v>
      </c>
      <c r="AQ40" s="156"/>
      <c r="AR40" s="8"/>
      <c r="AS40" s="8"/>
      <c r="AT40" s="8"/>
      <c r="AU40" s="8"/>
      <c r="AV40" s="9"/>
    </row>
    <row r="41" spans="1:48" s="1" customFormat="1" ht="60.75" customHeight="1" thickBot="1">
      <c r="A41" s="109"/>
      <c r="B41" s="838"/>
      <c r="C41" s="838"/>
      <c r="D41" s="150" t="s">
        <v>62</v>
      </c>
      <c r="E41" s="176">
        <v>1</v>
      </c>
      <c r="F41" s="177" t="s">
        <v>145</v>
      </c>
      <c r="G41" s="179" t="s">
        <v>146</v>
      </c>
      <c r="H41" s="65" t="s">
        <v>76</v>
      </c>
      <c r="I41" s="58"/>
      <c r="J41" s="151">
        <v>1</v>
      </c>
      <c r="K41" s="152"/>
      <c r="L41" s="180" t="s">
        <v>147</v>
      </c>
      <c r="M41" s="103" t="s">
        <v>149</v>
      </c>
      <c r="N41" s="60">
        <v>129000</v>
      </c>
      <c r="O41" s="153">
        <v>1455000</v>
      </c>
      <c r="P41" s="60">
        <v>12790</v>
      </c>
      <c r="Q41" s="133">
        <f t="shared" si="16"/>
        <v>1596790</v>
      </c>
      <c r="R41" s="62">
        <v>7.5</v>
      </c>
      <c r="S41" s="62">
        <v>485</v>
      </c>
      <c r="T41" s="62">
        <f t="shared" si="17"/>
        <v>3637.5</v>
      </c>
      <c r="U41" s="62">
        <v>15000</v>
      </c>
      <c r="V41" s="58"/>
      <c r="W41" s="58"/>
      <c r="X41" s="58" t="e">
        <f t="shared" si="18"/>
        <v>#DIV/0!</v>
      </c>
      <c r="Y41" s="58"/>
      <c r="Z41" s="58"/>
      <c r="AA41" s="58"/>
      <c r="AB41" s="58">
        <f t="shared" ref="AB41" si="19">SUM(O41/T41)</f>
        <v>400</v>
      </c>
      <c r="AC41" s="58"/>
      <c r="AD41" s="58"/>
      <c r="AE41" s="58"/>
      <c r="AF41" s="58"/>
      <c r="AG41" s="63"/>
      <c r="AH41" s="63"/>
      <c r="AI41" s="63"/>
      <c r="AJ41" s="63"/>
      <c r="AK41" s="134"/>
      <c r="AL41" s="134"/>
      <c r="AM41" s="64"/>
      <c r="AN41" s="134">
        <f t="shared" si="11"/>
        <v>6000000</v>
      </c>
      <c r="AO41" s="135">
        <f t="shared" si="15"/>
        <v>6000000</v>
      </c>
      <c r="AP41" s="136">
        <f t="shared" si="12"/>
        <v>4403210</v>
      </c>
      <c r="AQ41" s="156"/>
      <c r="AR41" s="9"/>
      <c r="AS41" s="9"/>
      <c r="AT41" s="9"/>
      <c r="AU41" s="9"/>
      <c r="AV41" s="9"/>
    </row>
    <row r="42" spans="1:48" s="1" customFormat="1" ht="60.75" customHeight="1" thickBot="1">
      <c r="A42" s="109"/>
      <c r="B42" s="838"/>
      <c r="C42" s="838"/>
      <c r="D42" s="146" t="s">
        <v>127</v>
      </c>
      <c r="E42" s="147">
        <v>1</v>
      </c>
      <c r="F42" s="148">
        <v>44666</v>
      </c>
      <c r="G42" s="158" t="s">
        <v>128</v>
      </c>
      <c r="H42" s="144"/>
      <c r="I42" s="147">
        <v>1</v>
      </c>
      <c r="J42" s="149"/>
      <c r="K42" s="113"/>
      <c r="L42" s="159" t="s">
        <v>135</v>
      </c>
      <c r="M42" s="113"/>
      <c r="N42" s="60">
        <v>0</v>
      </c>
      <c r="O42" s="160">
        <v>0</v>
      </c>
      <c r="P42" s="60">
        <v>0</v>
      </c>
      <c r="Q42" s="133">
        <f t="shared" ref="Q42:Q45" si="20">N42+O42+P42</f>
        <v>0</v>
      </c>
      <c r="R42" s="154"/>
      <c r="S42" s="154"/>
      <c r="T42" s="62"/>
      <c r="U42" s="62"/>
      <c r="V42" s="58"/>
      <c r="W42" s="113"/>
      <c r="X42" s="113"/>
      <c r="Y42" s="113"/>
      <c r="Z42" s="113"/>
      <c r="AA42" s="113"/>
      <c r="AB42" s="58"/>
      <c r="AC42" s="113"/>
      <c r="AD42" s="113"/>
      <c r="AE42" s="113"/>
      <c r="AF42" s="113"/>
      <c r="AG42" s="155"/>
      <c r="AH42" s="155"/>
      <c r="AI42" s="155"/>
      <c r="AJ42" s="155"/>
      <c r="AK42" s="134">
        <f t="shared" si="13"/>
        <v>0</v>
      </c>
      <c r="AL42" s="134">
        <f t="shared" si="13"/>
        <v>0</v>
      </c>
      <c r="AM42" s="115"/>
      <c r="AN42" s="134">
        <v>150000</v>
      </c>
      <c r="AO42" s="135">
        <f t="shared" si="15"/>
        <v>150000</v>
      </c>
      <c r="AP42" s="136">
        <f t="shared" si="12"/>
        <v>150000</v>
      </c>
      <c r="AQ42" s="161" t="s">
        <v>136</v>
      </c>
      <c r="AR42" s="9"/>
      <c r="AS42" s="9"/>
      <c r="AT42" s="9"/>
      <c r="AU42" s="9"/>
      <c r="AV42" s="9"/>
    </row>
    <row r="43" spans="1:48" s="1" customFormat="1" ht="60.75" customHeight="1" thickBot="1">
      <c r="A43" s="109"/>
      <c r="B43" s="838"/>
      <c r="C43" s="838"/>
      <c r="D43" s="146" t="s">
        <v>129</v>
      </c>
      <c r="E43" s="147">
        <v>1</v>
      </c>
      <c r="F43" s="148">
        <v>44666</v>
      </c>
      <c r="G43" s="162" t="s">
        <v>130</v>
      </c>
      <c r="H43" s="144"/>
      <c r="I43" s="113">
        <v>1</v>
      </c>
      <c r="J43" s="149"/>
      <c r="K43" s="113"/>
      <c r="L43" s="150" t="s">
        <v>135</v>
      </c>
      <c r="M43" s="113"/>
      <c r="N43" s="60">
        <v>0</v>
      </c>
      <c r="O43" s="153">
        <v>0</v>
      </c>
      <c r="P43" s="60">
        <v>0</v>
      </c>
      <c r="Q43" s="133">
        <f t="shared" si="20"/>
        <v>0</v>
      </c>
      <c r="R43" s="154"/>
      <c r="S43" s="154"/>
      <c r="T43" s="62"/>
      <c r="U43" s="62"/>
      <c r="V43" s="58"/>
      <c r="W43" s="113"/>
      <c r="X43" s="113"/>
      <c r="Y43" s="113"/>
      <c r="Z43" s="113"/>
      <c r="AA43" s="113"/>
      <c r="AB43" s="58"/>
      <c r="AC43" s="113"/>
      <c r="AD43" s="113"/>
      <c r="AE43" s="113"/>
      <c r="AF43" s="113"/>
      <c r="AG43" s="155"/>
      <c r="AH43" s="155"/>
      <c r="AI43" s="155"/>
      <c r="AJ43" s="155"/>
      <c r="AK43" s="134">
        <f t="shared" si="13"/>
        <v>0</v>
      </c>
      <c r="AL43" s="134">
        <f t="shared" si="13"/>
        <v>0</v>
      </c>
      <c r="AM43" s="115"/>
      <c r="AN43" s="134">
        <f t="shared" si="11"/>
        <v>0</v>
      </c>
      <c r="AO43" s="135">
        <f t="shared" si="15"/>
        <v>0</v>
      </c>
      <c r="AP43" s="136">
        <f t="shared" si="12"/>
        <v>0</v>
      </c>
      <c r="AQ43" s="156"/>
      <c r="AR43" s="9"/>
      <c r="AS43" s="9"/>
      <c r="AT43" s="9"/>
      <c r="AU43" s="9"/>
      <c r="AV43" s="9"/>
    </row>
    <row r="44" spans="1:48" s="1" customFormat="1" ht="60.75" customHeight="1" thickBot="1">
      <c r="A44" s="109"/>
      <c r="B44" s="838"/>
      <c r="C44" s="838"/>
      <c r="D44" s="146" t="s">
        <v>131</v>
      </c>
      <c r="E44" s="147">
        <v>1</v>
      </c>
      <c r="F44" s="148">
        <v>44666</v>
      </c>
      <c r="G44" s="163" t="s">
        <v>132</v>
      </c>
      <c r="H44" s="144"/>
      <c r="I44" s="113">
        <v>1</v>
      </c>
      <c r="J44" s="149"/>
      <c r="K44" s="113"/>
      <c r="L44" s="150" t="s">
        <v>133</v>
      </c>
      <c r="M44" s="113"/>
      <c r="N44" s="60">
        <v>0</v>
      </c>
      <c r="O44" s="60">
        <v>0</v>
      </c>
      <c r="P44" s="60">
        <v>0</v>
      </c>
      <c r="Q44" s="133">
        <f t="shared" si="20"/>
        <v>0</v>
      </c>
      <c r="R44" s="154"/>
      <c r="S44" s="154"/>
      <c r="T44" s="62"/>
      <c r="U44" s="62"/>
      <c r="V44" s="58"/>
      <c r="W44" s="113"/>
      <c r="X44" s="113"/>
      <c r="Y44" s="113"/>
      <c r="Z44" s="113"/>
      <c r="AA44" s="113"/>
      <c r="AB44" s="58"/>
      <c r="AC44" s="113"/>
      <c r="AD44" s="113"/>
      <c r="AE44" s="113"/>
      <c r="AF44" s="113"/>
      <c r="AG44" s="155"/>
      <c r="AH44" s="155"/>
      <c r="AI44" s="155"/>
      <c r="AJ44" s="155"/>
      <c r="AK44" s="134">
        <f t="shared" si="13"/>
        <v>0</v>
      </c>
      <c r="AL44" s="134">
        <f t="shared" si="13"/>
        <v>0</v>
      </c>
      <c r="AM44" s="115"/>
      <c r="AN44" s="134">
        <f t="shared" si="11"/>
        <v>0</v>
      </c>
      <c r="AO44" s="135">
        <f t="shared" si="15"/>
        <v>0</v>
      </c>
      <c r="AP44" s="136">
        <f t="shared" si="12"/>
        <v>0</v>
      </c>
      <c r="AQ44" s="156"/>
      <c r="AR44" s="9"/>
      <c r="AS44" s="9"/>
      <c r="AT44" s="9"/>
      <c r="AU44" s="9"/>
      <c r="AV44" s="9"/>
    </row>
    <row r="45" spans="1:48" s="1" customFormat="1" ht="60.75" customHeight="1" thickBot="1">
      <c r="A45" s="109"/>
      <c r="B45" s="839"/>
      <c r="C45" s="868"/>
      <c r="D45" s="146" t="s">
        <v>134</v>
      </c>
      <c r="E45" s="113">
        <v>1</v>
      </c>
      <c r="F45" s="148">
        <v>44666</v>
      </c>
      <c r="G45" s="163" t="s">
        <v>132</v>
      </c>
      <c r="H45" s="144"/>
      <c r="I45" s="113">
        <v>1</v>
      </c>
      <c r="J45" s="149"/>
      <c r="K45" s="113"/>
      <c r="L45" s="147" t="s">
        <v>135</v>
      </c>
      <c r="M45" s="113"/>
      <c r="N45" s="60">
        <v>0</v>
      </c>
      <c r="O45" s="60">
        <v>0</v>
      </c>
      <c r="P45" s="60">
        <v>0</v>
      </c>
      <c r="Q45" s="133">
        <f t="shared" si="20"/>
        <v>0</v>
      </c>
      <c r="R45" s="154"/>
      <c r="S45" s="154"/>
      <c r="T45" s="62"/>
      <c r="U45" s="62"/>
      <c r="V45" s="58"/>
      <c r="W45" s="113"/>
      <c r="X45" s="113"/>
      <c r="Y45" s="113"/>
      <c r="Z45" s="113"/>
      <c r="AA45" s="113"/>
      <c r="AB45" s="58"/>
      <c r="AC45" s="113"/>
      <c r="AD45" s="113"/>
      <c r="AE45" s="113"/>
      <c r="AF45" s="113"/>
      <c r="AG45" s="155"/>
      <c r="AH45" s="155"/>
      <c r="AI45" s="155"/>
      <c r="AJ45" s="155"/>
      <c r="AK45" s="134">
        <f t="shared" si="13"/>
        <v>0</v>
      </c>
      <c r="AL45" s="134">
        <f t="shared" si="13"/>
        <v>0</v>
      </c>
      <c r="AM45" s="64">
        <f t="shared" si="13"/>
        <v>0</v>
      </c>
      <c r="AN45" s="134">
        <f t="shared" si="11"/>
        <v>0</v>
      </c>
      <c r="AO45" s="135">
        <f t="shared" si="15"/>
        <v>0</v>
      </c>
      <c r="AP45" s="136">
        <f t="shared" si="12"/>
        <v>0</v>
      </c>
      <c r="AQ45" s="156"/>
      <c r="AR45" s="9"/>
      <c r="AS45" s="9"/>
      <c r="AT45" s="9"/>
      <c r="AU45" s="9"/>
      <c r="AV45" s="9"/>
    </row>
    <row r="46" spans="1:48" ht="45" customHeight="1" thickBot="1">
      <c r="A46" s="69"/>
      <c r="B46" s="70" t="s">
        <v>45</v>
      </c>
      <c r="C46" s="110">
        <f>SUM(C21:C45)</f>
        <v>101</v>
      </c>
      <c r="D46" s="110">
        <f>SUM(D21:D45)</f>
        <v>0</v>
      </c>
      <c r="E46" s="110">
        <f>SUM(E21:E45)</f>
        <v>26</v>
      </c>
      <c r="F46" s="110"/>
      <c r="G46" s="110">
        <f>SUM(G21:G45)</f>
        <v>0</v>
      </c>
      <c r="H46" s="110">
        <f>SUM(H21:H45)</f>
        <v>0</v>
      </c>
      <c r="I46" s="113">
        <f>SUM(I21:I45)</f>
        <v>4</v>
      </c>
      <c r="J46" s="113">
        <f>SUM(J21:J45)</f>
        <v>16</v>
      </c>
      <c r="K46" s="113">
        <f>SUM(K21:K45)</f>
        <v>0</v>
      </c>
      <c r="L46" s="113"/>
      <c r="M46" s="113"/>
      <c r="N46" s="110">
        <f t="shared" ref="N46:AP46" si="21">SUM(N21:N45)</f>
        <v>12855097</v>
      </c>
      <c r="O46" s="110">
        <f t="shared" si="21"/>
        <v>31906385</v>
      </c>
      <c r="P46" s="110">
        <f t="shared" si="21"/>
        <v>1181378</v>
      </c>
      <c r="Q46" s="110">
        <f t="shared" si="21"/>
        <v>45942860</v>
      </c>
      <c r="R46" s="110">
        <f t="shared" si="21"/>
        <v>24</v>
      </c>
      <c r="S46" s="181">
        <f>SUM(S21:S45)</f>
        <v>1455</v>
      </c>
      <c r="T46" s="110">
        <f t="shared" si="21"/>
        <v>46640</v>
      </c>
      <c r="U46" s="110">
        <f t="shared" si="21"/>
        <v>69000</v>
      </c>
      <c r="V46" s="110">
        <f t="shared" si="21"/>
        <v>88888</v>
      </c>
      <c r="W46" s="110">
        <f t="shared" si="21"/>
        <v>11857</v>
      </c>
      <c r="X46" s="110"/>
      <c r="Y46" s="110">
        <f t="shared" si="21"/>
        <v>0</v>
      </c>
      <c r="Z46" s="110">
        <f t="shared" si="21"/>
        <v>0</v>
      </c>
      <c r="AA46" s="110">
        <f t="shared" si="21"/>
        <v>360</v>
      </c>
      <c r="AB46" s="110">
        <f t="shared" si="21"/>
        <v>1872</v>
      </c>
      <c r="AC46" s="110">
        <f t="shared" si="21"/>
        <v>0</v>
      </c>
      <c r="AD46" s="110">
        <f t="shared" si="21"/>
        <v>0</v>
      </c>
      <c r="AE46" s="110">
        <f t="shared" si="21"/>
        <v>0</v>
      </c>
      <c r="AF46" s="110">
        <f t="shared" si="21"/>
        <v>0</v>
      </c>
      <c r="AG46" s="110">
        <f t="shared" si="21"/>
        <v>0</v>
      </c>
      <c r="AH46" s="110">
        <f t="shared" si="21"/>
        <v>0</v>
      </c>
      <c r="AI46" s="110">
        <f t="shared" si="21"/>
        <v>0</v>
      </c>
      <c r="AJ46" s="110">
        <f t="shared" si="21"/>
        <v>310000</v>
      </c>
      <c r="AK46" s="110">
        <f t="shared" si="21"/>
        <v>0</v>
      </c>
      <c r="AL46" s="110">
        <f t="shared" si="21"/>
        <v>0</v>
      </c>
      <c r="AM46" s="110">
        <f t="shared" si="21"/>
        <v>0</v>
      </c>
      <c r="AN46" s="110">
        <f t="shared" si="21"/>
        <v>23220000</v>
      </c>
      <c r="AO46" s="110">
        <f t="shared" si="21"/>
        <v>23220000</v>
      </c>
      <c r="AP46" s="110">
        <f t="shared" si="21"/>
        <v>19173250</v>
      </c>
      <c r="AQ46" s="142">
        <f>SUM(AQ28:AQ45)</f>
        <v>0</v>
      </c>
      <c r="AR46" s="11"/>
      <c r="AS46" s="11"/>
      <c r="AT46" s="11"/>
      <c r="AU46" s="11"/>
      <c r="AV46" s="11"/>
    </row>
    <row r="47" spans="1:48" ht="45" customHeight="1">
      <c r="B47" s="835" t="s">
        <v>13</v>
      </c>
      <c r="C47" s="835"/>
      <c r="D47" s="835"/>
      <c r="E47" s="835"/>
      <c r="F47" s="835"/>
      <c r="G47" s="835"/>
      <c r="H47" s="835"/>
      <c r="I47" s="835"/>
      <c r="J47" s="835"/>
      <c r="K47" s="835"/>
      <c r="L47" s="835"/>
      <c r="M47" s="835"/>
      <c r="N47" s="835"/>
      <c r="O47" s="835"/>
      <c r="P47" s="835"/>
      <c r="Q47" s="835"/>
      <c r="R47" s="835"/>
      <c r="S47" s="835"/>
      <c r="T47" s="835"/>
      <c r="U47" s="835"/>
      <c r="V47" s="835"/>
      <c r="W47" s="835"/>
      <c r="X47" s="835"/>
      <c r="Y47" s="835"/>
      <c r="Z47" s="835"/>
      <c r="AA47" s="835"/>
      <c r="AB47" s="835"/>
      <c r="AC47" s="835"/>
      <c r="AD47" s="835"/>
      <c r="AE47" s="835"/>
      <c r="AF47" s="835"/>
      <c r="AG47" s="71"/>
      <c r="AH47" s="71"/>
      <c r="AI47" s="71"/>
      <c r="AJ47" s="71"/>
      <c r="AK47" s="71"/>
      <c r="AL47" s="71"/>
      <c r="AM47" s="71"/>
      <c r="AN47" s="71"/>
    </row>
    <row r="48" spans="1:48">
      <c r="AG48" s="23"/>
      <c r="AH48" s="23"/>
      <c r="AI48" s="23"/>
      <c r="AJ48" s="23"/>
    </row>
    <row r="49" s="23" customFormat="1"/>
    <row r="50" s="23" customFormat="1"/>
    <row r="51" s="23" customFormat="1"/>
    <row r="52" s="23" customFormat="1"/>
    <row r="53" s="23" customFormat="1"/>
    <row r="54" s="23" customFormat="1"/>
    <row r="55" s="23" customFormat="1"/>
    <row r="56" s="23" customFormat="1"/>
    <row r="57" s="23" customFormat="1"/>
    <row r="58" s="23" customFormat="1"/>
    <row r="59" s="23" customFormat="1"/>
    <row r="60" s="23" customFormat="1"/>
    <row r="61" s="23" customFormat="1"/>
    <row r="62" s="23" customFormat="1"/>
    <row r="63" s="23" customFormat="1"/>
    <row r="64" s="23" customFormat="1"/>
    <row r="65" s="23" customFormat="1"/>
    <row r="66" s="23" customFormat="1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/>
    <row r="76" s="23" customFormat="1"/>
    <row r="77" s="23" customFormat="1"/>
    <row r="78" s="23" customFormat="1"/>
    <row r="79" s="23" customFormat="1"/>
    <row r="80" s="23" customFormat="1"/>
    <row r="81" s="23" customFormat="1"/>
    <row r="82" s="23" customFormat="1"/>
    <row r="83" s="23" customFormat="1"/>
    <row r="84" s="23" customFormat="1"/>
    <row r="85" s="23" customFormat="1"/>
    <row r="86" s="23" customFormat="1"/>
    <row r="87" s="23" customFormat="1"/>
    <row r="88" s="23" customFormat="1"/>
    <row r="89" s="23" customFormat="1"/>
    <row r="90" s="23" customFormat="1"/>
    <row r="91" s="23" customFormat="1"/>
    <row r="92" s="23" customFormat="1"/>
    <row r="93" s="23" customFormat="1"/>
    <row r="94" s="23" customFormat="1"/>
    <row r="95" s="23" customFormat="1"/>
    <row r="96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  <row r="133" s="23" customFormat="1"/>
    <row r="134" s="23" customFormat="1"/>
    <row r="135" s="23" customFormat="1"/>
    <row r="136" s="23" customFormat="1"/>
    <row r="137" s="23" customFormat="1"/>
    <row r="138" s="23" customFormat="1"/>
    <row r="139" s="23" customFormat="1"/>
    <row r="140" s="23" customFormat="1"/>
    <row r="141" s="23" customFormat="1"/>
    <row r="142" s="23" customFormat="1"/>
    <row r="143" s="23" customFormat="1"/>
    <row r="144" s="23" customFormat="1"/>
    <row r="145" s="23" customFormat="1"/>
    <row r="146" s="23" customFormat="1"/>
    <row r="147" s="23" customFormat="1"/>
    <row r="148" s="23" customFormat="1"/>
    <row r="149" s="23" customFormat="1"/>
    <row r="150" s="23" customFormat="1"/>
    <row r="151" s="23" customFormat="1"/>
    <row r="152" s="23" customFormat="1"/>
    <row r="153" s="23" customFormat="1"/>
    <row r="154" s="23" customFormat="1"/>
    <row r="155" s="23" customFormat="1"/>
    <row r="156" s="23" customFormat="1"/>
    <row r="157" s="23" customFormat="1"/>
    <row r="158" s="23" customFormat="1"/>
    <row r="159" s="23" customFormat="1"/>
    <row r="160" s="23" customFormat="1"/>
    <row r="161" s="23" customFormat="1"/>
    <row r="162" s="23" customFormat="1"/>
    <row r="163" s="23" customFormat="1"/>
    <row r="164" s="23" customFormat="1"/>
    <row r="165" s="23" customFormat="1"/>
    <row r="166" s="23" customFormat="1"/>
    <row r="167" s="23" customFormat="1"/>
    <row r="168" s="23" customFormat="1"/>
    <row r="169" s="23" customFormat="1"/>
    <row r="170" s="23" customFormat="1"/>
    <row r="171" s="23" customFormat="1"/>
    <row r="172" s="23" customFormat="1"/>
  </sheetData>
  <mergeCells count="46">
    <mergeCell ref="C21:C27"/>
    <mergeCell ref="C28:C34"/>
    <mergeCell ref="C35:C38"/>
    <mergeCell ref="C39:C45"/>
    <mergeCell ref="AQ2:AQ5"/>
    <mergeCell ref="F3:F4"/>
    <mergeCell ref="G3:G4"/>
    <mergeCell ref="H3:H4"/>
    <mergeCell ref="L3:L4"/>
    <mergeCell ref="M3:M4"/>
    <mergeCell ref="N3:N4"/>
    <mergeCell ref="P3:P4"/>
    <mergeCell ref="Q3:Q4"/>
    <mergeCell ref="J21:J27"/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AG2:AP2"/>
    <mergeCell ref="O3:O4"/>
    <mergeCell ref="AP3:AP4"/>
    <mergeCell ref="AK3:AN3"/>
    <mergeCell ref="AO3:AO4"/>
    <mergeCell ref="AG3:AJ3"/>
    <mergeCell ref="A28:A34"/>
    <mergeCell ref="A35:A38"/>
    <mergeCell ref="A21:A27"/>
    <mergeCell ref="B47:AF47"/>
    <mergeCell ref="V3:X3"/>
    <mergeCell ref="Y3:AB3"/>
    <mergeCell ref="AC3:AF3"/>
    <mergeCell ref="B39:B45"/>
    <mergeCell ref="I3:I4"/>
    <mergeCell ref="J3:J4"/>
    <mergeCell ref="K3:K4"/>
    <mergeCell ref="D3:D5"/>
    <mergeCell ref="E3:E4"/>
    <mergeCell ref="B28:B34"/>
    <mergeCell ref="B35:B38"/>
    <mergeCell ref="B21:B27"/>
  </mergeCells>
  <pageMargins left="0.22" right="0.2" top="0.4" bottom="0.17" header="0.3" footer="0.17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138"/>
  <sheetViews>
    <sheetView zoomScale="70" zoomScaleNormal="70" workbookViewId="0">
      <selection activeCell="E14" sqref="E14"/>
    </sheetView>
  </sheetViews>
  <sheetFormatPr defaultRowHeight="13.5"/>
  <cols>
    <col min="1" max="1" width="4.7109375" style="1" customWidth="1"/>
    <col min="2" max="2" width="11" style="1" customWidth="1"/>
    <col min="3" max="3" width="5.42578125" style="1" customWidth="1"/>
    <col min="4" max="4" width="19.7109375" style="1" customWidth="1"/>
    <col min="5" max="5" width="12.85546875" style="1" customWidth="1"/>
    <col min="6" max="6" width="16.42578125" style="1" customWidth="1"/>
    <col min="7" max="7" width="26" style="1" customWidth="1"/>
    <col min="8" max="8" width="16.7109375" style="1" customWidth="1"/>
    <col min="9" max="11" width="5.85546875" style="1" customWidth="1"/>
    <col min="12" max="13" width="4.140625" style="1" customWidth="1"/>
    <col min="14" max="14" width="11.7109375" style="1" customWidth="1"/>
    <col min="15" max="15" width="10.85546875" style="1" customWidth="1"/>
    <col min="16" max="16" width="10.28515625" style="1" customWidth="1"/>
    <col min="17" max="17" width="12.42578125" style="1" customWidth="1"/>
    <col min="18" max="18" width="6.7109375" style="1" customWidth="1"/>
    <col min="19" max="19" width="6.5703125" style="1" customWidth="1"/>
    <col min="20" max="20" width="4.5703125" style="1" customWidth="1"/>
    <col min="21" max="21" width="5.140625" style="1" customWidth="1"/>
    <col min="22" max="22" width="11.140625" style="1" customWidth="1"/>
    <col min="23" max="23" width="8.140625" style="1" customWidth="1"/>
    <col min="24" max="24" width="6.5703125" style="1" customWidth="1"/>
    <col min="25" max="25" width="4.5703125" style="1" customWidth="1"/>
    <col min="26" max="26" width="5.42578125" style="1" customWidth="1"/>
    <col min="27" max="27" width="8.5703125" style="1" customWidth="1"/>
    <col min="28" max="29" width="4.85546875" style="1" customWidth="1"/>
    <col min="30" max="31" width="5.42578125" style="1" customWidth="1"/>
    <col min="32" max="32" width="6.85546875" style="1" customWidth="1"/>
    <col min="33" max="34" width="4.85546875" style="16" customWidth="1"/>
    <col min="35" max="35" width="5.5703125" style="16" customWidth="1"/>
    <col min="36" max="36" width="4.42578125" style="16" customWidth="1"/>
    <col min="37" max="37" width="4.7109375" style="1" customWidth="1"/>
    <col min="38" max="38" width="4.28515625" style="1" customWidth="1"/>
    <col min="39" max="39" width="4" style="1" customWidth="1"/>
    <col min="40" max="40" width="4.42578125" style="1" customWidth="1"/>
    <col min="41" max="41" width="7.42578125" style="1" customWidth="1"/>
    <col min="42" max="42" width="13.7109375" style="1" customWidth="1"/>
    <col min="43" max="43" width="9.28515625" style="1" customWidth="1"/>
    <col min="44" max="44" width="4.140625" style="1" customWidth="1"/>
    <col min="45" max="45" width="15.140625" style="1" customWidth="1"/>
    <col min="46" max="46" width="5.42578125" style="1" customWidth="1"/>
    <col min="47" max="47" width="5" style="1" customWidth="1"/>
    <col min="48" max="48" width="8" style="1" customWidth="1"/>
    <col min="49" max="49" width="5" style="1" customWidth="1"/>
    <col min="50" max="50" width="6.140625" style="1" customWidth="1"/>
    <col min="51" max="51" width="4.28515625" style="1" customWidth="1"/>
    <col min="52" max="52" width="36.7109375" style="1" customWidth="1"/>
    <col min="53" max="16384" width="9.140625" style="1"/>
  </cols>
  <sheetData>
    <row r="1" spans="1:51" ht="33" customHeight="1" thickBot="1">
      <c r="A1" s="848" t="s">
        <v>152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8"/>
      <c r="U1" s="848"/>
      <c r="V1" s="848"/>
      <c r="W1" s="848"/>
      <c r="X1" s="848"/>
      <c r="Y1" s="848"/>
      <c r="Z1" s="848"/>
      <c r="AA1" s="848"/>
      <c r="AB1" s="848"/>
      <c r="AC1" s="848"/>
      <c r="AD1" s="848"/>
      <c r="AE1" s="848"/>
      <c r="AF1" s="848"/>
      <c r="AG1" s="848"/>
      <c r="AH1" s="848"/>
      <c r="AI1" s="848"/>
      <c r="AJ1" s="848"/>
      <c r="AK1" s="848"/>
      <c r="AL1" s="848"/>
      <c r="AM1" s="848"/>
      <c r="AN1" s="848"/>
      <c r="AO1" s="848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51" ht="57" customHeight="1">
      <c r="A2" s="849" t="s">
        <v>14</v>
      </c>
      <c r="B2" s="852" t="s">
        <v>36</v>
      </c>
      <c r="C2" s="854" t="s">
        <v>46</v>
      </c>
      <c r="D2" s="852" t="s">
        <v>11</v>
      </c>
      <c r="E2" s="852"/>
      <c r="F2" s="852"/>
      <c r="G2" s="852"/>
      <c r="H2" s="852"/>
      <c r="I2" s="882" t="s">
        <v>16</v>
      </c>
      <c r="J2" s="882"/>
      <c r="K2" s="882"/>
      <c r="L2" s="882"/>
      <c r="M2" s="882"/>
      <c r="N2" s="883" t="s">
        <v>4</v>
      </c>
      <c r="O2" s="883"/>
      <c r="P2" s="883"/>
      <c r="Q2" s="883"/>
      <c r="R2" s="856" t="s">
        <v>26</v>
      </c>
      <c r="S2" s="856"/>
      <c r="T2" s="856"/>
      <c r="U2" s="856"/>
      <c r="V2" s="882" t="s">
        <v>37</v>
      </c>
      <c r="W2" s="882"/>
      <c r="X2" s="882"/>
      <c r="Y2" s="852" t="s">
        <v>25</v>
      </c>
      <c r="Z2" s="852"/>
      <c r="AA2" s="852"/>
      <c r="AB2" s="852"/>
      <c r="AC2" s="852"/>
      <c r="AD2" s="852"/>
      <c r="AE2" s="852"/>
      <c r="AF2" s="852"/>
      <c r="AG2" s="882" t="s">
        <v>0</v>
      </c>
      <c r="AH2" s="882"/>
      <c r="AI2" s="882"/>
      <c r="AJ2" s="882"/>
      <c r="AK2" s="882"/>
      <c r="AL2" s="882"/>
      <c r="AM2" s="882"/>
      <c r="AN2" s="882"/>
      <c r="AO2" s="882"/>
      <c r="AP2" s="884"/>
      <c r="AQ2" s="8"/>
      <c r="AR2" s="8"/>
      <c r="AS2" s="8"/>
      <c r="AT2" s="8"/>
      <c r="AU2" s="8"/>
    </row>
    <row r="3" spans="1:51" ht="136.5" customHeight="1">
      <c r="A3" s="850"/>
      <c r="B3" s="836"/>
      <c r="C3" s="840"/>
      <c r="D3" s="840" t="s">
        <v>59</v>
      </c>
      <c r="E3" s="836" t="s">
        <v>58</v>
      </c>
      <c r="F3" s="885" t="s">
        <v>10</v>
      </c>
      <c r="G3" s="875" t="s">
        <v>24</v>
      </c>
      <c r="H3" s="886" t="s">
        <v>153</v>
      </c>
      <c r="I3" s="875" t="s">
        <v>7</v>
      </c>
      <c r="J3" s="875" t="s">
        <v>6</v>
      </c>
      <c r="K3" s="875" t="s">
        <v>5</v>
      </c>
      <c r="L3" s="875" t="s">
        <v>35</v>
      </c>
      <c r="M3" s="877" t="s">
        <v>8</v>
      </c>
      <c r="N3" s="878" t="s">
        <v>34</v>
      </c>
      <c r="O3" s="878" t="s">
        <v>2</v>
      </c>
      <c r="P3" s="878" t="s">
        <v>3</v>
      </c>
      <c r="Q3" s="879" t="s">
        <v>44</v>
      </c>
      <c r="R3" s="857"/>
      <c r="S3" s="857"/>
      <c r="T3" s="857"/>
      <c r="U3" s="857"/>
      <c r="V3" s="877" t="s">
        <v>1</v>
      </c>
      <c r="W3" s="877"/>
      <c r="X3" s="877"/>
      <c r="Y3" s="836" t="s">
        <v>41</v>
      </c>
      <c r="Z3" s="836"/>
      <c r="AA3" s="836"/>
      <c r="AB3" s="836"/>
      <c r="AC3" s="836" t="s">
        <v>42</v>
      </c>
      <c r="AD3" s="836"/>
      <c r="AE3" s="836"/>
      <c r="AF3" s="836"/>
      <c r="AG3" s="863" t="s">
        <v>40</v>
      </c>
      <c r="AH3" s="863"/>
      <c r="AI3" s="863"/>
      <c r="AJ3" s="863"/>
      <c r="AK3" s="880" t="s">
        <v>43</v>
      </c>
      <c r="AL3" s="880"/>
      <c r="AM3" s="880"/>
      <c r="AN3" s="880"/>
      <c r="AO3" s="881" t="s">
        <v>44</v>
      </c>
      <c r="AP3" s="876" t="s">
        <v>47</v>
      </c>
      <c r="AQ3" s="12"/>
      <c r="AR3" s="12"/>
      <c r="AS3" s="12"/>
      <c r="AT3" s="12"/>
      <c r="AU3" s="12"/>
    </row>
    <row r="4" spans="1:51" ht="93.75" customHeight="1">
      <c r="A4" s="850"/>
      <c r="B4" s="836"/>
      <c r="C4" s="840"/>
      <c r="D4" s="840"/>
      <c r="E4" s="836"/>
      <c r="F4" s="885"/>
      <c r="G4" s="875"/>
      <c r="H4" s="886"/>
      <c r="I4" s="875"/>
      <c r="J4" s="875"/>
      <c r="K4" s="875"/>
      <c r="L4" s="875"/>
      <c r="M4" s="877"/>
      <c r="N4" s="878"/>
      <c r="O4" s="878"/>
      <c r="P4" s="878"/>
      <c r="Q4" s="879"/>
      <c r="R4" s="185" t="s">
        <v>27</v>
      </c>
      <c r="S4" s="185" t="s">
        <v>28</v>
      </c>
      <c r="T4" s="185" t="s">
        <v>29</v>
      </c>
      <c r="U4" s="185" t="s">
        <v>30</v>
      </c>
      <c r="V4" s="186" t="s">
        <v>38</v>
      </c>
      <c r="W4" s="186" t="s">
        <v>39</v>
      </c>
      <c r="X4" s="186" t="s">
        <v>9</v>
      </c>
      <c r="Y4" s="187" t="s">
        <v>17</v>
      </c>
      <c r="Z4" s="187" t="s">
        <v>19</v>
      </c>
      <c r="AA4" s="187" t="s">
        <v>21</v>
      </c>
      <c r="AB4" s="187" t="s">
        <v>8</v>
      </c>
      <c r="AC4" s="187" t="s">
        <v>17</v>
      </c>
      <c r="AD4" s="187" t="s">
        <v>19</v>
      </c>
      <c r="AE4" s="187" t="s">
        <v>21</v>
      </c>
      <c r="AF4" s="187" t="s">
        <v>8</v>
      </c>
      <c r="AG4" s="188" t="s">
        <v>17</v>
      </c>
      <c r="AH4" s="188" t="s">
        <v>19</v>
      </c>
      <c r="AI4" s="188" t="s">
        <v>21</v>
      </c>
      <c r="AJ4" s="189" t="s">
        <v>30</v>
      </c>
      <c r="AK4" s="190" t="s">
        <v>17</v>
      </c>
      <c r="AL4" s="190" t="s">
        <v>19</v>
      </c>
      <c r="AM4" s="190" t="s">
        <v>21</v>
      </c>
      <c r="AN4" s="191" t="s">
        <v>30</v>
      </c>
      <c r="AO4" s="881"/>
      <c r="AP4" s="876"/>
      <c r="AQ4" s="7"/>
      <c r="AR4" s="12"/>
      <c r="AS4" s="7"/>
      <c r="AT4" s="7"/>
      <c r="AU4" s="7"/>
    </row>
    <row r="5" spans="1:51" ht="59.25" customHeight="1" thickBot="1">
      <c r="A5" s="851"/>
      <c r="B5" s="853"/>
      <c r="C5" s="192" t="s">
        <v>12</v>
      </c>
      <c r="D5" s="841"/>
      <c r="E5" s="192" t="s">
        <v>12</v>
      </c>
      <c r="F5" s="193"/>
      <c r="G5" s="193"/>
      <c r="H5" s="194"/>
      <c r="I5" s="108"/>
      <c r="J5" s="108"/>
      <c r="K5" s="107"/>
      <c r="L5" s="108"/>
      <c r="M5" s="108"/>
      <c r="N5" s="30" t="s">
        <v>33</v>
      </c>
      <c r="O5" s="30" t="s">
        <v>33</v>
      </c>
      <c r="P5" s="30" t="s">
        <v>33</v>
      </c>
      <c r="Q5" s="31" t="s">
        <v>33</v>
      </c>
      <c r="R5" s="195" t="s">
        <v>31</v>
      </c>
      <c r="S5" s="195" t="s">
        <v>31</v>
      </c>
      <c r="T5" s="195" t="s">
        <v>31</v>
      </c>
      <c r="U5" s="195" t="s">
        <v>31</v>
      </c>
      <c r="V5" s="108" t="s">
        <v>32</v>
      </c>
      <c r="W5" s="108" t="s">
        <v>12</v>
      </c>
      <c r="X5" s="108" t="s">
        <v>9</v>
      </c>
      <c r="Y5" s="196" t="s">
        <v>18</v>
      </c>
      <c r="Z5" s="196" t="s">
        <v>20</v>
      </c>
      <c r="AA5" s="196" t="s">
        <v>22</v>
      </c>
      <c r="AB5" s="196"/>
      <c r="AC5" s="196" t="s">
        <v>18</v>
      </c>
      <c r="AD5" s="196" t="s">
        <v>20</v>
      </c>
      <c r="AE5" s="196" t="s">
        <v>22</v>
      </c>
      <c r="AF5" s="196"/>
      <c r="AG5" s="197" t="s">
        <v>31</v>
      </c>
      <c r="AH5" s="197" t="s">
        <v>31</v>
      </c>
      <c r="AI5" s="197" t="s">
        <v>31</v>
      </c>
      <c r="AJ5" s="197" t="s">
        <v>31</v>
      </c>
      <c r="AK5" s="198" t="s">
        <v>31</v>
      </c>
      <c r="AL5" s="198" t="s">
        <v>31</v>
      </c>
      <c r="AM5" s="198" t="s">
        <v>31</v>
      </c>
      <c r="AN5" s="32" t="s">
        <v>33</v>
      </c>
      <c r="AO5" s="33" t="s">
        <v>33</v>
      </c>
      <c r="AP5" s="199" t="s">
        <v>33</v>
      </c>
      <c r="AQ5" s="9"/>
      <c r="AR5" s="9"/>
      <c r="AS5" s="9"/>
      <c r="AT5" s="9"/>
      <c r="AU5" s="9"/>
    </row>
    <row r="6" spans="1:51" ht="19.5" customHeight="1">
      <c r="A6" s="200">
        <v>1</v>
      </c>
      <c r="B6" s="184">
        <v>2</v>
      </c>
      <c r="C6" s="201">
        <v>3</v>
      </c>
      <c r="D6" s="184">
        <v>4</v>
      </c>
      <c r="E6" s="201">
        <v>5</v>
      </c>
      <c r="F6" s="184">
        <v>6</v>
      </c>
      <c r="G6" s="201">
        <v>7</v>
      </c>
      <c r="H6" s="202">
        <v>8</v>
      </c>
      <c r="I6" s="201">
        <v>9</v>
      </c>
      <c r="J6" s="184">
        <v>10</v>
      </c>
      <c r="K6" s="201">
        <v>11</v>
      </c>
      <c r="L6" s="184">
        <v>12</v>
      </c>
      <c r="M6" s="201">
        <v>13</v>
      </c>
      <c r="N6" s="203">
        <v>14</v>
      </c>
      <c r="O6" s="204">
        <v>15</v>
      </c>
      <c r="P6" s="203">
        <v>16</v>
      </c>
      <c r="Q6" s="205">
        <v>17</v>
      </c>
      <c r="R6" s="206">
        <v>18</v>
      </c>
      <c r="S6" s="207">
        <v>19</v>
      </c>
      <c r="T6" s="206">
        <v>20</v>
      </c>
      <c r="U6" s="207">
        <v>21</v>
      </c>
      <c r="V6" s="184">
        <v>22</v>
      </c>
      <c r="W6" s="201">
        <v>23</v>
      </c>
      <c r="X6" s="184">
        <v>24</v>
      </c>
      <c r="Y6" s="201">
        <v>25</v>
      </c>
      <c r="Z6" s="184">
        <v>26</v>
      </c>
      <c r="AA6" s="201">
        <v>27</v>
      </c>
      <c r="AB6" s="184">
        <v>28</v>
      </c>
      <c r="AC6" s="201">
        <v>29</v>
      </c>
      <c r="AD6" s="184">
        <v>30</v>
      </c>
      <c r="AE6" s="201">
        <v>31</v>
      </c>
      <c r="AF6" s="184">
        <v>32</v>
      </c>
      <c r="AG6" s="208">
        <v>33</v>
      </c>
      <c r="AH6" s="209">
        <v>34</v>
      </c>
      <c r="AI6" s="208">
        <v>35</v>
      </c>
      <c r="AJ6" s="209">
        <v>36</v>
      </c>
      <c r="AK6" s="210">
        <v>37</v>
      </c>
      <c r="AL6" s="211">
        <v>38</v>
      </c>
      <c r="AM6" s="210">
        <v>39</v>
      </c>
      <c r="AN6" s="211">
        <v>40</v>
      </c>
      <c r="AO6" s="212">
        <v>41</v>
      </c>
      <c r="AP6" s="213">
        <v>42</v>
      </c>
      <c r="AQ6" s="11"/>
      <c r="AR6" s="10"/>
      <c r="AS6" s="11"/>
      <c r="AT6" s="10"/>
      <c r="AU6" s="2"/>
    </row>
    <row r="7" spans="1:51" ht="92.25" customHeight="1">
      <c r="A7" s="214"/>
      <c r="B7" s="215" t="s">
        <v>154</v>
      </c>
      <c r="C7" s="216">
        <v>19</v>
      </c>
      <c r="D7" s="114"/>
      <c r="E7" s="58">
        <v>0</v>
      </c>
      <c r="F7" s="58">
        <v>0</v>
      </c>
      <c r="G7" s="58">
        <v>0</v>
      </c>
      <c r="H7" s="65"/>
      <c r="I7" s="58">
        <v>0</v>
      </c>
      <c r="J7" s="58">
        <v>0</v>
      </c>
      <c r="K7" s="58">
        <v>0</v>
      </c>
      <c r="L7" s="58">
        <v>0</v>
      </c>
      <c r="M7" s="113"/>
      <c r="N7" s="145"/>
      <c r="O7" s="145"/>
      <c r="P7" s="145"/>
      <c r="Q7" s="164"/>
      <c r="R7" s="154"/>
      <c r="S7" s="154"/>
      <c r="T7" s="154"/>
      <c r="U7" s="154"/>
      <c r="V7" s="58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55"/>
      <c r="AH7" s="155"/>
      <c r="AI7" s="155"/>
      <c r="AJ7" s="155"/>
      <c r="AK7" s="115"/>
      <c r="AL7" s="115"/>
      <c r="AM7" s="115"/>
      <c r="AN7" s="115"/>
      <c r="AO7" s="105"/>
      <c r="AP7" s="123"/>
      <c r="AQ7" s="9"/>
      <c r="AR7" s="9"/>
      <c r="AS7" s="9"/>
      <c r="AT7" s="9"/>
      <c r="AU7" s="9"/>
    </row>
    <row r="8" spans="1:51" ht="69" customHeight="1">
      <c r="A8" s="214"/>
      <c r="B8" s="149" t="s">
        <v>155</v>
      </c>
      <c r="C8" s="216">
        <v>39</v>
      </c>
      <c r="D8" s="114">
        <v>0</v>
      </c>
      <c r="E8" s="58">
        <v>0</v>
      </c>
      <c r="F8" s="180"/>
      <c r="G8" s="113">
        <v>0</v>
      </c>
      <c r="H8" s="144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45">
        <v>0</v>
      </c>
      <c r="O8" s="145">
        <v>0</v>
      </c>
      <c r="P8" s="145"/>
      <c r="Q8" s="164"/>
      <c r="R8" s="154"/>
      <c r="S8" s="154"/>
      <c r="T8" s="154"/>
      <c r="U8" s="154"/>
      <c r="V8" s="58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217"/>
      <c r="AH8" s="217"/>
      <c r="AI8" s="217"/>
      <c r="AJ8" s="217"/>
      <c r="AK8" s="115"/>
      <c r="AL8" s="115"/>
      <c r="AM8" s="115"/>
      <c r="AN8" s="115"/>
      <c r="AO8" s="105"/>
      <c r="AP8" s="123"/>
      <c r="AQ8" s="9"/>
      <c r="AR8" s="9"/>
      <c r="AS8" s="9"/>
      <c r="AT8" s="9"/>
      <c r="AU8" s="9"/>
    </row>
    <row r="9" spans="1:51" ht="65.25" customHeight="1">
      <c r="A9" s="214"/>
      <c r="B9" s="218" t="s">
        <v>49</v>
      </c>
      <c r="C9" s="216">
        <v>13</v>
      </c>
      <c r="D9" s="114">
        <v>0</v>
      </c>
      <c r="E9" s="58">
        <v>0</v>
      </c>
      <c r="F9" s="219">
        <v>0</v>
      </c>
      <c r="G9" s="219">
        <v>0</v>
      </c>
      <c r="H9" s="220"/>
      <c r="I9" s="219">
        <v>0</v>
      </c>
      <c r="J9" s="219">
        <v>0</v>
      </c>
      <c r="K9" s="219">
        <v>0</v>
      </c>
      <c r="L9" s="219">
        <v>0</v>
      </c>
      <c r="M9" s="219"/>
      <c r="N9" s="145">
        <v>0</v>
      </c>
      <c r="O9" s="145">
        <v>0</v>
      </c>
      <c r="P9" s="145">
        <v>0</v>
      </c>
      <c r="Q9" s="164"/>
      <c r="R9" s="154"/>
      <c r="S9" s="154"/>
      <c r="T9" s="154"/>
      <c r="U9" s="154"/>
      <c r="V9" s="58"/>
      <c r="W9" s="145"/>
      <c r="X9" s="113"/>
      <c r="Y9" s="216"/>
      <c r="Z9" s="216"/>
      <c r="AA9" s="216"/>
      <c r="AB9" s="113"/>
      <c r="AC9" s="113"/>
      <c r="AD9" s="113"/>
      <c r="AE9" s="113"/>
      <c r="AF9" s="113"/>
      <c r="AG9" s="217"/>
      <c r="AH9" s="217"/>
      <c r="AI9" s="217"/>
      <c r="AJ9" s="217"/>
      <c r="AK9" s="115"/>
      <c r="AL9" s="115"/>
      <c r="AM9" s="115"/>
      <c r="AN9" s="115"/>
      <c r="AO9" s="105"/>
      <c r="AP9" s="123"/>
      <c r="AQ9" s="9"/>
      <c r="AR9" s="9"/>
      <c r="AS9" s="9"/>
      <c r="AT9" s="9"/>
      <c r="AU9" s="9"/>
    </row>
    <row r="10" spans="1:51" ht="55.5" customHeight="1" thickBot="1">
      <c r="A10" s="113"/>
      <c r="B10" s="163" t="s">
        <v>156</v>
      </c>
      <c r="C10" s="163">
        <v>27</v>
      </c>
      <c r="D10" s="114">
        <v>0</v>
      </c>
      <c r="E10" s="58">
        <v>0</v>
      </c>
      <c r="F10" s="219">
        <v>0</v>
      </c>
      <c r="G10" s="219">
        <v>0</v>
      </c>
      <c r="H10" s="220"/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21">
        <v>0</v>
      </c>
      <c r="O10" s="221">
        <v>0</v>
      </c>
      <c r="P10" s="221">
        <v>0</v>
      </c>
      <c r="Q10" s="164"/>
      <c r="R10" s="222"/>
      <c r="S10" s="222"/>
      <c r="T10" s="222"/>
      <c r="U10" s="222"/>
      <c r="V10" s="163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23"/>
      <c r="AH10" s="223"/>
      <c r="AI10" s="224"/>
      <c r="AJ10" s="224"/>
      <c r="AK10" s="115"/>
      <c r="AL10" s="115"/>
      <c r="AM10" s="115"/>
      <c r="AN10" s="115"/>
      <c r="AO10" s="105"/>
      <c r="AP10" s="123"/>
      <c r="AQ10" s="9"/>
      <c r="AR10" s="9"/>
      <c r="AS10" s="9"/>
      <c r="AT10" s="9"/>
      <c r="AU10" s="9"/>
    </row>
    <row r="11" spans="1:51" ht="35.25" customHeight="1" thickBot="1">
      <c r="B11" s="70" t="s">
        <v>45</v>
      </c>
      <c r="C11" s="110">
        <f>SUM(C7:C10)</f>
        <v>98</v>
      </c>
      <c r="D11" s="110">
        <f t="shared" ref="D11:AP11" si="0">SUM(D7:D10)</f>
        <v>0</v>
      </c>
      <c r="E11" s="110">
        <f t="shared" si="0"/>
        <v>0</v>
      </c>
      <c r="F11" s="110">
        <f t="shared" si="0"/>
        <v>0</v>
      </c>
      <c r="G11" s="110">
        <f t="shared" si="0"/>
        <v>0</v>
      </c>
      <c r="H11" s="110">
        <f t="shared" si="0"/>
        <v>0</v>
      </c>
      <c r="I11" s="110">
        <f t="shared" si="0"/>
        <v>0</v>
      </c>
      <c r="J11" s="110">
        <f t="shared" si="0"/>
        <v>0</v>
      </c>
      <c r="K11" s="110">
        <f t="shared" si="0"/>
        <v>0</v>
      </c>
      <c r="L11" s="110">
        <f t="shared" si="0"/>
        <v>0</v>
      </c>
      <c r="M11" s="110">
        <f t="shared" si="0"/>
        <v>0</v>
      </c>
      <c r="N11" s="110">
        <f t="shared" si="0"/>
        <v>0</v>
      </c>
      <c r="O11" s="110">
        <f t="shared" si="0"/>
        <v>0</v>
      </c>
      <c r="P11" s="110">
        <f t="shared" si="0"/>
        <v>0</v>
      </c>
      <c r="Q11" s="110">
        <f t="shared" si="0"/>
        <v>0</v>
      </c>
      <c r="R11" s="110">
        <f t="shared" si="0"/>
        <v>0</v>
      </c>
      <c r="S11" s="110">
        <f t="shared" si="0"/>
        <v>0</v>
      </c>
      <c r="T11" s="110">
        <f t="shared" si="0"/>
        <v>0</v>
      </c>
      <c r="U11" s="110">
        <f t="shared" si="0"/>
        <v>0</v>
      </c>
      <c r="V11" s="110">
        <f t="shared" si="0"/>
        <v>0</v>
      </c>
      <c r="W11" s="110">
        <f t="shared" si="0"/>
        <v>0</v>
      </c>
      <c r="X11" s="110">
        <f t="shared" si="0"/>
        <v>0</v>
      </c>
      <c r="Y11" s="110">
        <f t="shared" si="0"/>
        <v>0</v>
      </c>
      <c r="Z11" s="110">
        <f t="shared" si="0"/>
        <v>0</v>
      </c>
      <c r="AA11" s="110">
        <f t="shared" si="0"/>
        <v>0</v>
      </c>
      <c r="AB11" s="110">
        <f t="shared" si="0"/>
        <v>0</v>
      </c>
      <c r="AC11" s="110">
        <f t="shared" si="0"/>
        <v>0</v>
      </c>
      <c r="AD11" s="110">
        <f t="shared" si="0"/>
        <v>0</v>
      </c>
      <c r="AE11" s="110">
        <f t="shared" si="0"/>
        <v>0</v>
      </c>
      <c r="AF11" s="110">
        <f t="shared" si="0"/>
        <v>0</v>
      </c>
      <c r="AG11" s="110">
        <f t="shared" si="0"/>
        <v>0</v>
      </c>
      <c r="AH11" s="110">
        <f t="shared" si="0"/>
        <v>0</v>
      </c>
      <c r="AI11" s="110">
        <f t="shared" si="0"/>
        <v>0</v>
      </c>
      <c r="AJ11" s="110">
        <f t="shared" si="0"/>
        <v>0</v>
      </c>
      <c r="AK11" s="110">
        <f t="shared" si="0"/>
        <v>0</v>
      </c>
      <c r="AL11" s="110">
        <f t="shared" si="0"/>
        <v>0</v>
      </c>
      <c r="AM11" s="110">
        <f t="shared" si="0"/>
        <v>0</v>
      </c>
      <c r="AN11" s="110">
        <f t="shared" si="0"/>
        <v>0</v>
      </c>
      <c r="AO11" s="110">
        <f t="shared" si="0"/>
        <v>0</v>
      </c>
      <c r="AP11" s="110">
        <f t="shared" si="0"/>
        <v>0</v>
      </c>
    </row>
    <row r="12" spans="1:51" ht="15" customHeight="1">
      <c r="B12" s="2"/>
      <c r="C12" s="2"/>
      <c r="D12" s="2"/>
      <c r="AG12" s="1"/>
      <c r="AH12" s="1"/>
      <c r="AI12" s="1"/>
      <c r="AJ12" s="1"/>
    </row>
    <row r="13" spans="1:51">
      <c r="AG13" s="1"/>
      <c r="AH13" s="1"/>
      <c r="AI13" s="1"/>
      <c r="AJ13" s="1"/>
    </row>
    <row r="14" spans="1:51">
      <c r="AG14" s="1"/>
      <c r="AH14" s="1"/>
      <c r="AI14" s="1"/>
      <c r="AJ14" s="1"/>
    </row>
    <row r="15" spans="1:51">
      <c r="AG15" s="1"/>
      <c r="AH15" s="1"/>
      <c r="AI15" s="1"/>
      <c r="AJ15" s="1"/>
    </row>
    <row r="16" spans="1:51">
      <c r="AG16" s="1"/>
      <c r="AH16" s="1"/>
      <c r="AI16" s="1"/>
      <c r="AJ16" s="1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</sheetData>
  <mergeCells count="32"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AG2:AP2"/>
    <mergeCell ref="D3:D5"/>
    <mergeCell ref="E3:E4"/>
    <mergeCell ref="F3:F4"/>
    <mergeCell ref="G3:G4"/>
    <mergeCell ref="H3:H4"/>
    <mergeCell ref="I3:I4"/>
    <mergeCell ref="J3:J4"/>
    <mergeCell ref="K3:K4"/>
    <mergeCell ref="L3:L4"/>
    <mergeCell ref="AP3:AP4"/>
    <mergeCell ref="M3:M4"/>
    <mergeCell ref="N3:N4"/>
    <mergeCell ref="O3:O4"/>
    <mergeCell ref="P3:P4"/>
    <mergeCell ref="Q3:Q4"/>
    <mergeCell ref="V3:X3"/>
    <mergeCell ref="Y3:AB3"/>
    <mergeCell ref="AC3:AF3"/>
    <mergeCell ref="AG3:AJ3"/>
    <mergeCell ref="AK3:AN3"/>
    <mergeCell ref="AO3:AO4"/>
  </mergeCells>
  <pageMargins left="0.22" right="0.2" top="0.4" bottom="0.17" header="0.3" footer="0.17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30"/>
  <sheetViews>
    <sheetView view="pageBreakPreview" topLeftCell="A3" zoomScale="70" zoomScaleNormal="80" zoomScaleSheetLayoutView="70" workbookViewId="0">
      <selection activeCell="C7" sqref="C7"/>
    </sheetView>
  </sheetViews>
  <sheetFormatPr defaultRowHeight="13.5"/>
  <cols>
    <col min="1" max="1" width="4.7109375" style="1" customWidth="1"/>
    <col min="2" max="2" width="15.42578125" style="1" bestFit="1" customWidth="1"/>
    <col min="3" max="3" width="13.7109375" style="1" customWidth="1"/>
    <col min="4" max="4" width="14" style="1" customWidth="1"/>
    <col min="5" max="5" width="7.5703125" style="1" customWidth="1"/>
    <col min="6" max="6" width="17.140625" style="1" customWidth="1"/>
    <col min="7" max="7" width="67.140625" style="1" customWidth="1"/>
    <col min="8" max="8" width="46.7109375" style="265" customWidth="1"/>
    <col min="9" max="9" width="13.5703125" style="1" customWidth="1"/>
    <col min="10" max="10" width="12.140625" style="1" customWidth="1"/>
    <col min="11" max="11" width="20.7109375" style="1" customWidth="1"/>
    <col min="12" max="12" width="18" style="1" customWidth="1"/>
    <col min="13" max="13" width="52.140625" style="1" customWidth="1"/>
    <col min="14" max="17" width="11.85546875" style="1" bestFit="1" customWidth="1"/>
    <col min="18" max="19" width="9.5703125" style="1" bestFit="1" customWidth="1"/>
    <col min="20" max="21" width="7" style="1" bestFit="1" customWidth="1"/>
    <col min="22" max="22" width="13.85546875" style="1" bestFit="1" customWidth="1"/>
    <col min="23" max="23" width="6.28515625" style="1" customWidth="1"/>
    <col min="24" max="24" width="7.7109375" style="1" customWidth="1"/>
    <col min="25" max="25" width="4.5703125" style="1" customWidth="1"/>
    <col min="26" max="26" width="5.42578125" style="1" customWidth="1"/>
    <col min="27" max="27" width="4.5703125" style="1" customWidth="1"/>
    <col min="28" max="28" width="3.5703125" style="1" customWidth="1"/>
    <col min="29" max="29" width="6.85546875" style="1" customWidth="1"/>
    <col min="30" max="30" width="5.42578125" style="1" customWidth="1"/>
    <col min="31" max="31" width="4.85546875" style="1" customWidth="1"/>
    <col min="32" max="32" width="21.42578125" style="1" customWidth="1"/>
    <col min="33" max="33" width="11" style="16" bestFit="1" customWidth="1"/>
    <col min="34" max="34" width="4.85546875" style="16" customWidth="1"/>
    <col min="35" max="35" width="5.5703125" style="16" customWidth="1"/>
    <col min="36" max="36" width="4.42578125" style="16" customWidth="1"/>
    <col min="37" max="37" width="11.140625" style="1" customWidth="1"/>
    <col min="38" max="38" width="11" style="1" bestFit="1" customWidth="1"/>
    <col min="39" max="39" width="12.7109375" style="1" bestFit="1" customWidth="1"/>
    <col min="40" max="40" width="4.42578125" style="1" customWidth="1"/>
    <col min="41" max="41" width="12.5703125" style="1" customWidth="1"/>
    <col min="42" max="42" width="17.7109375" style="1" customWidth="1"/>
    <col min="43" max="43" width="8.85546875" style="1" customWidth="1"/>
    <col min="44" max="44" width="9.28515625" style="1" customWidth="1"/>
    <col min="45" max="45" width="4.140625" style="1" customWidth="1"/>
    <col min="46" max="46" width="6.5703125" style="1" customWidth="1"/>
    <col min="47" max="47" width="5.42578125" style="1" customWidth="1"/>
    <col min="48" max="48" width="5" style="1" customWidth="1"/>
    <col min="49" max="49" width="8" style="1" customWidth="1"/>
    <col min="50" max="50" width="5" style="1" customWidth="1"/>
    <col min="51" max="51" width="6.140625" style="1" customWidth="1"/>
    <col min="52" max="52" width="4.28515625" style="1" customWidth="1"/>
    <col min="53" max="53" width="36.7109375" style="1" customWidth="1"/>
    <col min="54" max="16384" width="9.140625" style="1"/>
  </cols>
  <sheetData>
    <row r="1" spans="1:52" ht="33" customHeight="1" thickBot="1">
      <c r="A1" s="848" t="s">
        <v>157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8"/>
      <c r="U1" s="848"/>
      <c r="V1" s="848"/>
      <c r="W1" s="848"/>
      <c r="X1" s="848"/>
      <c r="Y1" s="848"/>
      <c r="Z1" s="848"/>
      <c r="AA1" s="848"/>
      <c r="AB1" s="848"/>
      <c r="AC1" s="848"/>
      <c r="AD1" s="848"/>
      <c r="AE1" s="848"/>
      <c r="AF1" s="848"/>
      <c r="AG1" s="848"/>
      <c r="AH1" s="848"/>
      <c r="AI1" s="848"/>
      <c r="AJ1" s="848"/>
      <c r="AK1" s="848"/>
      <c r="AL1" s="848"/>
      <c r="AM1" s="848"/>
      <c r="AN1" s="848"/>
      <c r="AO1" s="848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ht="57" customHeight="1">
      <c r="A2" s="849" t="s">
        <v>14</v>
      </c>
      <c r="B2" s="852" t="s">
        <v>36</v>
      </c>
      <c r="C2" s="854" t="s">
        <v>46</v>
      </c>
      <c r="D2" s="852" t="s">
        <v>11</v>
      </c>
      <c r="E2" s="852"/>
      <c r="F2" s="852"/>
      <c r="G2" s="852"/>
      <c r="H2" s="852"/>
      <c r="I2" s="882" t="s">
        <v>16</v>
      </c>
      <c r="J2" s="882"/>
      <c r="K2" s="882"/>
      <c r="L2" s="882"/>
      <c r="M2" s="882"/>
      <c r="N2" s="883" t="s">
        <v>4</v>
      </c>
      <c r="O2" s="883"/>
      <c r="P2" s="883"/>
      <c r="Q2" s="883"/>
      <c r="R2" s="856" t="s">
        <v>26</v>
      </c>
      <c r="S2" s="856"/>
      <c r="T2" s="856"/>
      <c r="U2" s="856"/>
      <c r="V2" s="882" t="s">
        <v>37</v>
      </c>
      <c r="W2" s="882"/>
      <c r="X2" s="882"/>
      <c r="Y2" s="852" t="s">
        <v>25</v>
      </c>
      <c r="Z2" s="852"/>
      <c r="AA2" s="852"/>
      <c r="AB2" s="852"/>
      <c r="AC2" s="852"/>
      <c r="AD2" s="852"/>
      <c r="AE2" s="852"/>
      <c r="AF2" s="852"/>
      <c r="AG2" s="882" t="s">
        <v>0</v>
      </c>
      <c r="AH2" s="882"/>
      <c r="AI2" s="882"/>
      <c r="AJ2" s="882"/>
      <c r="AK2" s="882"/>
      <c r="AL2" s="882"/>
      <c r="AM2" s="882"/>
      <c r="AN2" s="882"/>
      <c r="AO2" s="882"/>
      <c r="AP2" s="884"/>
      <c r="AQ2" s="8"/>
      <c r="AR2" s="8"/>
      <c r="AS2" s="8"/>
      <c r="AT2" s="8"/>
      <c r="AU2" s="8"/>
      <c r="AV2" s="8"/>
    </row>
    <row r="3" spans="1:52" ht="136.5" customHeight="1">
      <c r="A3" s="850"/>
      <c r="B3" s="836"/>
      <c r="C3" s="840"/>
      <c r="D3" s="840" t="s">
        <v>59</v>
      </c>
      <c r="E3" s="836" t="s">
        <v>58</v>
      </c>
      <c r="F3" s="885" t="s">
        <v>10</v>
      </c>
      <c r="G3" s="114" t="s">
        <v>24</v>
      </c>
      <c r="H3" s="891" t="s">
        <v>153</v>
      </c>
      <c r="I3" s="875" t="s">
        <v>7</v>
      </c>
      <c r="J3" s="875" t="s">
        <v>6</v>
      </c>
      <c r="K3" s="875" t="s">
        <v>5</v>
      </c>
      <c r="L3" s="875" t="s">
        <v>35</v>
      </c>
      <c r="M3" s="877" t="s">
        <v>8</v>
      </c>
      <c r="N3" s="878" t="s">
        <v>34</v>
      </c>
      <c r="O3" s="878" t="s">
        <v>2</v>
      </c>
      <c r="P3" s="878" t="s">
        <v>3</v>
      </c>
      <c r="Q3" s="879" t="s">
        <v>44</v>
      </c>
      <c r="R3" s="857"/>
      <c r="S3" s="857"/>
      <c r="T3" s="857"/>
      <c r="U3" s="857"/>
      <c r="V3" s="877" t="s">
        <v>1</v>
      </c>
      <c r="W3" s="877"/>
      <c r="X3" s="877"/>
      <c r="Y3" s="836" t="s">
        <v>41</v>
      </c>
      <c r="Z3" s="836"/>
      <c r="AA3" s="836"/>
      <c r="AB3" s="836"/>
      <c r="AC3" s="836" t="s">
        <v>42</v>
      </c>
      <c r="AD3" s="836"/>
      <c r="AE3" s="836"/>
      <c r="AF3" s="836"/>
      <c r="AG3" s="863" t="s">
        <v>40</v>
      </c>
      <c r="AH3" s="863"/>
      <c r="AI3" s="863"/>
      <c r="AJ3" s="863"/>
      <c r="AK3" s="880" t="s">
        <v>43</v>
      </c>
      <c r="AL3" s="880"/>
      <c r="AM3" s="880"/>
      <c r="AN3" s="880"/>
      <c r="AO3" s="881" t="s">
        <v>44</v>
      </c>
      <c r="AP3" s="876" t="s">
        <v>47</v>
      </c>
      <c r="AQ3" s="12"/>
      <c r="AR3" s="12"/>
      <c r="AS3" s="12"/>
      <c r="AT3" s="12"/>
      <c r="AU3" s="12"/>
      <c r="AV3" s="12"/>
    </row>
    <row r="4" spans="1:52" ht="93.75" customHeight="1">
      <c r="A4" s="850"/>
      <c r="B4" s="836"/>
      <c r="C4" s="840"/>
      <c r="D4" s="840"/>
      <c r="E4" s="836"/>
      <c r="F4" s="885"/>
      <c r="G4" s="114"/>
      <c r="H4" s="891"/>
      <c r="I4" s="875"/>
      <c r="J4" s="875"/>
      <c r="K4" s="875"/>
      <c r="L4" s="875"/>
      <c r="M4" s="877"/>
      <c r="N4" s="878"/>
      <c r="O4" s="878"/>
      <c r="P4" s="878"/>
      <c r="Q4" s="879"/>
      <c r="R4" s="185" t="s">
        <v>27</v>
      </c>
      <c r="S4" s="185" t="s">
        <v>28</v>
      </c>
      <c r="T4" s="185" t="s">
        <v>29</v>
      </c>
      <c r="U4" s="185" t="s">
        <v>30</v>
      </c>
      <c r="V4" s="186" t="s">
        <v>97</v>
      </c>
      <c r="W4" s="186" t="s">
        <v>39</v>
      </c>
      <c r="X4" s="186" t="s">
        <v>9</v>
      </c>
      <c r="Y4" s="187" t="s">
        <v>17</v>
      </c>
      <c r="Z4" s="187" t="s">
        <v>19</v>
      </c>
      <c r="AA4" s="187" t="s">
        <v>21</v>
      </c>
      <c r="AB4" s="187" t="s">
        <v>8</v>
      </c>
      <c r="AC4" s="187" t="s">
        <v>17</v>
      </c>
      <c r="AD4" s="187" t="s">
        <v>19</v>
      </c>
      <c r="AE4" s="187" t="s">
        <v>21</v>
      </c>
      <c r="AF4" s="187" t="s">
        <v>8</v>
      </c>
      <c r="AG4" s="188" t="s">
        <v>17</v>
      </c>
      <c r="AH4" s="188" t="s">
        <v>19</v>
      </c>
      <c r="AI4" s="188" t="s">
        <v>21</v>
      </c>
      <c r="AJ4" s="189" t="s">
        <v>30</v>
      </c>
      <c r="AK4" s="190" t="s">
        <v>17</v>
      </c>
      <c r="AL4" s="190" t="s">
        <v>19</v>
      </c>
      <c r="AM4" s="190" t="s">
        <v>21</v>
      </c>
      <c r="AN4" s="191" t="s">
        <v>30</v>
      </c>
      <c r="AO4" s="881"/>
      <c r="AP4" s="876"/>
      <c r="AQ4" s="7"/>
      <c r="AR4" s="7"/>
      <c r="AS4" s="12"/>
      <c r="AT4" s="7"/>
      <c r="AU4" s="7"/>
      <c r="AV4" s="7"/>
    </row>
    <row r="5" spans="1:52" ht="30.75" customHeight="1" thickBot="1">
      <c r="A5" s="851"/>
      <c r="B5" s="853"/>
      <c r="C5" s="192" t="s">
        <v>12</v>
      </c>
      <c r="D5" s="841"/>
      <c r="E5" s="192" t="s">
        <v>12</v>
      </c>
      <c r="F5" s="193"/>
      <c r="G5" s="193"/>
      <c r="H5" s="194"/>
      <c r="I5" s="108"/>
      <c r="J5" s="108"/>
      <c r="K5" s="107"/>
      <c r="L5" s="108"/>
      <c r="M5" s="108"/>
      <c r="N5" s="30" t="s">
        <v>33</v>
      </c>
      <c r="O5" s="30" t="s">
        <v>33</v>
      </c>
      <c r="P5" s="30" t="s">
        <v>33</v>
      </c>
      <c r="Q5" s="31" t="s">
        <v>33</v>
      </c>
      <c r="R5" s="195" t="s">
        <v>31</v>
      </c>
      <c r="S5" s="195" t="s">
        <v>31</v>
      </c>
      <c r="T5" s="195" t="s">
        <v>31</v>
      </c>
      <c r="U5" s="195" t="s">
        <v>31</v>
      </c>
      <c r="V5" s="108" t="s">
        <v>32</v>
      </c>
      <c r="W5" s="108" t="s">
        <v>12</v>
      </c>
      <c r="X5" s="108" t="s">
        <v>9</v>
      </c>
      <c r="Y5" s="196" t="s">
        <v>18</v>
      </c>
      <c r="Z5" s="196" t="s">
        <v>20</v>
      </c>
      <c r="AA5" s="196" t="s">
        <v>22</v>
      </c>
      <c r="AB5" s="196"/>
      <c r="AC5" s="196" t="s">
        <v>18</v>
      </c>
      <c r="AD5" s="196" t="s">
        <v>20</v>
      </c>
      <c r="AE5" s="196" t="s">
        <v>22</v>
      </c>
      <c r="AF5" s="196"/>
      <c r="AG5" s="197" t="s">
        <v>31</v>
      </c>
      <c r="AH5" s="197" t="s">
        <v>31</v>
      </c>
      <c r="AI5" s="197" t="s">
        <v>31</v>
      </c>
      <c r="AJ5" s="197" t="s">
        <v>31</v>
      </c>
      <c r="AK5" s="198" t="s">
        <v>31</v>
      </c>
      <c r="AL5" s="198" t="s">
        <v>31</v>
      </c>
      <c r="AM5" s="198" t="s">
        <v>31</v>
      </c>
      <c r="AN5" s="32" t="s">
        <v>33</v>
      </c>
      <c r="AO5" s="33" t="s">
        <v>33</v>
      </c>
      <c r="AP5" s="199" t="s">
        <v>33</v>
      </c>
      <c r="AQ5" s="9"/>
      <c r="AR5" s="9"/>
      <c r="AS5" s="9"/>
      <c r="AT5" s="9"/>
      <c r="AU5" s="9"/>
      <c r="AV5" s="9"/>
    </row>
    <row r="6" spans="1:52" ht="19.5" customHeight="1">
      <c r="A6" s="200">
        <v>1</v>
      </c>
      <c r="B6" s="184">
        <v>2</v>
      </c>
      <c r="C6" s="201">
        <v>3</v>
      </c>
      <c r="D6" s="184">
        <v>4</v>
      </c>
      <c r="E6" s="201">
        <v>5</v>
      </c>
      <c r="F6" s="184">
        <v>6</v>
      </c>
      <c r="G6" s="201">
        <v>7</v>
      </c>
      <c r="H6" s="202">
        <v>8</v>
      </c>
      <c r="I6" s="201">
        <v>9</v>
      </c>
      <c r="J6" s="184">
        <v>10</v>
      </c>
      <c r="K6" s="201">
        <v>11</v>
      </c>
      <c r="L6" s="184">
        <v>12</v>
      </c>
      <c r="M6" s="201">
        <v>13</v>
      </c>
      <c r="N6" s="203">
        <v>14</v>
      </c>
      <c r="O6" s="204">
        <v>15</v>
      </c>
      <c r="P6" s="203">
        <v>16</v>
      </c>
      <c r="Q6" s="205">
        <v>17</v>
      </c>
      <c r="R6" s="206">
        <v>18</v>
      </c>
      <c r="S6" s="207">
        <v>19</v>
      </c>
      <c r="T6" s="206">
        <v>20</v>
      </c>
      <c r="U6" s="207">
        <v>21</v>
      </c>
      <c r="V6" s="184">
        <v>22</v>
      </c>
      <c r="W6" s="201">
        <v>23</v>
      </c>
      <c r="X6" s="184">
        <v>24</v>
      </c>
      <c r="Y6" s="201">
        <v>25</v>
      </c>
      <c r="Z6" s="184">
        <v>26</v>
      </c>
      <c r="AA6" s="201">
        <v>27</v>
      </c>
      <c r="AB6" s="184">
        <v>28</v>
      </c>
      <c r="AC6" s="201">
        <v>29</v>
      </c>
      <c r="AD6" s="184">
        <v>30</v>
      </c>
      <c r="AE6" s="201">
        <v>31</v>
      </c>
      <c r="AF6" s="184">
        <v>32</v>
      </c>
      <c r="AG6" s="208">
        <v>33</v>
      </c>
      <c r="AH6" s="209">
        <v>34</v>
      </c>
      <c r="AI6" s="208">
        <v>35</v>
      </c>
      <c r="AJ6" s="209">
        <v>36</v>
      </c>
      <c r="AK6" s="210">
        <v>37</v>
      </c>
      <c r="AL6" s="211">
        <v>38</v>
      </c>
      <c r="AM6" s="210">
        <v>39</v>
      </c>
      <c r="AN6" s="211">
        <v>40</v>
      </c>
      <c r="AO6" s="212">
        <v>41</v>
      </c>
      <c r="AP6" s="213">
        <v>42</v>
      </c>
      <c r="AQ6" s="10"/>
      <c r="AR6" s="11"/>
      <c r="AS6" s="10"/>
      <c r="AT6" s="11"/>
      <c r="AU6" s="10"/>
      <c r="AV6" s="2"/>
    </row>
    <row r="7" spans="1:52" ht="15" thickBot="1">
      <c r="A7" s="827">
        <v>1</v>
      </c>
      <c r="B7" s="113" t="s">
        <v>158</v>
      </c>
      <c r="C7" s="174">
        <v>2</v>
      </c>
      <c r="D7" s="114"/>
      <c r="E7" s="113"/>
      <c r="F7" s="113"/>
      <c r="G7" s="113"/>
      <c r="H7" s="235"/>
      <c r="I7" s="113"/>
      <c r="J7" s="113"/>
      <c r="K7" s="113"/>
      <c r="L7" s="113"/>
      <c r="M7" s="113"/>
      <c r="N7" s="145"/>
      <c r="O7" s="145"/>
      <c r="P7" s="145"/>
      <c r="Q7" s="164">
        <f>N7+O7+P7</f>
        <v>0</v>
      </c>
      <c r="R7" s="154"/>
      <c r="S7" s="154"/>
      <c r="T7" s="154"/>
      <c r="U7" s="154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55"/>
      <c r="AH7" s="155"/>
      <c r="AI7" s="155"/>
      <c r="AJ7" s="155"/>
      <c r="AK7" s="115">
        <f>R7*Y7</f>
        <v>0</v>
      </c>
      <c r="AL7" s="115">
        <f t="shared" ref="AL7:AN7" si="0">S7*Z7</f>
        <v>0</v>
      </c>
      <c r="AM7" s="115">
        <f t="shared" si="0"/>
        <v>0</v>
      </c>
      <c r="AN7" s="115">
        <f t="shared" si="0"/>
        <v>0</v>
      </c>
      <c r="AO7" s="105">
        <f>AK7+AL7+AM7+AN7</f>
        <v>0</v>
      </c>
      <c r="AP7" s="123">
        <f>AO7-Q7</f>
        <v>0</v>
      </c>
      <c r="AQ7" s="9"/>
      <c r="AR7" s="9"/>
      <c r="AS7" s="9"/>
      <c r="AT7" s="9"/>
      <c r="AU7" s="9"/>
      <c r="AV7" s="9"/>
    </row>
    <row r="8" spans="1:52" ht="57.75" thickBot="1">
      <c r="A8" s="139">
        <v>2</v>
      </c>
      <c r="B8" s="113" t="s">
        <v>159</v>
      </c>
      <c r="C8" s="183">
        <v>31</v>
      </c>
      <c r="D8" s="103" t="s">
        <v>160</v>
      </c>
      <c r="E8" s="58">
        <v>5</v>
      </c>
      <c r="F8" s="227" t="s">
        <v>161</v>
      </c>
      <c r="G8" s="103" t="s">
        <v>162</v>
      </c>
      <c r="H8" s="228" t="s">
        <v>163</v>
      </c>
      <c r="I8" s="58"/>
      <c r="J8" s="58"/>
      <c r="K8" s="58"/>
      <c r="L8" s="58"/>
      <c r="M8" s="103" t="s">
        <v>164</v>
      </c>
      <c r="N8" s="145"/>
      <c r="O8" s="145"/>
      <c r="P8" s="145"/>
      <c r="Q8" s="164">
        <f>N8+O8+P8</f>
        <v>0</v>
      </c>
      <c r="R8" s="154"/>
      <c r="S8" s="154"/>
      <c r="T8" s="154"/>
      <c r="U8" s="154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55"/>
      <c r="AH8" s="155"/>
      <c r="AI8" s="155"/>
      <c r="AJ8" s="155"/>
      <c r="AK8" s="115">
        <f>R8*Y8</f>
        <v>0</v>
      </c>
      <c r="AL8" s="115">
        <f>S8*Z8</f>
        <v>0</v>
      </c>
      <c r="AM8" s="115">
        <f>T8*AA8</f>
        <v>0</v>
      </c>
      <c r="AN8" s="115">
        <f>U8*AB8</f>
        <v>0</v>
      </c>
      <c r="AO8" s="105">
        <f>AK8+AL8+AM8+AN8</f>
        <v>0</v>
      </c>
      <c r="AP8" s="123">
        <f>AO8-Q8</f>
        <v>0</v>
      </c>
      <c r="AQ8" s="9"/>
      <c r="AR8" s="9"/>
      <c r="AS8" s="9"/>
      <c r="AT8" s="9"/>
      <c r="AU8" s="9"/>
      <c r="AV8" s="9"/>
    </row>
    <row r="9" spans="1:52" ht="29.25" thickBot="1">
      <c r="A9" s="139">
        <v>3</v>
      </c>
      <c r="B9" s="113" t="s">
        <v>165</v>
      </c>
      <c r="C9" s="183">
        <v>9</v>
      </c>
      <c r="D9" s="103" t="s">
        <v>166</v>
      </c>
      <c r="E9" s="58">
        <v>1</v>
      </c>
      <c r="F9" s="227">
        <v>2006</v>
      </c>
      <c r="G9" s="58" t="s">
        <v>167</v>
      </c>
      <c r="H9" s="228" t="s">
        <v>168</v>
      </c>
      <c r="I9" s="113" t="s">
        <v>169</v>
      </c>
      <c r="J9" s="113" t="s">
        <v>169</v>
      </c>
      <c r="K9" s="113">
        <v>1</v>
      </c>
      <c r="L9" s="114" t="s">
        <v>170</v>
      </c>
      <c r="M9" s="113">
        <v>1</v>
      </c>
      <c r="N9" s="145">
        <v>21500</v>
      </c>
      <c r="O9" s="145">
        <v>270000</v>
      </c>
      <c r="P9" s="145">
        <v>30000</v>
      </c>
      <c r="Q9" s="164">
        <f>N9+O9+P9</f>
        <v>321500</v>
      </c>
      <c r="R9" s="229">
        <v>35000</v>
      </c>
      <c r="S9" s="229">
        <v>30000</v>
      </c>
      <c r="T9" s="154" t="s">
        <v>169</v>
      </c>
      <c r="U9" s="154"/>
      <c r="V9" s="113">
        <v>29900</v>
      </c>
      <c r="W9" s="113">
        <v>35</v>
      </c>
      <c r="X9" s="230">
        <v>0.12</v>
      </c>
      <c r="Y9" s="113">
        <v>4.5</v>
      </c>
      <c r="Z9" s="113">
        <v>7.2</v>
      </c>
      <c r="AA9" s="113">
        <v>7.7</v>
      </c>
      <c r="AB9" s="113"/>
      <c r="AC9" s="113"/>
      <c r="AD9" s="113"/>
      <c r="AE9" s="113"/>
      <c r="AF9" s="113"/>
      <c r="AG9" s="155">
        <v>157000</v>
      </c>
      <c r="AH9" s="155"/>
      <c r="AI9" s="155"/>
      <c r="AJ9" s="155"/>
      <c r="AK9" s="115">
        <f>R9*Y9</f>
        <v>157500</v>
      </c>
      <c r="AL9" s="115">
        <f>S9*Z9</f>
        <v>216000</v>
      </c>
      <c r="AM9" s="115" t="e">
        <f>T9*AA9</f>
        <v>#VALUE!</v>
      </c>
      <c r="AN9" s="115">
        <f t="shared" ref="AN9" si="1">U9*AB9</f>
        <v>0</v>
      </c>
      <c r="AO9" s="105" t="e">
        <f>AK9+AL9+AM9+AN9</f>
        <v>#VALUE!</v>
      </c>
      <c r="AP9" s="123" t="e">
        <f>AO9-Q9</f>
        <v>#VALUE!</v>
      </c>
    </row>
    <row r="10" spans="1:52" ht="27.75" thickBot="1">
      <c r="A10" s="139">
        <v>4</v>
      </c>
      <c r="B10" s="113" t="s">
        <v>171</v>
      </c>
      <c r="C10" s="183">
        <v>13</v>
      </c>
      <c r="D10" s="114" t="s">
        <v>172</v>
      </c>
      <c r="E10" s="113">
        <v>1</v>
      </c>
      <c r="F10" s="227" t="s">
        <v>173</v>
      </c>
      <c r="G10" s="114" t="s">
        <v>174</v>
      </c>
      <c r="H10" s="228" t="s">
        <v>175</v>
      </c>
      <c r="I10" s="231"/>
      <c r="J10" s="231"/>
      <c r="K10" s="231"/>
      <c r="L10" s="6" t="s">
        <v>35</v>
      </c>
      <c r="M10" s="113"/>
      <c r="N10" s="145"/>
      <c r="O10" s="145">
        <v>200</v>
      </c>
      <c r="P10" s="145">
        <v>1064</v>
      </c>
      <c r="Q10" s="164">
        <f>SUM(O10:P10)</f>
        <v>1264</v>
      </c>
      <c r="R10" s="229">
        <v>40</v>
      </c>
      <c r="S10" s="154"/>
      <c r="T10" s="154"/>
      <c r="U10" s="154"/>
      <c r="V10" s="113">
        <v>1033</v>
      </c>
      <c r="W10" s="232">
        <v>4</v>
      </c>
      <c r="X10" s="230">
        <v>0.39</v>
      </c>
      <c r="Y10" s="230"/>
      <c r="Z10" s="113"/>
      <c r="AA10" s="113"/>
      <c r="AB10" s="113"/>
      <c r="AC10" s="230">
        <v>0.75</v>
      </c>
      <c r="AD10" s="113"/>
      <c r="AE10" s="113"/>
      <c r="AF10" s="113"/>
      <c r="AG10" s="233">
        <v>40.5</v>
      </c>
      <c r="AH10" s="155"/>
      <c r="AI10" s="155"/>
      <c r="AJ10" s="233"/>
      <c r="AK10" s="115">
        <v>8.1</v>
      </c>
      <c r="AL10" s="115">
        <f t="shared" ref="AL10:AM10" si="2">S10*Z10</f>
        <v>0</v>
      </c>
      <c r="AM10" s="115">
        <f t="shared" si="2"/>
        <v>0</v>
      </c>
      <c r="AN10" s="115"/>
      <c r="AO10" s="105">
        <f>AK10+AL10+AM10+AN10</f>
        <v>8.1</v>
      </c>
      <c r="AP10" s="123">
        <f>AO10-Q10</f>
        <v>-1255.9000000000001</v>
      </c>
    </row>
    <row r="11" spans="1:52" ht="71.25">
      <c r="A11" s="887">
        <v>5</v>
      </c>
      <c r="B11" s="842" t="s">
        <v>176</v>
      </c>
      <c r="C11" s="837">
        <v>17</v>
      </c>
      <c r="D11" s="114" t="s">
        <v>177</v>
      </c>
      <c r="E11" s="113">
        <v>2</v>
      </c>
      <c r="F11" s="113">
        <v>2014</v>
      </c>
      <c r="G11" s="114" t="s">
        <v>178</v>
      </c>
      <c r="H11" s="234" t="s">
        <v>179</v>
      </c>
      <c r="I11" s="114" t="s">
        <v>180</v>
      </c>
      <c r="J11" s="113"/>
      <c r="K11" s="113"/>
      <c r="L11" s="114" t="s">
        <v>35</v>
      </c>
      <c r="M11" s="113"/>
      <c r="N11" s="145"/>
      <c r="O11" s="145"/>
      <c r="P11" s="145"/>
      <c r="Q11" s="164">
        <f>N11+O11+P11</f>
        <v>0</v>
      </c>
      <c r="R11" s="154"/>
      <c r="S11" s="154"/>
      <c r="T11" s="154"/>
      <c r="U11" s="154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55"/>
      <c r="AH11" s="155"/>
      <c r="AI11" s="155"/>
      <c r="AJ11" s="155"/>
      <c r="AK11" s="115">
        <f>R11*Y11</f>
        <v>0</v>
      </c>
      <c r="AL11" s="115">
        <f t="shared" ref="AL11:AN17" si="3">S11*Z11</f>
        <v>0</v>
      </c>
      <c r="AM11" s="115">
        <f>T11*AA11</f>
        <v>0</v>
      </c>
      <c r="AN11" s="115">
        <f t="shared" si="3"/>
        <v>0</v>
      </c>
      <c r="AO11" s="105">
        <f>AK11+AL11+AM11+AN11</f>
        <v>0</v>
      </c>
      <c r="AP11" s="123">
        <f>AO11-Q11</f>
        <v>0</v>
      </c>
    </row>
    <row r="12" spans="1:52" ht="42.75">
      <c r="A12" s="888"/>
      <c r="B12" s="843"/>
      <c r="C12" s="838"/>
      <c r="D12" s="114" t="s">
        <v>181</v>
      </c>
      <c r="E12" s="113">
        <v>1</v>
      </c>
      <c r="F12" s="114" t="s">
        <v>182</v>
      </c>
      <c r="G12" s="114" t="s">
        <v>178</v>
      </c>
      <c r="H12" s="235" t="s">
        <v>183</v>
      </c>
      <c r="I12" s="114"/>
      <c r="J12" s="114"/>
      <c r="K12" s="114"/>
      <c r="L12" s="114"/>
      <c r="M12" s="114"/>
      <c r="N12" s="236"/>
      <c r="O12" s="236"/>
      <c r="P12" s="236"/>
      <c r="Q12" s="164">
        <f t="shared" ref="Q12:Q13" si="4">N12+O12+P12</f>
        <v>0</v>
      </c>
      <c r="R12" s="154"/>
      <c r="S12" s="154"/>
      <c r="T12" s="154"/>
      <c r="U12" s="154"/>
      <c r="V12" s="113">
        <v>31031</v>
      </c>
      <c r="W12" s="113"/>
      <c r="X12" s="113"/>
      <c r="Y12" s="113"/>
      <c r="Z12" s="113"/>
      <c r="AA12" s="113"/>
      <c r="AB12" s="113"/>
      <c r="AC12" s="113"/>
      <c r="AD12" s="113"/>
      <c r="AE12" s="113"/>
      <c r="AF12" s="114" t="s">
        <v>184</v>
      </c>
      <c r="AG12" s="237"/>
      <c r="AH12" s="237"/>
      <c r="AI12" s="237"/>
      <c r="AJ12" s="237"/>
      <c r="AK12" s="115">
        <f t="shared" ref="AK12:AK13" si="5">R12*Y12</f>
        <v>0</v>
      </c>
      <c r="AL12" s="115">
        <f t="shared" si="3"/>
        <v>0</v>
      </c>
      <c r="AM12" s="115">
        <f t="shared" si="3"/>
        <v>0</v>
      </c>
      <c r="AN12" s="115">
        <f t="shared" si="3"/>
        <v>0</v>
      </c>
      <c r="AO12" s="105">
        <f t="shared" ref="AO12:AO13" si="6">AK12+AL12+AM12+AN12</f>
        <v>0</v>
      </c>
      <c r="AP12" s="123">
        <f>AO12-Q12</f>
        <v>0</v>
      </c>
    </row>
    <row r="13" spans="1:52" ht="42.75">
      <c r="A13" s="888"/>
      <c r="B13" s="843"/>
      <c r="C13" s="838"/>
      <c r="D13" s="239" t="s">
        <v>177</v>
      </c>
      <c r="E13" s="239">
        <v>1</v>
      </c>
      <c r="F13" s="239" t="s">
        <v>185</v>
      </c>
      <c r="G13" s="239" t="s">
        <v>186</v>
      </c>
      <c r="H13" s="240" t="s">
        <v>187</v>
      </c>
      <c r="I13" s="239"/>
      <c r="J13" s="238"/>
      <c r="K13" s="238"/>
      <c r="L13" s="238"/>
      <c r="M13" s="238"/>
      <c r="N13" s="241"/>
      <c r="O13" s="241"/>
      <c r="P13" s="241"/>
      <c r="Q13" s="242">
        <f t="shared" si="4"/>
        <v>0</v>
      </c>
      <c r="R13" s="243"/>
      <c r="S13" s="243"/>
      <c r="T13" s="243"/>
      <c r="U13" s="243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114" t="s">
        <v>188</v>
      </c>
      <c r="AG13" s="217"/>
      <c r="AH13" s="217"/>
      <c r="AI13" s="217"/>
      <c r="AJ13" s="217"/>
      <c r="AK13" s="244">
        <f t="shared" si="5"/>
        <v>0</v>
      </c>
      <c r="AL13" s="244">
        <f t="shared" si="3"/>
        <v>0</v>
      </c>
      <c r="AM13" s="244">
        <f t="shared" si="3"/>
        <v>0</v>
      </c>
      <c r="AN13" s="244">
        <f t="shared" si="3"/>
        <v>0</v>
      </c>
      <c r="AO13" s="167">
        <f t="shared" si="6"/>
        <v>0</v>
      </c>
      <c r="AP13" s="182">
        <f t="shared" ref="AP13" si="7">AO13-Q13</f>
        <v>0</v>
      </c>
    </row>
    <row r="14" spans="1:52" ht="42.75">
      <c r="A14" s="888"/>
      <c r="B14" s="843"/>
      <c r="C14" s="838"/>
      <c r="D14" s="114" t="s">
        <v>181</v>
      </c>
      <c r="E14" s="113">
        <v>1</v>
      </c>
      <c r="F14" s="113">
        <v>2014</v>
      </c>
      <c r="G14" s="114" t="s">
        <v>189</v>
      </c>
      <c r="H14" s="235" t="s">
        <v>190</v>
      </c>
      <c r="I14" s="113"/>
      <c r="J14" s="113"/>
      <c r="K14" s="113"/>
      <c r="L14" s="113"/>
      <c r="M14" s="113"/>
      <c r="N14" s="145"/>
      <c r="O14" s="145"/>
      <c r="P14" s="145"/>
      <c r="Q14" s="164">
        <f>N14+O14+P14</f>
        <v>0</v>
      </c>
      <c r="R14" s="154"/>
      <c r="S14" s="154"/>
      <c r="T14" s="154"/>
      <c r="U14" s="154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4" t="s">
        <v>188</v>
      </c>
      <c r="AG14" s="155"/>
      <c r="AH14" s="155"/>
      <c r="AI14" s="155"/>
      <c r="AJ14" s="155"/>
      <c r="AK14" s="115">
        <f>R14*Y14</f>
        <v>0</v>
      </c>
      <c r="AL14" s="115">
        <f t="shared" si="3"/>
        <v>0</v>
      </c>
      <c r="AM14" s="115">
        <f t="shared" si="3"/>
        <v>0</v>
      </c>
      <c r="AN14" s="115">
        <f t="shared" si="3"/>
        <v>0</v>
      </c>
      <c r="AO14" s="105">
        <f>AK14+AL14+AM14+AN14</f>
        <v>0</v>
      </c>
      <c r="AP14" s="123">
        <f>AO14-Q14</f>
        <v>0</v>
      </c>
    </row>
    <row r="15" spans="1:52" ht="42.75">
      <c r="A15" s="888"/>
      <c r="B15" s="843"/>
      <c r="C15" s="838"/>
      <c r="D15" s="114" t="s">
        <v>181</v>
      </c>
      <c r="E15" s="113">
        <v>1</v>
      </c>
      <c r="F15" s="113">
        <v>2014</v>
      </c>
      <c r="G15" s="114" t="s">
        <v>191</v>
      </c>
      <c r="H15" s="235" t="s">
        <v>192</v>
      </c>
      <c r="I15" s="113"/>
      <c r="J15" s="113"/>
      <c r="K15" s="113"/>
      <c r="L15" s="113"/>
      <c r="M15" s="113"/>
      <c r="N15" s="145"/>
      <c r="O15" s="145"/>
      <c r="P15" s="145"/>
      <c r="Q15" s="164">
        <f t="shared" ref="Q15:Q16" si="8">N15+O15+P15</f>
        <v>0</v>
      </c>
      <c r="R15" s="154"/>
      <c r="S15" s="154"/>
      <c r="T15" s="154"/>
      <c r="U15" s="154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4" t="s">
        <v>188</v>
      </c>
      <c r="AG15" s="237"/>
      <c r="AH15" s="237"/>
      <c r="AI15" s="237"/>
      <c r="AJ15" s="237"/>
      <c r="AK15" s="115">
        <f t="shared" ref="AK15:AK16" si="9">R15*Y15</f>
        <v>0</v>
      </c>
      <c r="AL15" s="115">
        <f t="shared" si="3"/>
        <v>0</v>
      </c>
      <c r="AM15" s="115">
        <f t="shared" si="3"/>
        <v>0</v>
      </c>
      <c r="AN15" s="115">
        <f t="shared" si="3"/>
        <v>0</v>
      </c>
      <c r="AO15" s="105">
        <f t="shared" ref="AO15:AO16" si="10">AK15+AL15+AM15+AN15</f>
        <v>0</v>
      </c>
      <c r="AP15" s="123">
        <f t="shared" ref="AP15:AP16" si="11">AO15-Q15</f>
        <v>0</v>
      </c>
    </row>
    <row r="16" spans="1:52" ht="15.75" customHeight="1" thickBot="1">
      <c r="A16" s="888"/>
      <c r="B16" s="844"/>
      <c r="C16" s="868"/>
      <c r="D16" s="239" t="s">
        <v>193</v>
      </c>
      <c r="E16" s="238">
        <v>1</v>
      </c>
      <c r="F16" s="238">
        <v>2014</v>
      </c>
      <c r="G16" s="238" t="s">
        <v>194</v>
      </c>
      <c r="H16" s="235" t="s">
        <v>192</v>
      </c>
      <c r="I16" s="238"/>
      <c r="J16" s="238"/>
      <c r="K16" s="238"/>
      <c r="L16" s="238"/>
      <c r="M16" s="238"/>
      <c r="N16" s="241"/>
      <c r="O16" s="241"/>
      <c r="P16" s="241"/>
      <c r="Q16" s="242">
        <f t="shared" si="8"/>
        <v>0</v>
      </c>
      <c r="R16" s="243"/>
      <c r="S16" s="243"/>
      <c r="T16" s="243"/>
      <c r="U16" s="243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9" t="s">
        <v>195</v>
      </c>
      <c r="AG16" s="245"/>
      <c r="AH16" s="245"/>
      <c r="AI16" s="245"/>
      <c r="AJ16" s="217"/>
      <c r="AK16" s="244">
        <f t="shared" si="9"/>
        <v>0</v>
      </c>
      <c r="AL16" s="244">
        <f t="shared" si="3"/>
        <v>0</v>
      </c>
      <c r="AM16" s="244">
        <f t="shared" si="3"/>
        <v>0</v>
      </c>
      <c r="AN16" s="244">
        <f t="shared" si="3"/>
        <v>0</v>
      </c>
      <c r="AO16" s="167">
        <f t="shared" si="10"/>
        <v>0</v>
      </c>
      <c r="AP16" s="182">
        <f t="shared" si="11"/>
        <v>0</v>
      </c>
    </row>
    <row r="17" spans="1:42" ht="57.75" thickBot="1">
      <c r="A17" s="139"/>
      <c r="B17" s="113" t="s">
        <v>196</v>
      </c>
      <c r="C17" s="113">
        <v>11</v>
      </c>
      <c r="D17" s="114" t="s">
        <v>197</v>
      </c>
      <c r="E17" s="113">
        <v>1</v>
      </c>
      <c r="F17" s="238">
        <v>45279</v>
      </c>
      <c r="G17" s="238" t="s">
        <v>198</v>
      </c>
      <c r="H17" s="235" t="s">
        <v>199</v>
      </c>
      <c r="I17" s="113"/>
      <c r="J17" s="113"/>
      <c r="K17" s="113"/>
      <c r="L17" s="114" t="s">
        <v>200</v>
      </c>
      <c r="M17" s="113"/>
      <c r="N17" s="145"/>
      <c r="O17" s="145"/>
      <c r="P17" s="145"/>
      <c r="Q17" s="164">
        <f>N17+O17+P17</f>
        <v>0</v>
      </c>
      <c r="R17" s="154"/>
      <c r="S17" s="154"/>
      <c r="T17" s="154"/>
      <c r="U17" s="154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55"/>
      <c r="AH17" s="155"/>
      <c r="AI17" s="155"/>
      <c r="AJ17" s="155"/>
      <c r="AK17" s="115">
        <f>R17*Y17</f>
        <v>0</v>
      </c>
      <c r="AL17" s="115">
        <f t="shared" si="3"/>
        <v>0</v>
      </c>
      <c r="AM17" s="115">
        <f t="shared" si="3"/>
        <v>0</v>
      </c>
      <c r="AN17" s="115">
        <f t="shared" si="3"/>
        <v>0</v>
      </c>
      <c r="AO17" s="105">
        <f>AK17+AL17+AM17+AN17</f>
        <v>0</v>
      </c>
      <c r="AP17" s="123">
        <f>AO17-Q17</f>
        <v>0</v>
      </c>
    </row>
    <row r="18" spans="1:42" ht="14.25">
      <c r="A18" s="247"/>
      <c r="B18" s="246" t="s">
        <v>45</v>
      </c>
      <c r="C18" s="248">
        <f>SUM(C7:C17)</f>
        <v>83</v>
      </c>
      <c r="D18" s="248"/>
      <c r="E18" s="56">
        <v>15</v>
      </c>
      <c r="F18" s="248"/>
      <c r="G18" s="56"/>
      <c r="H18" s="264"/>
      <c r="I18" s="248"/>
      <c r="J18" s="248"/>
      <c r="K18" s="249"/>
      <c r="L18" s="248"/>
      <c r="M18" s="249"/>
      <c r="N18" s="248">
        <v>21500</v>
      </c>
      <c r="O18" s="248">
        <v>270200</v>
      </c>
      <c r="P18" s="56">
        <v>31064</v>
      </c>
      <c r="Q18" s="56">
        <v>322764</v>
      </c>
      <c r="R18" s="248">
        <v>35040</v>
      </c>
      <c r="S18" s="249">
        <v>30000</v>
      </c>
      <c r="T18" s="250"/>
      <c r="U18" s="251"/>
      <c r="V18" s="248">
        <v>73415</v>
      </c>
      <c r="W18" s="248">
        <v>39</v>
      </c>
      <c r="X18" s="248"/>
      <c r="Y18" s="252">
        <v>5</v>
      </c>
      <c r="Z18" s="252">
        <v>7.2</v>
      </c>
      <c r="AA18" s="56">
        <v>8</v>
      </c>
      <c r="AB18" s="56">
        <v>0</v>
      </c>
      <c r="AC18" s="56">
        <v>0.8</v>
      </c>
      <c r="AD18" s="56">
        <v>0</v>
      </c>
      <c r="AE18" s="56">
        <v>0</v>
      </c>
      <c r="AF18" s="248">
        <v>0</v>
      </c>
      <c r="AG18" s="56">
        <v>401491</v>
      </c>
      <c r="AH18" s="249">
        <v>0</v>
      </c>
      <c r="AI18" s="56">
        <v>0</v>
      </c>
      <c r="AJ18" s="56">
        <v>0</v>
      </c>
      <c r="AK18" s="250">
        <v>157508.1</v>
      </c>
      <c r="AL18" s="251">
        <v>216000</v>
      </c>
      <c r="AM18" s="248"/>
      <c r="AN18" s="248"/>
      <c r="AO18" s="56">
        <v>8.1</v>
      </c>
      <c r="AP18" s="56">
        <v>-1255.9000000000001</v>
      </c>
    </row>
    <row r="19" spans="1:42">
      <c r="AG19" s="1"/>
      <c r="AH19" s="1"/>
      <c r="AI19" s="1"/>
      <c r="AJ19" s="1"/>
    </row>
    <row r="20" spans="1:42">
      <c r="AG20" s="1"/>
      <c r="AH20" s="1"/>
      <c r="AI20" s="1"/>
      <c r="AJ20" s="1"/>
    </row>
    <row r="21" spans="1:42">
      <c r="C21" s="1" t="s">
        <v>201</v>
      </c>
      <c r="AG21" s="1"/>
      <c r="AH21" s="1"/>
      <c r="AI21" s="1"/>
      <c r="AJ21" s="1"/>
    </row>
    <row r="22" spans="1:42">
      <c r="E22" s="1" t="s">
        <v>201</v>
      </c>
      <c r="AG22" s="1"/>
      <c r="AH22" s="1"/>
      <c r="AI22" s="1"/>
      <c r="AJ22" s="1"/>
    </row>
    <row r="23" spans="1:42">
      <c r="AG23" s="1"/>
      <c r="AH23" s="1"/>
      <c r="AI23" s="1"/>
      <c r="AJ23" s="1"/>
    </row>
    <row r="24" spans="1:42">
      <c r="AG24" s="1"/>
      <c r="AH24" s="1"/>
      <c r="AI24" s="1"/>
      <c r="AJ24" s="1"/>
    </row>
    <row r="25" spans="1:42">
      <c r="AG25" s="1"/>
      <c r="AH25" s="1"/>
      <c r="AI25" s="1"/>
      <c r="AJ25" s="1"/>
    </row>
    <row r="26" spans="1:42">
      <c r="AG26" s="1"/>
      <c r="AH26" s="1"/>
      <c r="AI26" s="1"/>
      <c r="AJ26" s="1"/>
    </row>
    <row r="27" spans="1:42">
      <c r="AG27" s="1"/>
      <c r="AH27" s="1"/>
      <c r="AI27" s="1"/>
      <c r="AJ27" s="1"/>
    </row>
    <row r="28" spans="1:42">
      <c r="AG28" s="1"/>
      <c r="AH28" s="1"/>
      <c r="AI28" s="1"/>
      <c r="AJ28" s="1"/>
    </row>
    <row r="29" spans="1:42">
      <c r="AG29" s="1"/>
      <c r="AH29" s="1"/>
      <c r="AI29" s="1"/>
      <c r="AJ29" s="1"/>
    </row>
    <row r="30" spans="1:42">
      <c r="AG30" s="1"/>
      <c r="AH30" s="1"/>
      <c r="AI30" s="1"/>
      <c r="AJ30" s="1"/>
    </row>
    <row r="31" spans="1:42">
      <c r="AG31" s="1"/>
      <c r="AH31" s="1"/>
      <c r="AI31" s="1"/>
      <c r="AJ31" s="1"/>
    </row>
    <row r="32" spans="1:42">
      <c r="AG32" s="1"/>
      <c r="AH32" s="1"/>
      <c r="AI32" s="1"/>
      <c r="AJ32" s="1"/>
    </row>
    <row r="33" spans="33:36">
      <c r="AG33" s="1"/>
      <c r="AH33" s="1"/>
      <c r="AI33" s="1"/>
      <c r="AJ33" s="1"/>
    </row>
    <row r="34" spans="33:36">
      <c r="AG34" s="1"/>
      <c r="AH34" s="1"/>
      <c r="AI34" s="1"/>
      <c r="AJ34" s="1"/>
    </row>
    <row r="35" spans="33:36">
      <c r="AG35" s="1"/>
      <c r="AH35" s="1"/>
      <c r="AI35" s="1"/>
      <c r="AJ35" s="1"/>
    </row>
    <row r="36" spans="33:36">
      <c r="AG36" s="1"/>
      <c r="AH36" s="1"/>
      <c r="AI36" s="1"/>
      <c r="AJ36" s="1"/>
    </row>
    <row r="37" spans="33:36">
      <c r="AG37" s="1"/>
      <c r="AH37" s="1"/>
      <c r="AI37" s="1"/>
      <c r="AJ37" s="1"/>
    </row>
    <row r="38" spans="33:36">
      <c r="AG38" s="1"/>
      <c r="AH38" s="1"/>
      <c r="AI38" s="1"/>
      <c r="AJ38" s="1"/>
    </row>
    <row r="39" spans="33:36">
      <c r="AG39" s="1"/>
      <c r="AH39" s="1"/>
      <c r="AI39" s="1"/>
      <c r="AJ39" s="1"/>
    </row>
    <row r="40" spans="33:36">
      <c r="AG40" s="1"/>
      <c r="AH40" s="1"/>
      <c r="AI40" s="1"/>
      <c r="AJ40" s="1"/>
    </row>
    <row r="41" spans="33:36">
      <c r="AG41" s="1"/>
      <c r="AH41" s="1"/>
      <c r="AI41" s="1"/>
      <c r="AJ41" s="1"/>
    </row>
    <row r="42" spans="33:36">
      <c r="AG42" s="1"/>
      <c r="AH42" s="1"/>
      <c r="AI42" s="1"/>
      <c r="AJ42" s="1"/>
    </row>
    <row r="43" spans="33:36">
      <c r="AG43" s="1"/>
      <c r="AH43" s="1"/>
      <c r="AI43" s="1"/>
      <c r="AJ43" s="1"/>
    </row>
    <row r="44" spans="33:36">
      <c r="AG44" s="1"/>
      <c r="AH44" s="1"/>
      <c r="AI44" s="1"/>
      <c r="AJ44" s="1"/>
    </row>
    <row r="45" spans="33:36">
      <c r="AG45" s="1"/>
      <c r="AH45" s="1"/>
      <c r="AI45" s="1"/>
      <c r="AJ45" s="1"/>
    </row>
    <row r="46" spans="33:36">
      <c r="AG46" s="1"/>
      <c r="AH46" s="1"/>
      <c r="AI46" s="1"/>
      <c r="AJ46" s="1"/>
    </row>
    <row r="47" spans="33:36">
      <c r="AG47" s="1"/>
      <c r="AH47" s="1"/>
      <c r="AI47" s="1"/>
      <c r="AJ47" s="1"/>
    </row>
    <row r="48" spans="33:36">
      <c r="AG48" s="1"/>
      <c r="AH48" s="1"/>
      <c r="AI48" s="1"/>
      <c r="AJ48" s="1"/>
    </row>
    <row r="49" spans="33:36">
      <c r="AG49" s="1"/>
      <c r="AH49" s="1"/>
      <c r="AI49" s="1"/>
      <c r="AJ49" s="1"/>
    </row>
    <row r="50" spans="33:36">
      <c r="AG50" s="1"/>
      <c r="AH50" s="1"/>
      <c r="AI50" s="1"/>
      <c r="AJ50" s="1"/>
    </row>
    <row r="51" spans="33:36">
      <c r="AG51" s="1"/>
      <c r="AH51" s="1"/>
      <c r="AI51" s="1"/>
      <c r="AJ51" s="1"/>
    </row>
    <row r="52" spans="33:36">
      <c r="AG52" s="1"/>
      <c r="AH52" s="1"/>
      <c r="AI52" s="1"/>
      <c r="AJ52" s="1"/>
    </row>
    <row r="53" spans="33:36">
      <c r="AG53" s="1"/>
      <c r="AH53" s="1"/>
      <c r="AI53" s="1"/>
      <c r="AJ53" s="1"/>
    </row>
    <row r="54" spans="33:36">
      <c r="AG54" s="1"/>
      <c r="AH54" s="1"/>
      <c r="AI54" s="1"/>
      <c r="AJ54" s="1"/>
    </row>
    <row r="55" spans="33:36">
      <c r="AG55" s="1"/>
      <c r="AH55" s="1"/>
      <c r="AI55" s="1"/>
      <c r="AJ55" s="1"/>
    </row>
    <row r="56" spans="33:36">
      <c r="AG56" s="1"/>
      <c r="AH56" s="1"/>
      <c r="AI56" s="1"/>
      <c r="AJ56" s="1"/>
    </row>
    <row r="57" spans="33:36">
      <c r="AG57" s="1"/>
      <c r="AH57" s="1"/>
      <c r="AI57" s="1"/>
      <c r="AJ57" s="1"/>
    </row>
    <row r="58" spans="33:36">
      <c r="AG58" s="1"/>
      <c r="AH58" s="1"/>
      <c r="AI58" s="1"/>
      <c r="AJ58" s="1"/>
    </row>
    <row r="59" spans="33:36">
      <c r="AG59" s="1"/>
      <c r="AH59" s="1"/>
      <c r="AI59" s="1"/>
      <c r="AJ59" s="1"/>
    </row>
    <row r="60" spans="33:36">
      <c r="AG60" s="1"/>
      <c r="AH60" s="1"/>
      <c r="AI60" s="1"/>
      <c r="AJ60" s="1"/>
    </row>
    <row r="61" spans="33:36">
      <c r="AG61" s="1"/>
      <c r="AH61" s="1"/>
      <c r="AI61" s="1"/>
      <c r="AJ61" s="1"/>
    </row>
    <row r="62" spans="33:36">
      <c r="AG62" s="1"/>
      <c r="AH62" s="1"/>
      <c r="AI62" s="1"/>
      <c r="AJ62" s="1"/>
    </row>
    <row r="63" spans="33:36">
      <c r="AG63" s="1"/>
      <c r="AH63" s="1"/>
      <c r="AI63" s="1"/>
      <c r="AJ63" s="1"/>
    </row>
    <row r="64" spans="33:36">
      <c r="AG64" s="1"/>
      <c r="AH64" s="1"/>
      <c r="AI64" s="1"/>
      <c r="AJ64" s="1"/>
    </row>
    <row r="65" spans="33:36">
      <c r="AG65" s="1"/>
      <c r="AH65" s="1"/>
      <c r="AI65" s="1"/>
      <c r="AJ65" s="1"/>
    </row>
    <row r="66" spans="33:36">
      <c r="AG66" s="1"/>
      <c r="AH66" s="1"/>
      <c r="AI66" s="1"/>
      <c r="AJ66" s="1"/>
    </row>
    <row r="67" spans="33:36">
      <c r="AG67" s="1"/>
      <c r="AH67" s="1"/>
      <c r="AI67" s="1"/>
      <c r="AJ67" s="1"/>
    </row>
    <row r="68" spans="33:36">
      <c r="AG68" s="1"/>
      <c r="AH68" s="1"/>
      <c r="AI68" s="1"/>
      <c r="AJ68" s="1"/>
    </row>
    <row r="69" spans="33:36">
      <c r="AG69" s="1"/>
      <c r="AH69" s="1"/>
      <c r="AI69" s="1"/>
      <c r="AJ69" s="1"/>
    </row>
    <row r="70" spans="33:36">
      <c r="AG70" s="1"/>
      <c r="AH70" s="1"/>
      <c r="AI70" s="1"/>
      <c r="AJ70" s="1"/>
    </row>
    <row r="71" spans="33:36">
      <c r="AG71" s="1"/>
      <c r="AH71" s="1"/>
      <c r="AI71" s="1"/>
      <c r="AJ71" s="1"/>
    </row>
    <row r="72" spans="33:36">
      <c r="AG72" s="1"/>
      <c r="AH72" s="1"/>
      <c r="AI72" s="1"/>
      <c r="AJ72" s="1"/>
    </row>
    <row r="73" spans="33:36">
      <c r="AG73" s="1"/>
      <c r="AH73" s="1"/>
      <c r="AI73" s="1"/>
      <c r="AJ73" s="1"/>
    </row>
    <row r="74" spans="33:36">
      <c r="AG74" s="1"/>
      <c r="AH74" s="1"/>
      <c r="AI74" s="1"/>
      <c r="AJ74" s="1"/>
    </row>
    <row r="75" spans="33:36">
      <c r="AG75" s="1"/>
      <c r="AH75" s="1"/>
      <c r="AI75" s="1"/>
      <c r="AJ75" s="1"/>
    </row>
    <row r="76" spans="33:36">
      <c r="AG76" s="1"/>
      <c r="AH76" s="1"/>
      <c r="AI76" s="1"/>
      <c r="AJ76" s="1"/>
    </row>
    <row r="77" spans="33:36">
      <c r="AG77" s="1"/>
      <c r="AH77" s="1"/>
      <c r="AI77" s="1"/>
      <c r="AJ77" s="1"/>
    </row>
    <row r="78" spans="33:36">
      <c r="AG78" s="1"/>
      <c r="AH78" s="1"/>
      <c r="AI78" s="1"/>
      <c r="AJ78" s="1"/>
    </row>
    <row r="79" spans="33:36">
      <c r="AG79" s="1"/>
      <c r="AH79" s="1"/>
      <c r="AI79" s="1"/>
      <c r="AJ79" s="1"/>
    </row>
    <row r="80" spans="33:36">
      <c r="AG80" s="1"/>
      <c r="AH80" s="1"/>
      <c r="AI80" s="1"/>
      <c r="AJ80" s="1"/>
    </row>
    <row r="81" spans="33:36">
      <c r="AG81" s="1"/>
      <c r="AH81" s="1"/>
      <c r="AI81" s="1"/>
      <c r="AJ81" s="1"/>
    </row>
    <row r="82" spans="33:36">
      <c r="AG82" s="1"/>
      <c r="AH82" s="1"/>
      <c r="AI82" s="1"/>
      <c r="AJ82" s="1"/>
    </row>
    <row r="83" spans="33:36">
      <c r="AG83" s="1"/>
      <c r="AH83" s="1"/>
      <c r="AI83" s="1"/>
      <c r="AJ83" s="1"/>
    </row>
    <row r="84" spans="33:36">
      <c r="AG84" s="1"/>
      <c r="AH84" s="1"/>
      <c r="AI84" s="1"/>
      <c r="AJ84" s="1"/>
    </row>
    <row r="85" spans="33:36">
      <c r="AG85" s="1"/>
      <c r="AH85" s="1"/>
      <c r="AI85" s="1"/>
      <c r="AJ85" s="1"/>
    </row>
    <row r="86" spans="33:36">
      <c r="AG86" s="1"/>
      <c r="AH86" s="1"/>
      <c r="AI86" s="1"/>
      <c r="AJ86" s="1"/>
    </row>
    <row r="87" spans="33:36">
      <c r="AG87" s="1"/>
      <c r="AH87" s="1"/>
      <c r="AI87" s="1"/>
      <c r="AJ87" s="1"/>
    </row>
    <row r="88" spans="33:36">
      <c r="AG88" s="1"/>
      <c r="AH88" s="1"/>
      <c r="AI88" s="1"/>
      <c r="AJ88" s="1"/>
    </row>
    <row r="89" spans="33:36">
      <c r="AG89" s="1"/>
      <c r="AH89" s="1"/>
      <c r="AI89" s="1"/>
      <c r="AJ89" s="1"/>
    </row>
    <row r="90" spans="33:36">
      <c r="AG90" s="1"/>
      <c r="AH90" s="1"/>
      <c r="AI90" s="1"/>
      <c r="AJ90" s="1"/>
    </row>
    <row r="91" spans="33:36">
      <c r="AG91" s="1"/>
      <c r="AH91" s="1"/>
      <c r="AI91" s="1"/>
      <c r="AJ91" s="1"/>
    </row>
    <row r="92" spans="33:36">
      <c r="AG92" s="1"/>
      <c r="AH92" s="1"/>
      <c r="AI92" s="1"/>
      <c r="AJ92" s="1"/>
    </row>
    <row r="93" spans="33:36">
      <c r="AG93" s="1"/>
      <c r="AH93" s="1"/>
      <c r="AI93" s="1"/>
      <c r="AJ93" s="1"/>
    </row>
    <row r="94" spans="33:36">
      <c r="AG94" s="1"/>
      <c r="AH94" s="1"/>
      <c r="AI94" s="1"/>
      <c r="AJ94" s="1"/>
    </row>
    <row r="95" spans="33:36">
      <c r="AG95" s="1"/>
      <c r="AH95" s="1"/>
      <c r="AI95" s="1"/>
      <c r="AJ95" s="1"/>
    </row>
    <row r="96" spans="33:36">
      <c r="AG96" s="1"/>
      <c r="AH96" s="1"/>
      <c r="AI96" s="1"/>
      <c r="AJ96" s="1"/>
    </row>
    <row r="97" spans="33:36">
      <c r="AG97" s="1"/>
      <c r="AH97" s="1"/>
      <c r="AI97" s="1"/>
      <c r="AJ97" s="1"/>
    </row>
    <row r="98" spans="33:36">
      <c r="AG98" s="1"/>
      <c r="AH98" s="1"/>
      <c r="AI98" s="1"/>
      <c r="AJ98" s="1"/>
    </row>
    <row r="99" spans="33:36">
      <c r="AG99" s="1"/>
      <c r="AH99" s="1"/>
      <c r="AI99" s="1"/>
      <c r="AJ99" s="1"/>
    </row>
    <row r="100" spans="33:36">
      <c r="AG100" s="1"/>
      <c r="AH100" s="1"/>
      <c r="AI100" s="1"/>
      <c r="AJ100" s="1"/>
    </row>
    <row r="101" spans="33:36">
      <c r="AG101" s="1"/>
      <c r="AH101" s="1"/>
      <c r="AI101" s="1"/>
      <c r="AJ101" s="1"/>
    </row>
    <row r="102" spans="33:36">
      <c r="AG102" s="1"/>
      <c r="AH102" s="1"/>
      <c r="AI102" s="1"/>
      <c r="AJ102" s="1"/>
    </row>
    <row r="103" spans="33:36">
      <c r="AG103" s="1"/>
      <c r="AH103" s="1"/>
      <c r="AI103" s="1"/>
      <c r="AJ103" s="1"/>
    </row>
    <row r="104" spans="33:36">
      <c r="AG104" s="1"/>
      <c r="AH104" s="1"/>
      <c r="AI104" s="1"/>
      <c r="AJ104" s="1"/>
    </row>
    <row r="105" spans="33:36">
      <c r="AG105" s="1"/>
      <c r="AH105" s="1"/>
      <c r="AI105" s="1"/>
      <c r="AJ105" s="1"/>
    </row>
    <row r="106" spans="33:36">
      <c r="AG106" s="1"/>
      <c r="AH106" s="1"/>
      <c r="AI106" s="1"/>
      <c r="AJ106" s="1"/>
    </row>
    <row r="107" spans="33:36">
      <c r="AG107" s="1"/>
      <c r="AH107" s="1"/>
      <c r="AI107" s="1"/>
      <c r="AJ107" s="1"/>
    </row>
    <row r="108" spans="33:36">
      <c r="AG108" s="1"/>
      <c r="AH108" s="1"/>
      <c r="AI108" s="1"/>
      <c r="AJ108" s="1"/>
    </row>
    <row r="109" spans="33:36">
      <c r="AG109" s="1"/>
      <c r="AH109" s="1"/>
      <c r="AI109" s="1"/>
      <c r="AJ109" s="1"/>
    </row>
    <row r="110" spans="33:36">
      <c r="AG110" s="1"/>
      <c r="AH110" s="1"/>
      <c r="AI110" s="1"/>
      <c r="AJ110" s="1"/>
    </row>
    <row r="111" spans="33:36">
      <c r="AG111" s="1"/>
      <c r="AH111" s="1"/>
      <c r="AI111" s="1"/>
      <c r="AJ111" s="1"/>
    </row>
    <row r="112" spans="33:36">
      <c r="AG112" s="1"/>
      <c r="AH112" s="1"/>
      <c r="AI112" s="1"/>
      <c r="AJ112" s="1"/>
    </row>
    <row r="113" spans="33:36">
      <c r="AG113" s="1"/>
      <c r="AH113" s="1"/>
      <c r="AI113" s="1"/>
      <c r="AJ113" s="1"/>
    </row>
    <row r="114" spans="33:36">
      <c r="AG114" s="1"/>
      <c r="AH114" s="1"/>
      <c r="AI114" s="1"/>
      <c r="AJ114" s="1"/>
    </row>
    <row r="115" spans="33:36">
      <c r="AG115" s="1"/>
      <c r="AH115" s="1"/>
      <c r="AI115" s="1"/>
      <c r="AJ115" s="1"/>
    </row>
    <row r="116" spans="33:36">
      <c r="AG116" s="1"/>
      <c r="AH116" s="1"/>
      <c r="AI116" s="1"/>
      <c r="AJ116" s="1"/>
    </row>
    <row r="117" spans="33:36">
      <c r="AG117" s="1"/>
      <c r="AH117" s="1"/>
      <c r="AI117" s="1"/>
      <c r="AJ117" s="1"/>
    </row>
    <row r="118" spans="33:36">
      <c r="AG118" s="1"/>
      <c r="AH118" s="1"/>
      <c r="AI118" s="1"/>
      <c r="AJ118" s="1"/>
    </row>
    <row r="119" spans="33:36">
      <c r="AG119" s="1"/>
      <c r="AH119" s="1"/>
      <c r="AI119" s="1"/>
      <c r="AJ119" s="1"/>
    </row>
    <row r="120" spans="33:36">
      <c r="AG120" s="1"/>
      <c r="AH120" s="1"/>
      <c r="AI120" s="1"/>
      <c r="AJ120" s="1"/>
    </row>
    <row r="121" spans="33:36">
      <c r="AG121" s="1"/>
      <c r="AH121" s="1"/>
      <c r="AI121" s="1"/>
      <c r="AJ121" s="1"/>
    </row>
    <row r="122" spans="33:36">
      <c r="AG122" s="1"/>
      <c r="AH122" s="1"/>
      <c r="AI122" s="1"/>
      <c r="AJ122" s="1"/>
    </row>
    <row r="123" spans="33:36">
      <c r="AG123" s="1"/>
      <c r="AH123" s="1"/>
      <c r="AI123" s="1"/>
      <c r="AJ123" s="1"/>
    </row>
    <row r="124" spans="33:36">
      <c r="AG124" s="1"/>
      <c r="AH124" s="1"/>
      <c r="AI124" s="1"/>
      <c r="AJ124" s="1"/>
    </row>
    <row r="125" spans="33:36">
      <c r="AG125" s="1"/>
      <c r="AH125" s="1"/>
      <c r="AI125" s="1"/>
      <c r="AJ125" s="1"/>
    </row>
    <row r="126" spans="33:36">
      <c r="AG126" s="1"/>
      <c r="AH126" s="1"/>
      <c r="AI126" s="1"/>
      <c r="AJ126" s="1"/>
    </row>
    <row r="127" spans="33:36">
      <c r="AG127" s="1"/>
      <c r="AH127" s="1"/>
      <c r="AI127" s="1"/>
      <c r="AJ127" s="1"/>
    </row>
    <row r="128" spans="33:36">
      <c r="AG128" s="1"/>
      <c r="AH128" s="1"/>
      <c r="AI128" s="1"/>
      <c r="AJ128" s="1"/>
    </row>
    <row r="129" spans="33:36">
      <c r="AG129" s="1"/>
      <c r="AH129" s="1"/>
      <c r="AI129" s="1"/>
      <c r="AJ129" s="1"/>
    </row>
    <row r="130" spans="33:36">
      <c r="AG130" s="1"/>
      <c r="AH130" s="1"/>
      <c r="AI130" s="1"/>
      <c r="AJ130" s="1"/>
    </row>
  </sheetData>
  <mergeCells count="34"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V3:X3"/>
    <mergeCell ref="Y3:AB3"/>
    <mergeCell ref="AG2:AP2"/>
    <mergeCell ref="D3:D5"/>
    <mergeCell ref="E3:E4"/>
    <mergeCell ref="F3:F4"/>
    <mergeCell ref="O3:O4"/>
    <mergeCell ref="P3:P4"/>
    <mergeCell ref="H3:H4"/>
    <mergeCell ref="I3:I4"/>
    <mergeCell ref="J3:J4"/>
    <mergeCell ref="K3:K4"/>
    <mergeCell ref="L3:L4"/>
    <mergeCell ref="AP3:AP4"/>
    <mergeCell ref="B11:B16"/>
    <mergeCell ref="A11:A16"/>
    <mergeCell ref="Q3:Q4"/>
    <mergeCell ref="AC3:AF3"/>
    <mergeCell ref="AG3:AJ3"/>
    <mergeCell ref="AK3:AN3"/>
    <mergeCell ref="AO3:AO4"/>
    <mergeCell ref="M3:M4"/>
    <mergeCell ref="C11:C16"/>
    <mergeCell ref="N3:N4"/>
  </mergeCells>
  <pageMargins left="0.72" right="0.2" top="0.4" bottom="0.17" header="0.3" footer="0.17"/>
  <pageSetup paperSize="9" scale="60" orientation="landscape" r:id="rId1"/>
  <colBreaks count="2" manualBreakCount="2">
    <brk id="8" max="24" man="1"/>
    <brk id="21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57"/>
  <sheetViews>
    <sheetView topLeftCell="C15" zoomScale="60" zoomScaleNormal="60" workbookViewId="0">
      <selection activeCell="AR27" sqref="AR27"/>
    </sheetView>
  </sheetViews>
  <sheetFormatPr defaultRowHeight="13.5"/>
  <cols>
    <col min="1" max="1" width="2.5703125" style="1" customWidth="1"/>
    <col min="2" max="2" width="13.28515625" style="1" customWidth="1"/>
    <col min="3" max="3" width="7.140625" style="1" customWidth="1"/>
    <col min="4" max="4" width="12.28515625" style="1" customWidth="1"/>
    <col min="5" max="5" width="7.42578125" style="1" customWidth="1"/>
    <col min="6" max="6" width="14.85546875" style="1" bestFit="1" customWidth="1"/>
    <col min="7" max="7" width="9.85546875" style="1" customWidth="1"/>
    <col min="8" max="8" width="13" style="1" customWidth="1"/>
    <col min="9" max="9" width="4.42578125" style="1" customWidth="1"/>
    <col min="10" max="10" width="4.140625" style="1" customWidth="1"/>
    <col min="11" max="11" width="3.85546875" style="1" customWidth="1"/>
    <col min="12" max="12" width="5" style="1" customWidth="1"/>
    <col min="13" max="13" width="11" style="1" customWidth="1"/>
    <col min="14" max="14" width="15" style="1" customWidth="1"/>
    <col min="15" max="15" width="13.5703125" style="1" customWidth="1"/>
    <col min="16" max="16" width="10.7109375" style="1" customWidth="1"/>
    <col min="17" max="17" width="14.85546875" style="1" customWidth="1"/>
    <col min="18" max="18" width="11.140625" style="1" bestFit="1" customWidth="1"/>
    <col min="19" max="19" width="12" style="1" customWidth="1"/>
    <col min="20" max="20" width="11.140625" style="1" bestFit="1" customWidth="1"/>
    <col min="21" max="21" width="11.28515625" style="1" customWidth="1"/>
    <col min="22" max="22" width="13.7109375" style="1" bestFit="1" customWidth="1"/>
    <col min="23" max="23" width="12.85546875" style="1" customWidth="1"/>
    <col min="24" max="24" width="9.85546875" style="1" customWidth="1"/>
    <col min="25" max="25" width="5.85546875" style="1" customWidth="1"/>
    <col min="26" max="26" width="6.28515625" style="1" bestFit="1" customWidth="1"/>
    <col min="27" max="27" width="11.28515625" style="1" customWidth="1"/>
    <col min="28" max="28" width="6.28515625" style="1" customWidth="1"/>
    <col min="29" max="29" width="6.28515625" style="1" bestFit="1" customWidth="1"/>
    <col min="30" max="30" width="5.5703125" style="1" bestFit="1" customWidth="1"/>
    <col min="31" max="31" width="6.28515625" style="1" bestFit="1" customWidth="1"/>
    <col min="32" max="32" width="5.5703125" style="1" bestFit="1" customWidth="1"/>
    <col min="33" max="33" width="12.7109375" style="16" customWidth="1"/>
    <col min="34" max="34" width="7" style="16" bestFit="1" customWidth="1"/>
    <col min="35" max="35" width="10.5703125" style="16" bestFit="1" customWidth="1"/>
    <col min="36" max="36" width="14.85546875" style="16" bestFit="1" customWidth="1"/>
    <col min="37" max="37" width="7" style="1" bestFit="1" customWidth="1"/>
    <col min="38" max="38" width="12" style="1" bestFit="1" customWidth="1"/>
    <col min="39" max="39" width="14.42578125" style="1" customWidth="1"/>
    <col min="40" max="40" width="13.42578125" style="1" bestFit="1" customWidth="1"/>
    <col min="41" max="41" width="18" style="1" bestFit="1" customWidth="1"/>
    <col min="42" max="42" width="19" style="1" bestFit="1" customWidth="1"/>
    <col min="43" max="43" width="8.85546875" style="1" customWidth="1"/>
    <col min="44" max="44" width="9.28515625" style="1" customWidth="1"/>
    <col min="45" max="45" width="4.140625" style="1" customWidth="1"/>
    <col min="46" max="46" width="6.5703125" style="1" customWidth="1"/>
    <col min="47" max="47" width="5.42578125" style="1" customWidth="1"/>
    <col min="48" max="48" width="5" style="1" customWidth="1"/>
    <col min="49" max="49" width="8" style="1" customWidth="1"/>
    <col min="50" max="50" width="5" style="1" customWidth="1"/>
    <col min="51" max="51" width="6.140625" style="1" customWidth="1"/>
    <col min="52" max="52" width="4.28515625" style="1" customWidth="1"/>
    <col min="53" max="53" width="36.7109375" style="1" customWidth="1"/>
    <col min="54" max="16384" width="9.140625" style="1"/>
  </cols>
  <sheetData>
    <row r="1" spans="1:52" ht="33" customHeight="1" thickBot="1">
      <c r="A1" s="848" t="s">
        <v>202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8"/>
      <c r="U1" s="848"/>
      <c r="V1" s="848"/>
      <c r="W1" s="848"/>
      <c r="X1" s="848"/>
      <c r="Y1" s="848"/>
      <c r="Z1" s="848"/>
      <c r="AA1" s="848"/>
      <c r="AB1" s="848"/>
      <c r="AC1" s="848"/>
      <c r="AD1" s="848"/>
      <c r="AE1" s="848"/>
      <c r="AF1" s="848"/>
      <c r="AG1" s="848"/>
      <c r="AH1" s="848"/>
      <c r="AI1" s="848"/>
      <c r="AJ1" s="848"/>
      <c r="AK1" s="848"/>
      <c r="AL1" s="848"/>
      <c r="AM1" s="848"/>
      <c r="AN1" s="848"/>
      <c r="AO1" s="848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ht="57" customHeight="1">
      <c r="A2" s="849" t="s">
        <v>14</v>
      </c>
      <c r="B2" s="852" t="s">
        <v>36</v>
      </c>
      <c r="C2" s="854" t="s">
        <v>46</v>
      </c>
      <c r="D2" s="852" t="s">
        <v>11</v>
      </c>
      <c r="E2" s="852"/>
      <c r="F2" s="852"/>
      <c r="G2" s="852"/>
      <c r="H2" s="852"/>
      <c r="I2" s="882" t="s">
        <v>16</v>
      </c>
      <c r="J2" s="882"/>
      <c r="K2" s="882"/>
      <c r="L2" s="882"/>
      <c r="M2" s="882"/>
      <c r="N2" s="883" t="s">
        <v>4</v>
      </c>
      <c r="O2" s="883"/>
      <c r="P2" s="883"/>
      <c r="Q2" s="883"/>
      <c r="R2" s="856" t="s">
        <v>26</v>
      </c>
      <c r="S2" s="856"/>
      <c r="T2" s="856"/>
      <c r="U2" s="856"/>
      <c r="V2" s="882" t="s">
        <v>37</v>
      </c>
      <c r="W2" s="882"/>
      <c r="X2" s="882"/>
      <c r="Y2" s="852" t="s">
        <v>25</v>
      </c>
      <c r="Z2" s="852"/>
      <c r="AA2" s="852"/>
      <c r="AB2" s="852"/>
      <c r="AC2" s="852"/>
      <c r="AD2" s="852"/>
      <c r="AE2" s="852"/>
      <c r="AF2" s="852"/>
      <c r="AG2" s="882" t="s">
        <v>0</v>
      </c>
      <c r="AH2" s="882"/>
      <c r="AI2" s="882"/>
      <c r="AJ2" s="882"/>
      <c r="AK2" s="882"/>
      <c r="AL2" s="882"/>
      <c r="AM2" s="882"/>
      <c r="AN2" s="882"/>
      <c r="AO2" s="882"/>
      <c r="AP2" s="884"/>
      <c r="AQ2" s="8"/>
      <c r="AR2" s="8"/>
      <c r="AS2" s="8"/>
      <c r="AT2" s="8"/>
      <c r="AU2" s="8"/>
      <c r="AV2" s="8"/>
    </row>
    <row r="3" spans="1:52" ht="136.5" customHeight="1">
      <c r="A3" s="850"/>
      <c r="B3" s="836"/>
      <c r="C3" s="840"/>
      <c r="D3" s="840" t="s">
        <v>59</v>
      </c>
      <c r="E3" s="836" t="s">
        <v>58</v>
      </c>
      <c r="F3" s="885" t="s">
        <v>10</v>
      </c>
      <c r="G3" s="875" t="s">
        <v>24</v>
      </c>
      <c r="H3" s="891" t="s">
        <v>153</v>
      </c>
      <c r="I3" s="875" t="s">
        <v>7</v>
      </c>
      <c r="J3" s="875" t="s">
        <v>6</v>
      </c>
      <c r="K3" s="875" t="s">
        <v>5</v>
      </c>
      <c r="L3" s="875" t="s">
        <v>35</v>
      </c>
      <c r="M3" s="877" t="s">
        <v>8</v>
      </c>
      <c r="N3" s="878" t="s">
        <v>34</v>
      </c>
      <c r="O3" s="878" t="s">
        <v>2</v>
      </c>
      <c r="P3" s="878" t="s">
        <v>3</v>
      </c>
      <c r="Q3" s="879" t="s">
        <v>44</v>
      </c>
      <c r="R3" s="857"/>
      <c r="S3" s="857"/>
      <c r="T3" s="857"/>
      <c r="U3" s="857"/>
      <c r="V3" s="877" t="s">
        <v>1</v>
      </c>
      <c r="W3" s="877"/>
      <c r="X3" s="877"/>
      <c r="Y3" s="836" t="s">
        <v>41</v>
      </c>
      <c r="Z3" s="836"/>
      <c r="AA3" s="836"/>
      <c r="AB3" s="836"/>
      <c r="AC3" s="836" t="s">
        <v>42</v>
      </c>
      <c r="AD3" s="836"/>
      <c r="AE3" s="836"/>
      <c r="AF3" s="836"/>
      <c r="AG3" s="863" t="s">
        <v>40</v>
      </c>
      <c r="AH3" s="863"/>
      <c r="AI3" s="863"/>
      <c r="AJ3" s="863"/>
      <c r="AK3" s="880" t="s">
        <v>43</v>
      </c>
      <c r="AL3" s="880"/>
      <c r="AM3" s="880"/>
      <c r="AN3" s="880"/>
      <c r="AO3" s="881" t="s">
        <v>44</v>
      </c>
      <c r="AP3" s="876" t="s">
        <v>47</v>
      </c>
      <c r="AQ3" s="12"/>
      <c r="AR3" s="12"/>
      <c r="AS3" s="12"/>
      <c r="AT3" s="12"/>
      <c r="AU3" s="12"/>
      <c r="AV3" s="12"/>
    </row>
    <row r="4" spans="1:52" ht="93.75" customHeight="1">
      <c r="A4" s="850"/>
      <c r="B4" s="836"/>
      <c r="C4" s="840"/>
      <c r="D4" s="840"/>
      <c r="E4" s="836"/>
      <c r="F4" s="885"/>
      <c r="G4" s="875"/>
      <c r="H4" s="891"/>
      <c r="I4" s="875"/>
      <c r="J4" s="875"/>
      <c r="K4" s="875"/>
      <c r="L4" s="875"/>
      <c r="M4" s="877"/>
      <c r="N4" s="878"/>
      <c r="O4" s="878"/>
      <c r="P4" s="878"/>
      <c r="Q4" s="879"/>
      <c r="R4" s="185" t="s">
        <v>27</v>
      </c>
      <c r="S4" s="185" t="s">
        <v>28</v>
      </c>
      <c r="T4" s="185" t="s">
        <v>29</v>
      </c>
      <c r="U4" s="185" t="s">
        <v>30</v>
      </c>
      <c r="V4" s="186" t="s">
        <v>97</v>
      </c>
      <c r="W4" s="186" t="s">
        <v>39</v>
      </c>
      <c r="X4" s="186" t="s">
        <v>9</v>
      </c>
      <c r="Y4" s="187" t="s">
        <v>17</v>
      </c>
      <c r="Z4" s="187" t="s">
        <v>19</v>
      </c>
      <c r="AA4" s="187" t="s">
        <v>21</v>
      </c>
      <c r="AB4" s="187" t="s">
        <v>8</v>
      </c>
      <c r="AC4" s="187" t="s">
        <v>17</v>
      </c>
      <c r="AD4" s="187" t="s">
        <v>19</v>
      </c>
      <c r="AE4" s="187" t="s">
        <v>21</v>
      </c>
      <c r="AF4" s="187" t="s">
        <v>8</v>
      </c>
      <c r="AG4" s="188" t="s">
        <v>17</v>
      </c>
      <c r="AH4" s="188" t="s">
        <v>19</v>
      </c>
      <c r="AI4" s="188" t="s">
        <v>21</v>
      </c>
      <c r="AJ4" s="189" t="s">
        <v>30</v>
      </c>
      <c r="AK4" s="190" t="s">
        <v>17</v>
      </c>
      <c r="AL4" s="190" t="s">
        <v>19</v>
      </c>
      <c r="AM4" s="190" t="s">
        <v>21</v>
      </c>
      <c r="AN4" s="191" t="s">
        <v>30</v>
      </c>
      <c r="AO4" s="881"/>
      <c r="AP4" s="876"/>
      <c r="AQ4" s="7"/>
      <c r="AR4" s="7"/>
      <c r="AS4" s="12"/>
      <c r="AT4" s="7"/>
      <c r="AU4" s="7"/>
      <c r="AV4" s="7"/>
    </row>
    <row r="5" spans="1:52" ht="36" customHeight="1" thickBot="1">
      <c r="A5" s="851"/>
      <c r="B5" s="853"/>
      <c r="C5" s="192" t="s">
        <v>12</v>
      </c>
      <c r="D5" s="841"/>
      <c r="E5" s="192" t="s">
        <v>12</v>
      </c>
      <c r="F5" s="193"/>
      <c r="G5" s="193"/>
      <c r="H5" s="194"/>
      <c r="I5" s="108"/>
      <c r="J5" s="108"/>
      <c r="K5" s="107"/>
      <c r="L5" s="108"/>
      <c r="M5" s="108"/>
      <c r="N5" s="30" t="s">
        <v>33</v>
      </c>
      <c r="O5" s="30" t="s">
        <v>33</v>
      </c>
      <c r="P5" s="30" t="s">
        <v>33</v>
      </c>
      <c r="Q5" s="31" t="s">
        <v>33</v>
      </c>
      <c r="R5" s="195" t="s">
        <v>31</v>
      </c>
      <c r="S5" s="195" t="s">
        <v>31</v>
      </c>
      <c r="T5" s="195" t="s">
        <v>31</v>
      </c>
      <c r="U5" s="195" t="s">
        <v>31</v>
      </c>
      <c r="V5" s="108" t="s">
        <v>32</v>
      </c>
      <c r="W5" s="108" t="s">
        <v>12</v>
      </c>
      <c r="X5" s="108" t="s">
        <v>9</v>
      </c>
      <c r="Y5" s="196" t="s">
        <v>18</v>
      </c>
      <c r="Z5" s="196" t="s">
        <v>20</v>
      </c>
      <c r="AA5" s="266" t="s">
        <v>22</v>
      </c>
      <c r="AB5" s="196"/>
      <c r="AC5" s="196" t="s">
        <v>18</v>
      </c>
      <c r="AD5" s="196" t="s">
        <v>20</v>
      </c>
      <c r="AE5" s="196" t="s">
        <v>22</v>
      </c>
      <c r="AF5" s="196"/>
      <c r="AG5" s="197" t="s">
        <v>31</v>
      </c>
      <c r="AH5" s="197" t="s">
        <v>31</v>
      </c>
      <c r="AI5" s="197" t="s">
        <v>31</v>
      </c>
      <c r="AJ5" s="197" t="s">
        <v>31</v>
      </c>
      <c r="AK5" s="198" t="s">
        <v>31</v>
      </c>
      <c r="AL5" s="198" t="s">
        <v>31</v>
      </c>
      <c r="AM5" s="198" t="s">
        <v>31</v>
      </c>
      <c r="AN5" s="32" t="s">
        <v>33</v>
      </c>
      <c r="AO5" s="33" t="s">
        <v>33</v>
      </c>
      <c r="AP5" s="199" t="s">
        <v>33</v>
      </c>
      <c r="AQ5" s="9"/>
      <c r="AR5" s="9"/>
      <c r="AS5" s="9"/>
      <c r="AT5" s="9"/>
      <c r="AU5" s="9"/>
      <c r="AV5" s="9"/>
    </row>
    <row r="6" spans="1:52" ht="19.5" customHeight="1">
      <c r="A6" s="200">
        <v>1</v>
      </c>
      <c r="B6" s="184">
        <v>2</v>
      </c>
      <c r="C6" s="201">
        <v>3</v>
      </c>
      <c r="D6" s="184">
        <v>4</v>
      </c>
      <c r="E6" s="201">
        <v>5</v>
      </c>
      <c r="F6" s="184">
        <v>6</v>
      </c>
      <c r="G6" s="201">
        <v>7</v>
      </c>
      <c r="H6" s="202">
        <v>8</v>
      </c>
      <c r="I6" s="201">
        <v>9</v>
      </c>
      <c r="J6" s="184">
        <v>10</v>
      </c>
      <c r="K6" s="201">
        <v>11</v>
      </c>
      <c r="L6" s="184">
        <v>12</v>
      </c>
      <c r="M6" s="201">
        <v>13</v>
      </c>
      <c r="N6" s="203">
        <v>14</v>
      </c>
      <c r="O6" s="204">
        <v>15</v>
      </c>
      <c r="P6" s="203">
        <v>16</v>
      </c>
      <c r="Q6" s="205">
        <v>17</v>
      </c>
      <c r="R6" s="206">
        <v>18</v>
      </c>
      <c r="S6" s="207">
        <v>19</v>
      </c>
      <c r="T6" s="206">
        <v>20</v>
      </c>
      <c r="U6" s="207">
        <v>21</v>
      </c>
      <c r="V6" s="184">
        <v>22</v>
      </c>
      <c r="W6" s="201">
        <v>23</v>
      </c>
      <c r="X6" s="184">
        <v>24</v>
      </c>
      <c r="Y6" s="201">
        <v>25</v>
      </c>
      <c r="Z6" s="184">
        <v>26</v>
      </c>
      <c r="AA6" s="201">
        <v>27</v>
      </c>
      <c r="AB6" s="184">
        <v>28</v>
      </c>
      <c r="AC6" s="201">
        <v>29</v>
      </c>
      <c r="AD6" s="184">
        <v>30</v>
      </c>
      <c r="AE6" s="201">
        <v>31</v>
      </c>
      <c r="AF6" s="184">
        <v>32</v>
      </c>
      <c r="AG6" s="208">
        <v>33</v>
      </c>
      <c r="AH6" s="209">
        <v>34</v>
      </c>
      <c r="AI6" s="208">
        <v>35</v>
      </c>
      <c r="AJ6" s="209">
        <v>36</v>
      </c>
      <c r="AK6" s="210">
        <v>37</v>
      </c>
      <c r="AL6" s="211">
        <v>38</v>
      </c>
      <c r="AM6" s="210">
        <v>39</v>
      </c>
      <c r="AN6" s="211">
        <v>40</v>
      </c>
      <c r="AO6" s="212">
        <v>41</v>
      </c>
      <c r="AP6" s="213">
        <v>42</v>
      </c>
      <c r="AQ6" s="10"/>
      <c r="AR6" s="11"/>
      <c r="AS6" s="10"/>
      <c r="AT6" s="11"/>
      <c r="AU6" s="10"/>
      <c r="AV6" s="2"/>
    </row>
    <row r="7" spans="1:52" ht="99" customHeight="1">
      <c r="A7" s="828">
        <v>1</v>
      </c>
      <c r="B7" s="865" t="s">
        <v>203</v>
      </c>
      <c r="C7" s="865">
        <v>19</v>
      </c>
      <c r="D7" s="114" t="s">
        <v>62</v>
      </c>
      <c r="E7" s="113">
        <v>1</v>
      </c>
      <c r="F7" s="148">
        <v>43789</v>
      </c>
      <c r="G7" s="114" t="s">
        <v>204</v>
      </c>
      <c r="H7" s="235" t="s">
        <v>205</v>
      </c>
      <c r="I7" s="113"/>
      <c r="J7" s="113">
        <v>1</v>
      </c>
      <c r="K7" s="113"/>
      <c r="L7" s="310" t="s">
        <v>206</v>
      </c>
      <c r="M7" s="113"/>
      <c r="N7" s="145">
        <v>540000</v>
      </c>
      <c r="O7" s="145">
        <v>930000</v>
      </c>
      <c r="P7" s="145">
        <v>395000</v>
      </c>
      <c r="Q7" s="164">
        <f>N7+O7+P7</f>
        <v>1865000</v>
      </c>
      <c r="R7" s="154"/>
      <c r="S7" s="154">
        <v>15000</v>
      </c>
      <c r="T7" s="154">
        <v>15000</v>
      </c>
      <c r="U7" s="154">
        <v>15000</v>
      </c>
      <c r="V7" s="113">
        <v>11993</v>
      </c>
      <c r="W7" s="113">
        <v>200</v>
      </c>
      <c r="X7" s="113">
        <v>2</v>
      </c>
      <c r="Y7" s="113"/>
      <c r="Z7" s="113">
        <v>100</v>
      </c>
      <c r="AA7" s="113">
        <v>80</v>
      </c>
      <c r="AB7" s="113">
        <v>45</v>
      </c>
      <c r="AC7" s="113"/>
      <c r="AD7" s="113">
        <v>12</v>
      </c>
      <c r="AE7" s="113">
        <v>5</v>
      </c>
      <c r="AF7" s="113">
        <v>30</v>
      </c>
      <c r="AG7" s="155"/>
      <c r="AH7" s="155"/>
      <c r="AI7" s="155"/>
      <c r="AJ7" s="155">
        <v>950000</v>
      </c>
      <c r="AK7" s="115">
        <f>R7*Y7</f>
        <v>0</v>
      </c>
      <c r="AL7" s="115">
        <f>S7*Z7</f>
        <v>1500000</v>
      </c>
      <c r="AM7" s="115">
        <f t="shared" ref="AL7:AN10" si="0">T7*AA7</f>
        <v>1200000</v>
      </c>
      <c r="AN7" s="115">
        <f t="shared" si="0"/>
        <v>675000</v>
      </c>
      <c r="AO7" s="105">
        <f>AK7+AL7+AM7+AN7</f>
        <v>3375000</v>
      </c>
      <c r="AP7" s="123">
        <f>AO7-Q7</f>
        <v>1510000</v>
      </c>
      <c r="AQ7" s="9"/>
      <c r="AR7" s="9"/>
      <c r="AS7" s="9"/>
      <c r="AT7" s="9"/>
      <c r="AU7" s="9"/>
      <c r="AV7" s="9"/>
    </row>
    <row r="8" spans="1:52" ht="85.5">
      <c r="A8" s="829"/>
      <c r="B8" s="843"/>
      <c r="C8" s="843"/>
      <c r="D8" s="114" t="s">
        <v>63</v>
      </c>
      <c r="E8" s="113">
        <v>1</v>
      </c>
      <c r="F8" s="113" t="s">
        <v>207</v>
      </c>
      <c r="G8" s="113" t="s">
        <v>208</v>
      </c>
      <c r="H8" s="235" t="s">
        <v>205</v>
      </c>
      <c r="I8" s="113"/>
      <c r="J8" s="113">
        <v>1</v>
      </c>
      <c r="K8" s="113"/>
      <c r="L8" s="310" t="s">
        <v>206</v>
      </c>
      <c r="M8" s="113"/>
      <c r="N8" s="145">
        <v>205000</v>
      </c>
      <c r="O8" s="145">
        <v>45000</v>
      </c>
      <c r="P8" s="145"/>
      <c r="Q8" s="164">
        <f t="shared" ref="Q8:Q23" si="1">N8+O8+P8</f>
        <v>250000</v>
      </c>
      <c r="R8" s="154"/>
      <c r="S8" s="154">
        <v>15000</v>
      </c>
      <c r="T8" s="154"/>
      <c r="U8" s="154">
        <v>15000</v>
      </c>
      <c r="V8" s="113"/>
      <c r="W8" s="113"/>
      <c r="X8" s="113"/>
      <c r="Y8" s="113"/>
      <c r="Z8" s="113"/>
      <c r="AA8" s="113">
        <v>50</v>
      </c>
      <c r="AB8" s="113">
        <v>40</v>
      </c>
      <c r="AC8" s="113"/>
      <c r="AD8" s="113"/>
      <c r="AE8" s="113"/>
      <c r="AF8" s="113"/>
      <c r="AG8" s="155"/>
      <c r="AH8" s="155"/>
      <c r="AI8" s="155"/>
      <c r="AJ8" s="155"/>
      <c r="AK8" s="115">
        <f t="shared" ref="AK8:AK10" si="2">R8*Y8</f>
        <v>0</v>
      </c>
      <c r="AL8" s="115">
        <f t="shared" si="0"/>
        <v>0</v>
      </c>
      <c r="AM8" s="115">
        <f t="shared" si="0"/>
        <v>0</v>
      </c>
      <c r="AN8" s="115">
        <f t="shared" si="0"/>
        <v>600000</v>
      </c>
      <c r="AO8" s="105">
        <f>AK8+AL8+AM8+AN8</f>
        <v>600000</v>
      </c>
      <c r="AP8" s="123">
        <f t="shared" ref="AP8:AP10" si="3">AO8-Q8</f>
        <v>350000</v>
      </c>
      <c r="AQ8" s="9"/>
      <c r="AR8" s="9"/>
      <c r="AS8" s="9"/>
      <c r="AT8" s="9"/>
      <c r="AU8" s="9"/>
      <c r="AV8" s="9"/>
    </row>
    <row r="9" spans="1:52" ht="85.5">
      <c r="A9" s="829"/>
      <c r="B9" s="843"/>
      <c r="C9" s="843"/>
      <c r="D9" s="113" t="s">
        <v>209</v>
      </c>
      <c r="E9" s="113">
        <v>1</v>
      </c>
      <c r="F9" s="113" t="s">
        <v>207</v>
      </c>
      <c r="G9" s="113" t="s">
        <v>210</v>
      </c>
      <c r="H9" s="235" t="s">
        <v>205</v>
      </c>
      <c r="I9" s="113"/>
      <c r="J9" s="113">
        <v>1</v>
      </c>
      <c r="K9" s="113"/>
      <c r="L9" s="310" t="s">
        <v>206</v>
      </c>
      <c r="M9" s="270"/>
      <c r="N9" s="145"/>
      <c r="O9" s="145"/>
      <c r="P9" s="145"/>
      <c r="Q9" s="164">
        <f t="shared" si="1"/>
        <v>0</v>
      </c>
      <c r="R9" s="154"/>
      <c r="S9" s="154"/>
      <c r="T9" s="154"/>
      <c r="U9" s="154">
        <v>10000</v>
      </c>
      <c r="V9" s="113"/>
      <c r="W9" s="113"/>
      <c r="X9" s="113"/>
      <c r="Y9" s="113"/>
      <c r="Z9" s="113"/>
      <c r="AA9" s="113">
        <v>0</v>
      </c>
      <c r="AB9" s="113">
        <v>0</v>
      </c>
      <c r="AC9" s="113"/>
      <c r="AD9" s="113"/>
      <c r="AE9" s="113">
        <v>0</v>
      </c>
      <c r="AF9" s="113">
        <v>0</v>
      </c>
      <c r="AG9" s="155"/>
      <c r="AH9" s="155"/>
      <c r="AI9" s="155"/>
      <c r="AJ9" s="155"/>
      <c r="AK9" s="115">
        <f t="shared" si="2"/>
        <v>0</v>
      </c>
      <c r="AL9" s="115">
        <f t="shared" si="0"/>
        <v>0</v>
      </c>
      <c r="AM9" s="115">
        <f t="shared" si="0"/>
        <v>0</v>
      </c>
      <c r="AN9" s="115">
        <f t="shared" si="0"/>
        <v>0</v>
      </c>
      <c r="AO9" s="105">
        <f t="shared" ref="AO9:AO10" si="4">AK9+AL9+AM9+AN9</f>
        <v>0</v>
      </c>
      <c r="AP9" s="123">
        <f t="shared" si="3"/>
        <v>0</v>
      </c>
      <c r="AQ9" s="9"/>
      <c r="AR9" s="9"/>
      <c r="AS9" s="9"/>
      <c r="AT9" s="9"/>
      <c r="AU9" s="9"/>
      <c r="AV9" s="9"/>
    </row>
    <row r="10" spans="1:52" ht="85.5">
      <c r="A10" s="829"/>
      <c r="B10" s="843"/>
      <c r="C10" s="843"/>
      <c r="D10" s="159" t="s">
        <v>211</v>
      </c>
      <c r="E10" s="267">
        <v>1</v>
      </c>
      <c r="F10" s="58" t="s">
        <v>212</v>
      </c>
      <c r="G10" s="103" t="s">
        <v>213</v>
      </c>
      <c r="H10" s="235" t="s">
        <v>205</v>
      </c>
      <c r="I10" s="268"/>
      <c r="J10" s="113">
        <v>1</v>
      </c>
      <c r="K10" s="268"/>
      <c r="L10" s="310" t="s">
        <v>206</v>
      </c>
      <c r="M10" s="113"/>
      <c r="N10" s="145">
        <v>540000</v>
      </c>
      <c r="O10" s="145">
        <v>525760</v>
      </c>
      <c r="P10" s="145"/>
      <c r="Q10" s="164">
        <f t="shared" si="1"/>
        <v>1065760</v>
      </c>
      <c r="R10" s="154"/>
      <c r="S10" s="154"/>
      <c r="T10" s="154">
        <v>700</v>
      </c>
      <c r="U10" s="154">
        <v>10000</v>
      </c>
      <c r="V10" s="113"/>
      <c r="W10" s="113">
        <v>200</v>
      </c>
      <c r="X10" s="113">
        <v>2</v>
      </c>
      <c r="Y10" s="113"/>
      <c r="Z10" s="113"/>
      <c r="AA10" s="113">
        <v>555</v>
      </c>
      <c r="AB10" s="113">
        <v>100</v>
      </c>
      <c r="AC10" s="113"/>
      <c r="AD10" s="113"/>
      <c r="AE10" s="113">
        <v>4</v>
      </c>
      <c r="AF10" s="113">
        <v>7</v>
      </c>
      <c r="AG10" s="155"/>
      <c r="AH10" s="155"/>
      <c r="AI10" s="155"/>
      <c r="AJ10" s="155">
        <v>600000</v>
      </c>
      <c r="AK10" s="115">
        <f t="shared" si="2"/>
        <v>0</v>
      </c>
      <c r="AL10" s="115">
        <f t="shared" si="0"/>
        <v>0</v>
      </c>
      <c r="AM10" s="115">
        <f t="shared" si="0"/>
        <v>388500</v>
      </c>
      <c r="AN10" s="115">
        <f t="shared" si="0"/>
        <v>1000000</v>
      </c>
      <c r="AO10" s="105">
        <f t="shared" si="4"/>
        <v>1388500</v>
      </c>
      <c r="AP10" s="123">
        <f t="shared" si="3"/>
        <v>322740</v>
      </c>
      <c r="AQ10" s="9"/>
      <c r="AR10" s="9"/>
      <c r="AS10" s="9"/>
      <c r="AT10" s="9"/>
      <c r="AU10" s="9"/>
      <c r="AV10" s="9"/>
    </row>
    <row r="11" spans="1:52" ht="85.5">
      <c r="A11" s="829"/>
      <c r="B11" s="843"/>
      <c r="C11" s="843"/>
      <c r="D11" s="159" t="s">
        <v>214</v>
      </c>
      <c r="E11" s="267">
        <v>1</v>
      </c>
      <c r="F11" s="58" t="s">
        <v>215</v>
      </c>
      <c r="G11" s="103" t="s">
        <v>216</v>
      </c>
      <c r="H11" s="235" t="s">
        <v>205</v>
      </c>
      <c r="I11" s="268"/>
      <c r="J11" s="113">
        <v>1</v>
      </c>
      <c r="K11" s="268"/>
      <c r="L11" s="310" t="s">
        <v>206</v>
      </c>
      <c r="M11" s="113"/>
      <c r="N11" s="145"/>
      <c r="O11" s="145"/>
      <c r="P11" s="145"/>
      <c r="Q11" s="164">
        <f t="shared" si="1"/>
        <v>0</v>
      </c>
      <c r="R11" s="154"/>
      <c r="S11" s="154"/>
      <c r="T11" s="62"/>
      <c r="U11" s="154">
        <v>5000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>
        <v>0</v>
      </c>
      <c r="AF11" s="113"/>
      <c r="AG11" s="155"/>
      <c r="AH11" s="155"/>
      <c r="AI11" s="155"/>
      <c r="AJ11" s="155"/>
      <c r="AK11" s="115">
        <f>R11*Y11</f>
        <v>0</v>
      </c>
      <c r="AL11" s="115">
        <f>S11*Z11</f>
        <v>0</v>
      </c>
      <c r="AM11" s="115">
        <f>T11*AA11</f>
        <v>0</v>
      </c>
      <c r="AN11" s="115">
        <f>U11*AB11*AF11</f>
        <v>0</v>
      </c>
      <c r="AO11" s="105">
        <f>AK11+AL11+AM11+AN11</f>
        <v>0</v>
      </c>
      <c r="AP11" s="123">
        <f>AO11-Q11</f>
        <v>0</v>
      </c>
    </row>
    <row r="12" spans="1:52" ht="63">
      <c r="A12" s="829"/>
      <c r="B12" s="843"/>
      <c r="C12" s="843"/>
      <c r="D12" s="102" t="s">
        <v>62</v>
      </c>
      <c r="E12" s="102">
        <v>1</v>
      </c>
      <c r="F12" s="102" t="s">
        <v>217</v>
      </c>
      <c r="G12" s="102" t="s">
        <v>218</v>
      </c>
      <c r="H12" s="269" t="s">
        <v>76</v>
      </c>
      <c r="I12" s="113"/>
      <c r="J12" s="113"/>
      <c r="K12" s="270"/>
      <c r="L12" s="270"/>
      <c r="M12" s="113"/>
      <c r="N12" s="145">
        <v>597091</v>
      </c>
      <c r="O12" s="145">
        <v>650000</v>
      </c>
      <c r="P12" s="145"/>
      <c r="Q12" s="164">
        <f t="shared" si="1"/>
        <v>1247091</v>
      </c>
      <c r="R12" s="154"/>
      <c r="S12" s="154"/>
      <c r="T12" s="62">
        <v>0</v>
      </c>
      <c r="U12" s="154">
        <v>15000</v>
      </c>
      <c r="V12" s="113"/>
      <c r="W12" s="113">
        <v>0</v>
      </c>
      <c r="X12" s="113">
        <v>2</v>
      </c>
      <c r="Y12" s="113"/>
      <c r="Z12" s="113"/>
      <c r="AA12" s="113">
        <v>150</v>
      </c>
      <c r="AB12" s="113">
        <v>80</v>
      </c>
      <c r="AC12" s="113">
        <v>50</v>
      </c>
      <c r="AD12" s="113"/>
      <c r="AE12" s="113">
        <v>80</v>
      </c>
      <c r="AF12" s="113">
        <v>4</v>
      </c>
      <c r="AG12" s="155"/>
      <c r="AH12" s="155"/>
      <c r="AI12" s="155"/>
      <c r="AJ12" s="155"/>
      <c r="AK12" s="115">
        <f t="shared" ref="AK12:AM14" si="5">R12*Y12</f>
        <v>0</v>
      </c>
      <c r="AL12" s="115">
        <f t="shared" si="5"/>
        <v>0</v>
      </c>
      <c r="AM12" s="115">
        <f t="shared" si="5"/>
        <v>0</v>
      </c>
      <c r="AN12" s="115">
        <f t="shared" ref="AN12:AN14" si="6">U12*AB12*AF12</f>
        <v>4800000</v>
      </c>
      <c r="AO12" s="105">
        <f t="shared" ref="AO12:AO14" si="7">AK12+AL12+AM12+AN12</f>
        <v>4800000</v>
      </c>
      <c r="AP12" s="123">
        <f t="shared" ref="AP12:AP14" si="8">AO12-Q12</f>
        <v>3552909</v>
      </c>
    </row>
    <row r="13" spans="1:52" ht="90">
      <c r="A13" s="829"/>
      <c r="B13" s="843"/>
      <c r="C13" s="843"/>
      <c r="D13" s="102" t="s">
        <v>219</v>
      </c>
      <c r="E13" s="262">
        <v>1</v>
      </c>
      <c r="F13" s="102" t="s">
        <v>220</v>
      </c>
      <c r="G13" s="102" t="s">
        <v>221</v>
      </c>
      <c r="H13" s="269" t="s">
        <v>76</v>
      </c>
      <c r="I13" s="113"/>
      <c r="J13" s="113"/>
      <c r="K13" s="270"/>
      <c r="L13" s="270"/>
      <c r="M13" s="113"/>
      <c r="N13" s="145">
        <v>540000</v>
      </c>
      <c r="O13" s="145">
        <v>402800</v>
      </c>
      <c r="P13" s="145"/>
      <c r="Q13" s="164">
        <f t="shared" si="1"/>
        <v>942800</v>
      </c>
      <c r="R13" s="154"/>
      <c r="S13" s="154"/>
      <c r="T13" s="62">
        <v>0</v>
      </c>
      <c r="U13" s="154">
        <v>0</v>
      </c>
      <c r="V13" s="113">
        <v>0</v>
      </c>
      <c r="W13" s="113">
        <v>0</v>
      </c>
      <c r="X13" s="113">
        <v>2</v>
      </c>
      <c r="Y13" s="113"/>
      <c r="Z13" s="113"/>
      <c r="AA13" s="113"/>
      <c r="AB13" s="113"/>
      <c r="AC13" s="113"/>
      <c r="AD13" s="113"/>
      <c r="AE13" s="113">
        <v>0</v>
      </c>
      <c r="AF13" s="113">
        <v>0</v>
      </c>
      <c r="AG13" s="155"/>
      <c r="AH13" s="155"/>
      <c r="AI13" s="155"/>
      <c r="AJ13" s="155"/>
      <c r="AK13" s="115">
        <f t="shared" si="5"/>
        <v>0</v>
      </c>
      <c r="AL13" s="115">
        <f t="shared" si="5"/>
        <v>0</v>
      </c>
      <c r="AM13" s="115">
        <f t="shared" si="5"/>
        <v>0</v>
      </c>
      <c r="AN13" s="115">
        <f t="shared" si="6"/>
        <v>0</v>
      </c>
      <c r="AO13" s="105">
        <f t="shared" si="7"/>
        <v>0</v>
      </c>
      <c r="AP13" s="123">
        <f t="shared" si="8"/>
        <v>-942800</v>
      </c>
    </row>
    <row r="14" spans="1:52" ht="63">
      <c r="A14" s="830"/>
      <c r="B14" s="866"/>
      <c r="C14" s="866"/>
      <c r="D14" s="271" t="s">
        <v>222</v>
      </c>
      <c r="E14" s="262">
        <v>1</v>
      </c>
      <c r="F14" s="102" t="s">
        <v>223</v>
      </c>
      <c r="G14" s="262" t="s">
        <v>224</v>
      </c>
      <c r="H14" s="269" t="s">
        <v>76</v>
      </c>
      <c r="I14" s="238"/>
      <c r="J14" s="238"/>
      <c r="K14" s="270"/>
      <c r="L14" s="270"/>
      <c r="M14" s="238"/>
      <c r="N14" s="145">
        <v>540000</v>
      </c>
      <c r="O14" s="145">
        <v>512000</v>
      </c>
      <c r="P14" s="145"/>
      <c r="Q14" s="164">
        <f t="shared" si="1"/>
        <v>1052000</v>
      </c>
      <c r="R14" s="154"/>
      <c r="S14" s="154"/>
      <c r="T14" s="62">
        <v>0</v>
      </c>
      <c r="U14" s="154">
        <v>5000</v>
      </c>
      <c r="V14" s="113">
        <v>0</v>
      </c>
      <c r="W14" s="113">
        <v>0</v>
      </c>
      <c r="X14" s="113">
        <v>0</v>
      </c>
      <c r="Y14" s="113"/>
      <c r="Z14" s="113"/>
      <c r="AA14" s="113">
        <v>100</v>
      </c>
      <c r="AB14" s="113">
        <v>140</v>
      </c>
      <c r="AC14" s="113"/>
      <c r="AD14" s="113"/>
      <c r="AE14" s="113">
        <v>0</v>
      </c>
      <c r="AF14" s="113">
        <v>1</v>
      </c>
      <c r="AG14" s="155"/>
      <c r="AH14" s="155"/>
      <c r="AI14" s="155"/>
      <c r="AJ14" s="155"/>
      <c r="AK14" s="115">
        <f t="shared" si="5"/>
        <v>0</v>
      </c>
      <c r="AL14" s="115">
        <f t="shared" si="5"/>
        <v>0</v>
      </c>
      <c r="AM14" s="115">
        <f t="shared" si="5"/>
        <v>0</v>
      </c>
      <c r="AN14" s="115">
        <f t="shared" si="6"/>
        <v>700000</v>
      </c>
      <c r="AO14" s="105">
        <f t="shared" si="7"/>
        <v>700000</v>
      </c>
      <c r="AP14" s="123">
        <f t="shared" si="8"/>
        <v>-352000</v>
      </c>
    </row>
    <row r="15" spans="1:52" ht="72.75">
      <c r="A15" s="890"/>
      <c r="B15" s="865" t="s">
        <v>225</v>
      </c>
      <c r="C15" s="865">
        <v>36</v>
      </c>
      <c r="D15" s="25" t="s">
        <v>226</v>
      </c>
      <c r="E15" s="113">
        <v>6</v>
      </c>
      <c r="F15" s="231" t="s">
        <v>227</v>
      </c>
      <c r="G15" s="261" t="s">
        <v>228</v>
      </c>
      <c r="H15" s="269" t="s">
        <v>76</v>
      </c>
      <c r="I15" s="113"/>
      <c r="J15" s="113"/>
      <c r="K15" s="113"/>
      <c r="L15" s="113"/>
      <c r="M15" s="113"/>
      <c r="N15" s="272">
        <v>91.8</v>
      </c>
      <c r="O15" s="272">
        <v>654</v>
      </c>
      <c r="P15" s="272">
        <v>0</v>
      </c>
      <c r="Q15" s="273">
        <f t="shared" si="1"/>
        <v>745.8</v>
      </c>
      <c r="R15" s="274">
        <v>10000</v>
      </c>
      <c r="S15" s="154"/>
      <c r="T15" s="275">
        <v>10000</v>
      </c>
      <c r="U15" s="154"/>
      <c r="V15" s="113">
        <v>14786</v>
      </c>
      <c r="W15" s="276">
        <v>3</v>
      </c>
      <c r="X15" s="277">
        <v>3.0999999999999999E-3</v>
      </c>
      <c r="Y15" s="278">
        <v>1.7</v>
      </c>
      <c r="Z15" s="113"/>
      <c r="AA15" s="278">
        <v>85.1</v>
      </c>
      <c r="AB15" s="113"/>
      <c r="AC15" s="113"/>
      <c r="AD15" s="113"/>
      <c r="AE15" s="113"/>
      <c r="AF15" s="113"/>
      <c r="AG15" s="279">
        <v>851</v>
      </c>
      <c r="AH15" s="155"/>
      <c r="AI15" s="155"/>
      <c r="AJ15" s="155"/>
      <c r="AK15" s="280"/>
      <c r="AL15" s="281">
        <v>0</v>
      </c>
      <c r="AM15" s="281">
        <f>T15*AA15</f>
        <v>851000</v>
      </c>
      <c r="AN15" s="115">
        <f t="shared" ref="AL15:AN23" si="9">U15*AB15</f>
        <v>0</v>
      </c>
      <c r="AO15" s="282">
        <f>AK15+AL15+AM15+AN15</f>
        <v>851000</v>
      </c>
      <c r="AP15" s="283">
        <f>AO15-Q15</f>
        <v>850254.2</v>
      </c>
    </row>
    <row r="16" spans="1:52" ht="57">
      <c r="A16" s="888"/>
      <c r="B16" s="843"/>
      <c r="C16" s="843"/>
      <c r="D16" s="102" t="s">
        <v>229</v>
      </c>
      <c r="E16" s="113"/>
      <c r="F16" s="25" t="s">
        <v>227</v>
      </c>
      <c r="G16" s="261" t="s">
        <v>230</v>
      </c>
      <c r="H16" s="144"/>
      <c r="I16" s="113"/>
      <c r="J16" s="113"/>
      <c r="K16" s="113"/>
      <c r="L16" s="113"/>
      <c r="M16" s="113"/>
      <c r="N16" s="272">
        <v>38.5</v>
      </c>
      <c r="O16" s="272">
        <v>365.5</v>
      </c>
      <c r="P16" s="145"/>
      <c r="Q16" s="284">
        <f t="shared" si="1"/>
        <v>404</v>
      </c>
      <c r="R16" s="275">
        <v>6000</v>
      </c>
      <c r="S16" s="154"/>
      <c r="T16" s="275">
        <v>6000</v>
      </c>
      <c r="U16" s="154"/>
      <c r="V16" s="113"/>
      <c r="W16" s="113">
        <v>4</v>
      </c>
      <c r="X16" s="277">
        <v>2.7E-2</v>
      </c>
      <c r="Y16" s="278">
        <v>0.12</v>
      </c>
      <c r="Z16" s="113"/>
      <c r="AA16" s="285">
        <v>31.94</v>
      </c>
      <c r="AB16" s="113"/>
      <c r="AC16" s="113"/>
      <c r="AD16" s="113"/>
      <c r="AE16" s="113"/>
      <c r="AF16" s="113"/>
      <c r="AG16" s="279">
        <v>463.2</v>
      </c>
      <c r="AH16" s="155"/>
      <c r="AI16" s="279">
        <v>463.2</v>
      </c>
      <c r="AJ16" s="279"/>
      <c r="AK16" s="280"/>
      <c r="AL16" s="115">
        <f t="shared" si="9"/>
        <v>0</v>
      </c>
      <c r="AM16" s="281">
        <f>T16*AA16</f>
        <v>191640</v>
      </c>
      <c r="AN16" s="115">
        <f t="shared" si="9"/>
        <v>0</v>
      </c>
      <c r="AO16" s="282">
        <f t="shared" ref="AO16:AO23" si="10">AK16+AL16+AM16+AN16</f>
        <v>191640</v>
      </c>
      <c r="AP16" s="283">
        <f t="shared" ref="AP16:AP23" si="11">AO16-Q16</f>
        <v>191236</v>
      </c>
    </row>
    <row r="17" spans="1:43" ht="74.25">
      <c r="A17" s="888"/>
      <c r="B17" s="843"/>
      <c r="C17" s="843"/>
      <c r="D17" s="262" t="s">
        <v>231</v>
      </c>
      <c r="E17" s="238"/>
      <c r="F17" s="25" t="s">
        <v>227</v>
      </c>
      <c r="G17" s="262" t="s">
        <v>232</v>
      </c>
      <c r="H17" s="286"/>
      <c r="I17" s="238"/>
      <c r="J17" s="238"/>
      <c r="K17" s="238"/>
      <c r="L17" s="238"/>
      <c r="M17" s="238"/>
      <c r="N17" s="287">
        <v>158.1</v>
      </c>
      <c r="O17" s="287">
        <v>895.3</v>
      </c>
      <c r="P17" s="241"/>
      <c r="Q17" s="273">
        <f t="shared" si="1"/>
        <v>1053.3999999999999</v>
      </c>
      <c r="R17" s="288">
        <v>12000</v>
      </c>
      <c r="S17" s="243"/>
      <c r="T17" s="288">
        <v>12000</v>
      </c>
      <c r="U17" s="243"/>
      <c r="V17" s="238"/>
      <c r="W17" s="238">
        <v>17</v>
      </c>
      <c r="X17" s="289">
        <v>0.155</v>
      </c>
      <c r="Y17" s="290">
        <v>16.14</v>
      </c>
      <c r="Z17" s="238"/>
      <c r="AA17" s="290">
        <v>384.4</v>
      </c>
      <c r="AB17" s="238"/>
      <c r="AC17" s="238"/>
      <c r="AD17" s="238"/>
      <c r="AE17" s="238"/>
      <c r="AF17" s="238"/>
      <c r="AG17" s="291">
        <v>916</v>
      </c>
      <c r="AH17" s="217"/>
      <c r="AI17" s="217"/>
      <c r="AJ17" s="217"/>
      <c r="AK17" s="280"/>
      <c r="AL17" s="115">
        <f t="shared" si="9"/>
        <v>0</v>
      </c>
      <c r="AM17" s="281">
        <f>T17*AA17</f>
        <v>4612800</v>
      </c>
      <c r="AN17" s="115">
        <f t="shared" si="9"/>
        <v>0</v>
      </c>
      <c r="AO17" s="105">
        <f t="shared" si="10"/>
        <v>4612800</v>
      </c>
      <c r="AP17" s="283">
        <f>AO17-Q17</f>
        <v>4611746.5999999996</v>
      </c>
    </row>
    <row r="18" spans="1:43" ht="61.5">
      <c r="A18" s="888"/>
      <c r="B18" s="843"/>
      <c r="C18" s="843"/>
      <c r="D18" s="262" t="s">
        <v>233</v>
      </c>
      <c r="E18" s="238"/>
      <c r="F18" s="25"/>
      <c r="G18" s="262"/>
      <c r="H18" s="286"/>
      <c r="I18" s="238"/>
      <c r="J18" s="238"/>
      <c r="K18" s="238"/>
      <c r="L18" s="238"/>
      <c r="M18" s="238"/>
      <c r="N18" s="287">
        <v>80.099999999999994</v>
      </c>
      <c r="O18" s="287">
        <v>1154.0999999999999</v>
      </c>
      <c r="P18" s="241"/>
      <c r="Q18" s="273">
        <f t="shared" si="1"/>
        <v>1234.1999999999998</v>
      </c>
      <c r="R18" s="288">
        <v>12000</v>
      </c>
      <c r="S18" s="243"/>
      <c r="T18" s="288">
        <v>12000</v>
      </c>
      <c r="U18" s="243"/>
      <c r="V18" s="238"/>
      <c r="W18" s="238">
        <v>6</v>
      </c>
      <c r="X18" s="289">
        <v>0.45100000000000001</v>
      </c>
      <c r="Y18" s="290">
        <v>0.38</v>
      </c>
      <c r="Z18" s="238"/>
      <c r="AA18" s="290">
        <v>63</v>
      </c>
      <c r="AB18" s="238"/>
      <c r="AC18" s="238"/>
      <c r="AD18" s="238"/>
      <c r="AE18" s="238"/>
      <c r="AF18" s="238"/>
      <c r="AG18" s="291">
        <v>756</v>
      </c>
      <c r="AH18" s="217"/>
      <c r="AI18" s="217"/>
      <c r="AJ18" s="291">
        <v>756</v>
      </c>
      <c r="AK18" s="280"/>
      <c r="AL18" s="115">
        <f t="shared" si="9"/>
        <v>0</v>
      </c>
      <c r="AM18" s="281">
        <f>T18*AA18</f>
        <v>756000</v>
      </c>
      <c r="AN18" s="115">
        <f t="shared" si="9"/>
        <v>0</v>
      </c>
      <c r="AO18" s="282">
        <f t="shared" si="10"/>
        <v>756000</v>
      </c>
      <c r="AP18" s="283">
        <f t="shared" si="11"/>
        <v>754765.8</v>
      </c>
    </row>
    <row r="19" spans="1:43" ht="63.75">
      <c r="A19" s="888"/>
      <c r="B19" s="843"/>
      <c r="C19" s="843"/>
      <c r="D19" s="262" t="s">
        <v>234</v>
      </c>
      <c r="E19" s="238"/>
      <c r="F19" s="25"/>
      <c r="G19" s="262"/>
      <c r="H19" s="286"/>
      <c r="I19" s="238"/>
      <c r="J19" s="238"/>
      <c r="K19" s="238"/>
      <c r="L19" s="238"/>
      <c r="M19" s="238"/>
      <c r="N19" s="287">
        <v>123.1</v>
      </c>
      <c r="O19" s="287">
        <v>995.5</v>
      </c>
      <c r="P19" s="241"/>
      <c r="Q19" s="273">
        <f t="shared" si="1"/>
        <v>1118.5999999999999</v>
      </c>
      <c r="R19" s="288">
        <v>12000</v>
      </c>
      <c r="S19" s="243"/>
      <c r="T19" s="288">
        <v>12000</v>
      </c>
      <c r="U19" s="243"/>
      <c r="V19" s="238"/>
      <c r="W19" s="238">
        <v>15</v>
      </c>
      <c r="X19" s="289">
        <v>0.10100000000000001</v>
      </c>
      <c r="Y19" s="290">
        <v>17.7</v>
      </c>
      <c r="Z19" s="238"/>
      <c r="AA19" s="290">
        <v>39.383330000000001</v>
      </c>
      <c r="AB19" s="238"/>
      <c r="AC19" s="238"/>
      <c r="AD19" s="238"/>
      <c r="AE19" s="238"/>
      <c r="AF19" s="238"/>
      <c r="AG19" s="291">
        <v>472.6</v>
      </c>
      <c r="AH19" s="217"/>
      <c r="AI19" s="217"/>
      <c r="AJ19" s="291">
        <v>472.6</v>
      </c>
      <c r="AK19" s="280"/>
      <c r="AL19" s="115">
        <f t="shared" si="9"/>
        <v>0</v>
      </c>
      <c r="AM19" s="281">
        <f t="shared" si="9"/>
        <v>472599.96</v>
      </c>
      <c r="AN19" s="115">
        <f t="shared" si="9"/>
        <v>0</v>
      </c>
      <c r="AO19" s="105">
        <f t="shared" si="10"/>
        <v>472599.96</v>
      </c>
      <c r="AP19" s="283">
        <f t="shared" si="11"/>
        <v>471481.36000000004</v>
      </c>
    </row>
    <row r="20" spans="1:43" ht="62.25">
      <c r="A20" s="888"/>
      <c r="B20" s="843"/>
      <c r="C20" s="843"/>
      <c r="D20" s="262" t="s">
        <v>235</v>
      </c>
      <c r="E20" s="238"/>
      <c r="F20" s="25"/>
      <c r="G20" s="262"/>
      <c r="H20" s="286"/>
      <c r="I20" s="238"/>
      <c r="J20" s="238"/>
      <c r="K20" s="238"/>
      <c r="L20" s="238"/>
      <c r="M20" s="238"/>
      <c r="N20" s="287">
        <v>185.1</v>
      </c>
      <c r="O20" s="287">
        <v>554.5</v>
      </c>
      <c r="P20" s="241"/>
      <c r="Q20" s="273">
        <f t="shared" si="1"/>
        <v>739.6</v>
      </c>
      <c r="R20" s="288">
        <v>12000</v>
      </c>
      <c r="S20" s="243"/>
      <c r="T20" s="288">
        <v>12000</v>
      </c>
      <c r="U20" s="243"/>
      <c r="V20" s="238"/>
      <c r="W20" s="238">
        <v>5</v>
      </c>
      <c r="X20" s="289">
        <v>3.4000000000000002E-2</v>
      </c>
      <c r="Y20" s="290">
        <v>58.1</v>
      </c>
      <c r="Z20" s="238"/>
      <c r="AA20" s="290">
        <v>27.5</v>
      </c>
      <c r="AB20" s="238"/>
      <c r="AC20" s="238"/>
      <c r="AD20" s="238"/>
      <c r="AE20" s="238"/>
      <c r="AF20" s="238"/>
      <c r="AG20" s="291">
        <v>330</v>
      </c>
      <c r="AH20" s="217"/>
      <c r="AI20" s="217"/>
      <c r="AJ20" s="291">
        <v>330</v>
      </c>
      <c r="AK20" s="280"/>
      <c r="AL20" s="115">
        <f>S20*Z20</f>
        <v>0</v>
      </c>
      <c r="AM20" s="280">
        <f t="shared" si="9"/>
        <v>330000</v>
      </c>
      <c r="AN20" s="115">
        <f t="shared" si="9"/>
        <v>0</v>
      </c>
      <c r="AO20" s="105">
        <f t="shared" si="10"/>
        <v>330000</v>
      </c>
      <c r="AP20" s="283">
        <f t="shared" si="11"/>
        <v>329260.40000000002</v>
      </c>
    </row>
    <row r="21" spans="1:43" ht="76.5">
      <c r="A21" s="888"/>
      <c r="B21" s="843"/>
      <c r="C21" s="843"/>
      <c r="D21" s="262" t="s">
        <v>236</v>
      </c>
      <c r="E21" s="238"/>
      <c r="F21" s="25" t="s">
        <v>227</v>
      </c>
      <c r="G21" s="292" t="s">
        <v>237</v>
      </c>
      <c r="H21" s="286"/>
      <c r="I21" s="238"/>
      <c r="J21" s="238"/>
      <c r="K21" s="238"/>
      <c r="L21" s="238"/>
      <c r="M21" s="238"/>
      <c r="N21" s="287">
        <v>475.3</v>
      </c>
      <c r="O21" s="287">
        <v>1090</v>
      </c>
      <c r="P21" s="241"/>
      <c r="Q21" s="293">
        <f t="shared" si="1"/>
        <v>1565.3</v>
      </c>
      <c r="R21" s="288">
        <v>6000</v>
      </c>
      <c r="S21" s="243"/>
      <c r="T21" s="288">
        <v>6000</v>
      </c>
      <c r="U21" s="243"/>
      <c r="V21" s="238"/>
      <c r="W21" s="238">
        <v>8</v>
      </c>
      <c r="X21" s="289">
        <v>0.1</v>
      </c>
      <c r="Y21" s="290">
        <v>0</v>
      </c>
      <c r="Z21" s="238"/>
      <c r="AA21" s="290">
        <v>183.9</v>
      </c>
      <c r="AB21" s="238"/>
      <c r="AC21" s="238"/>
      <c r="AD21" s="238"/>
      <c r="AE21" s="238"/>
      <c r="AF21" s="238"/>
      <c r="AG21" s="291">
        <v>1103.4000000000001</v>
      </c>
      <c r="AH21" s="217"/>
      <c r="AI21" s="291">
        <v>1103.4000000000001</v>
      </c>
      <c r="AJ21" s="217"/>
      <c r="AK21" s="280"/>
      <c r="AL21" s="115">
        <f t="shared" si="9"/>
        <v>0</v>
      </c>
      <c r="AM21" s="281">
        <f t="shared" si="9"/>
        <v>1103400</v>
      </c>
      <c r="AN21" s="115">
        <f t="shared" si="9"/>
        <v>0</v>
      </c>
      <c r="AO21" s="105">
        <f t="shared" si="10"/>
        <v>1103400</v>
      </c>
      <c r="AP21" s="123">
        <f t="shared" si="11"/>
        <v>1101834.7</v>
      </c>
    </row>
    <row r="22" spans="1:43" ht="76.5">
      <c r="A22" s="888"/>
      <c r="B22" s="843"/>
      <c r="C22" s="843"/>
      <c r="D22" s="262" t="s">
        <v>236</v>
      </c>
      <c r="E22" s="238"/>
      <c r="F22" s="25" t="s">
        <v>227</v>
      </c>
      <c r="G22" s="292" t="s">
        <v>237</v>
      </c>
      <c r="H22" s="286"/>
      <c r="I22" s="238"/>
      <c r="J22" s="238"/>
      <c r="K22" s="238"/>
      <c r="L22" s="238"/>
      <c r="M22" s="238"/>
      <c r="N22" s="287">
        <v>28.5</v>
      </c>
      <c r="O22" s="294">
        <v>51.2</v>
      </c>
      <c r="P22" s="241"/>
      <c r="Q22" s="293">
        <f t="shared" si="1"/>
        <v>79.7</v>
      </c>
      <c r="R22" s="288">
        <v>6000</v>
      </c>
      <c r="S22" s="243"/>
      <c r="T22" s="288">
        <v>6000</v>
      </c>
      <c r="U22" s="243"/>
      <c r="V22" s="238"/>
      <c r="W22" s="238">
        <v>6</v>
      </c>
      <c r="X22" s="295">
        <v>5.0000000000000001E-3</v>
      </c>
      <c r="Y22" s="290">
        <v>0</v>
      </c>
      <c r="Z22" s="238"/>
      <c r="AA22" s="290">
        <v>50.66666</v>
      </c>
      <c r="AB22" s="238"/>
      <c r="AC22" s="238"/>
      <c r="AD22" s="238"/>
      <c r="AE22" s="238"/>
      <c r="AF22" s="238"/>
      <c r="AG22" s="291">
        <v>304</v>
      </c>
      <c r="AH22" s="217"/>
      <c r="AI22" s="291">
        <v>304</v>
      </c>
      <c r="AJ22" s="217"/>
      <c r="AK22" s="280"/>
      <c r="AL22" s="115">
        <f t="shared" si="9"/>
        <v>0</v>
      </c>
      <c r="AM22" s="281">
        <f t="shared" si="9"/>
        <v>303999.96000000002</v>
      </c>
      <c r="AN22" s="115">
        <f t="shared" si="9"/>
        <v>0</v>
      </c>
      <c r="AO22" s="105">
        <f t="shared" si="10"/>
        <v>303999.96000000002</v>
      </c>
      <c r="AP22" s="123">
        <f t="shared" si="11"/>
        <v>303920.26</v>
      </c>
    </row>
    <row r="23" spans="1:43" ht="40.5">
      <c r="A23" s="893"/>
      <c r="B23" s="866"/>
      <c r="C23" s="866"/>
      <c r="D23" s="296"/>
      <c r="E23" s="238"/>
      <c r="F23" s="25" t="s">
        <v>227</v>
      </c>
      <c r="G23" s="238"/>
      <c r="H23" s="286"/>
      <c r="I23" s="238"/>
      <c r="J23" s="238"/>
      <c r="K23" s="238"/>
      <c r="L23" s="238"/>
      <c r="M23" s="238"/>
      <c r="N23" s="294"/>
      <c r="O23" s="294"/>
      <c r="P23" s="241"/>
      <c r="Q23" s="242">
        <f t="shared" si="1"/>
        <v>0</v>
      </c>
      <c r="R23" s="243"/>
      <c r="S23" s="243"/>
      <c r="T23" s="243"/>
      <c r="U23" s="243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17"/>
      <c r="AH23" s="217"/>
      <c r="AI23" s="217"/>
      <c r="AJ23" s="217"/>
      <c r="AK23" s="244">
        <f t="shared" ref="AK23" si="12">R23*Y23</f>
        <v>0</v>
      </c>
      <c r="AL23" s="244">
        <f t="shared" si="9"/>
        <v>0</v>
      </c>
      <c r="AM23" s="244">
        <f t="shared" si="9"/>
        <v>0</v>
      </c>
      <c r="AN23" s="244">
        <f t="shared" si="9"/>
        <v>0</v>
      </c>
      <c r="AO23" s="167">
        <f t="shared" si="10"/>
        <v>0</v>
      </c>
      <c r="AP23" s="182">
        <f t="shared" si="11"/>
        <v>0</v>
      </c>
    </row>
    <row r="24" spans="1:43" ht="14.25">
      <c r="A24" s="297"/>
      <c r="B24" s="184" t="s">
        <v>238</v>
      </c>
      <c r="C24" s="201">
        <v>19</v>
      </c>
      <c r="D24" s="296"/>
      <c r="E24" s="238">
        <v>0</v>
      </c>
      <c r="F24" s="25"/>
      <c r="G24" s="238"/>
      <c r="H24" s="286"/>
      <c r="I24" s="238"/>
      <c r="J24" s="238"/>
      <c r="K24" s="238"/>
      <c r="L24" s="238"/>
      <c r="M24" s="238"/>
      <c r="N24" s="294">
        <v>0</v>
      </c>
      <c r="O24" s="294">
        <v>0</v>
      </c>
      <c r="P24" s="241">
        <v>0</v>
      </c>
      <c r="Q24" s="294">
        <v>0</v>
      </c>
      <c r="R24" s="243">
        <v>0</v>
      </c>
      <c r="S24" s="243">
        <v>0</v>
      </c>
      <c r="T24" s="243">
        <v>0</v>
      </c>
      <c r="U24" s="243">
        <v>0</v>
      </c>
      <c r="V24" s="238">
        <v>89207</v>
      </c>
      <c r="W24" s="238">
        <v>0</v>
      </c>
      <c r="X24" s="238">
        <v>0</v>
      </c>
      <c r="Y24" s="238">
        <v>0</v>
      </c>
      <c r="Z24" s="238">
        <v>0</v>
      </c>
      <c r="AA24" s="238">
        <v>0</v>
      </c>
      <c r="AB24" s="238">
        <v>0</v>
      </c>
      <c r="AC24" s="238">
        <v>0</v>
      </c>
      <c r="AD24" s="238">
        <v>0</v>
      </c>
      <c r="AE24" s="238">
        <v>0</v>
      </c>
      <c r="AF24" s="238">
        <v>0</v>
      </c>
      <c r="AG24" s="217">
        <v>0</v>
      </c>
      <c r="AH24" s="217">
        <v>0</v>
      </c>
      <c r="AI24" s="217">
        <v>0</v>
      </c>
      <c r="AJ24" s="217">
        <v>0</v>
      </c>
      <c r="AK24" s="244">
        <v>0</v>
      </c>
      <c r="AL24" s="244">
        <v>0</v>
      </c>
      <c r="AM24" s="244">
        <v>0</v>
      </c>
      <c r="AN24" s="244">
        <v>0</v>
      </c>
      <c r="AO24" s="167">
        <v>0</v>
      </c>
      <c r="AP24" s="168">
        <v>0</v>
      </c>
      <c r="AQ24" s="298"/>
    </row>
    <row r="25" spans="1:43" ht="57">
      <c r="A25" s="828"/>
      <c r="B25" s="867" t="s">
        <v>239</v>
      </c>
      <c r="C25" s="867">
        <v>12</v>
      </c>
      <c r="D25" s="114" t="s">
        <v>240</v>
      </c>
      <c r="E25" s="103">
        <v>1</v>
      </c>
      <c r="F25" s="114" t="s">
        <v>241</v>
      </c>
      <c r="G25" s="114" t="s">
        <v>242</v>
      </c>
      <c r="H25" s="235" t="s">
        <v>243</v>
      </c>
      <c r="I25" s="114"/>
      <c r="J25" s="114"/>
      <c r="K25" s="114"/>
      <c r="L25" s="114"/>
      <c r="M25" s="114" t="s">
        <v>244</v>
      </c>
      <c r="N25" s="236">
        <v>178000</v>
      </c>
      <c r="O25" s="236">
        <v>200000</v>
      </c>
      <c r="P25" s="236">
        <v>0</v>
      </c>
      <c r="Q25" s="242">
        <v>378000</v>
      </c>
      <c r="R25" s="229">
        <v>0</v>
      </c>
      <c r="S25" s="229">
        <v>0</v>
      </c>
      <c r="T25" s="229">
        <v>0</v>
      </c>
      <c r="U25" s="229">
        <v>0</v>
      </c>
      <c r="V25" s="114">
        <v>44103</v>
      </c>
      <c r="W25" s="114">
        <v>44103</v>
      </c>
      <c r="X25" s="114">
        <v>100</v>
      </c>
      <c r="Y25" s="114"/>
      <c r="Z25" s="114"/>
      <c r="AA25" s="114"/>
      <c r="AB25" s="114"/>
      <c r="AC25" s="114"/>
      <c r="AD25" s="114"/>
      <c r="AE25" s="114"/>
      <c r="AF25" s="114"/>
      <c r="AG25" s="237">
        <v>0</v>
      </c>
      <c r="AH25" s="237">
        <v>0</v>
      </c>
      <c r="AI25" s="237">
        <v>0</v>
      </c>
      <c r="AJ25" s="237">
        <v>0</v>
      </c>
      <c r="AK25" s="299">
        <v>0</v>
      </c>
      <c r="AL25" s="299">
        <v>0</v>
      </c>
      <c r="AM25" s="299">
        <v>0</v>
      </c>
      <c r="AN25" s="299">
        <v>0</v>
      </c>
      <c r="AO25" s="105">
        <v>0</v>
      </c>
      <c r="AP25" s="123">
        <v>0</v>
      </c>
    </row>
    <row r="26" spans="1:43" ht="57">
      <c r="A26" s="829"/>
      <c r="B26" s="838"/>
      <c r="C26" s="838"/>
      <c r="D26" s="114" t="s">
        <v>245</v>
      </c>
      <c r="E26" s="58">
        <v>1</v>
      </c>
      <c r="F26" s="113" t="s">
        <v>246</v>
      </c>
      <c r="G26" s="114" t="s">
        <v>247</v>
      </c>
      <c r="H26" s="235" t="s">
        <v>243</v>
      </c>
      <c r="I26" s="113"/>
      <c r="J26" s="113"/>
      <c r="K26" s="113"/>
      <c r="L26" s="113"/>
      <c r="M26" s="114" t="s">
        <v>244</v>
      </c>
      <c r="N26" s="145"/>
      <c r="O26" s="145">
        <v>0</v>
      </c>
      <c r="P26" s="145"/>
      <c r="Q26" s="242">
        <v>0</v>
      </c>
      <c r="R26" s="154"/>
      <c r="S26" s="154"/>
      <c r="T26" s="154"/>
      <c r="U26" s="154"/>
      <c r="V26" s="114"/>
      <c r="W26" s="114"/>
      <c r="X26" s="114"/>
      <c r="Y26" s="113"/>
      <c r="Z26" s="113"/>
      <c r="AA26" s="113"/>
      <c r="AB26" s="113"/>
      <c r="AC26" s="113"/>
      <c r="AD26" s="113"/>
      <c r="AE26" s="113"/>
      <c r="AF26" s="113"/>
      <c r="AG26" s="155"/>
      <c r="AH26" s="155"/>
      <c r="AI26" s="155"/>
      <c r="AJ26" s="155"/>
      <c r="AK26" s="115">
        <v>0</v>
      </c>
      <c r="AL26" s="115">
        <v>0</v>
      </c>
      <c r="AM26" s="115">
        <v>0</v>
      </c>
      <c r="AN26" s="115">
        <v>0</v>
      </c>
      <c r="AO26" s="105">
        <v>0</v>
      </c>
      <c r="AP26" s="123">
        <v>0</v>
      </c>
    </row>
    <row r="27" spans="1:43" ht="72" thickBot="1">
      <c r="A27" s="829"/>
      <c r="B27" s="838"/>
      <c r="C27" s="838"/>
      <c r="D27" s="239" t="s">
        <v>248</v>
      </c>
      <c r="E27" s="174">
        <v>2</v>
      </c>
      <c r="F27" s="238" t="s">
        <v>246</v>
      </c>
      <c r="G27" s="239"/>
      <c r="H27" s="235" t="s">
        <v>243</v>
      </c>
      <c r="I27" s="238"/>
      <c r="J27" s="238"/>
      <c r="K27" s="238"/>
      <c r="L27" s="238"/>
      <c r="M27" s="114" t="s">
        <v>244</v>
      </c>
      <c r="N27" s="241">
        <v>178000</v>
      </c>
      <c r="O27" s="241">
        <v>90000</v>
      </c>
      <c r="P27" s="241"/>
      <c r="Q27" s="242">
        <v>268000</v>
      </c>
      <c r="R27" s="243"/>
      <c r="S27" s="243"/>
      <c r="T27" s="243"/>
      <c r="U27" s="243"/>
      <c r="V27" s="114"/>
      <c r="W27" s="114"/>
      <c r="X27" s="114"/>
      <c r="Y27" s="238"/>
      <c r="Z27" s="238"/>
      <c r="AA27" s="238"/>
      <c r="AB27" s="238"/>
      <c r="AC27" s="238"/>
      <c r="AD27" s="238"/>
      <c r="AE27" s="238"/>
      <c r="AF27" s="238"/>
      <c r="AG27" s="217"/>
      <c r="AH27" s="217"/>
      <c r="AI27" s="217"/>
      <c r="AJ27" s="217"/>
      <c r="AK27" s="244">
        <v>0</v>
      </c>
      <c r="AL27" s="244">
        <v>0</v>
      </c>
      <c r="AM27" s="244">
        <v>0</v>
      </c>
      <c r="AN27" s="244">
        <v>0</v>
      </c>
      <c r="AO27" s="167">
        <v>0</v>
      </c>
      <c r="AP27" s="182">
        <v>0</v>
      </c>
    </row>
    <row r="28" spans="1:43" ht="84" customHeight="1" thickBot="1">
      <c r="A28" s="830"/>
      <c r="B28" s="868"/>
      <c r="C28" s="839"/>
      <c r="D28" s="239" t="s">
        <v>249</v>
      </c>
      <c r="E28" s="300">
        <v>1</v>
      </c>
      <c r="F28" s="47" t="s">
        <v>250</v>
      </c>
      <c r="G28" s="48" t="s">
        <v>251</v>
      </c>
      <c r="H28" s="235" t="s">
        <v>243</v>
      </c>
      <c r="I28" s="47"/>
      <c r="J28" s="47"/>
      <c r="K28" s="47"/>
      <c r="L28" s="47"/>
      <c r="M28" s="114" t="s">
        <v>244</v>
      </c>
      <c r="N28" s="145"/>
      <c r="O28" s="145"/>
      <c r="P28" s="145">
        <v>0</v>
      </c>
      <c r="Q28" s="50"/>
      <c r="R28" s="51"/>
      <c r="S28" s="51"/>
      <c r="T28" s="51"/>
      <c r="U28" s="51"/>
      <c r="V28" s="114"/>
      <c r="W28" s="114"/>
      <c r="X28" s="114"/>
      <c r="Y28" s="47"/>
      <c r="Z28" s="47"/>
      <c r="AA28" s="47"/>
      <c r="AB28" s="47"/>
      <c r="AC28" s="47"/>
      <c r="AD28" s="47"/>
      <c r="AE28" s="47"/>
      <c r="AF28" s="47"/>
      <c r="AG28" s="22"/>
      <c r="AH28" s="22"/>
      <c r="AI28" s="22"/>
      <c r="AJ28" s="22"/>
      <c r="AK28" s="52"/>
      <c r="AL28" s="52"/>
      <c r="AM28" s="52"/>
      <c r="AN28" s="52"/>
      <c r="AO28" s="53"/>
      <c r="AP28" s="54"/>
    </row>
    <row r="29" spans="1:43" s="309" customFormat="1" ht="44.25" customHeight="1">
      <c r="A29" s="307"/>
      <c r="B29" s="308" t="s">
        <v>45</v>
      </c>
      <c r="C29" s="308">
        <f>SUM(C7:C28)</f>
        <v>86</v>
      </c>
      <c r="D29" s="308">
        <f t="shared" ref="D29:AP29" si="13">SUM(D7:D28)</f>
        <v>0</v>
      </c>
      <c r="E29" s="308">
        <f t="shared" si="13"/>
        <v>19</v>
      </c>
      <c r="F29" s="308">
        <f t="shared" si="13"/>
        <v>43789</v>
      </c>
      <c r="G29" s="308">
        <f t="shared" si="13"/>
        <v>0</v>
      </c>
      <c r="H29" s="308">
        <f t="shared" si="13"/>
        <v>0</v>
      </c>
      <c r="I29" s="308">
        <f t="shared" si="13"/>
        <v>0</v>
      </c>
      <c r="J29" s="308">
        <f t="shared" si="13"/>
        <v>5</v>
      </c>
      <c r="K29" s="308">
        <f t="shared" si="13"/>
        <v>0</v>
      </c>
      <c r="L29" s="308">
        <f t="shared" si="13"/>
        <v>0</v>
      </c>
      <c r="M29" s="308">
        <f t="shared" si="13"/>
        <v>0</v>
      </c>
      <c r="N29" s="308">
        <f t="shared" si="13"/>
        <v>3319271.5</v>
      </c>
      <c r="O29" s="308">
        <f t="shared" si="13"/>
        <v>3361320.1</v>
      </c>
      <c r="P29" s="308">
        <f t="shared" si="13"/>
        <v>395000</v>
      </c>
      <c r="Q29" s="308">
        <f t="shared" si="13"/>
        <v>7075591.5999999996</v>
      </c>
      <c r="R29" s="308">
        <f t="shared" si="13"/>
        <v>76000</v>
      </c>
      <c r="S29" s="308">
        <f t="shared" si="13"/>
        <v>30000</v>
      </c>
      <c r="T29" s="308">
        <f t="shared" si="13"/>
        <v>91700</v>
      </c>
      <c r="U29" s="308">
        <f t="shared" si="13"/>
        <v>75000</v>
      </c>
      <c r="V29" s="308">
        <f t="shared" si="13"/>
        <v>160089</v>
      </c>
      <c r="W29" s="308">
        <f t="shared" si="13"/>
        <v>44567</v>
      </c>
      <c r="X29" s="308">
        <f t="shared" si="13"/>
        <v>108.87610000000001</v>
      </c>
      <c r="Y29" s="308">
        <f t="shared" si="13"/>
        <v>94.14</v>
      </c>
      <c r="Z29" s="308">
        <f t="shared" si="13"/>
        <v>100</v>
      </c>
      <c r="AA29" s="308">
        <f t="shared" si="13"/>
        <v>1800.8899900000004</v>
      </c>
      <c r="AB29" s="308">
        <f t="shared" si="13"/>
        <v>405</v>
      </c>
      <c r="AC29" s="308">
        <f t="shared" si="13"/>
        <v>50</v>
      </c>
      <c r="AD29" s="308">
        <f t="shared" si="13"/>
        <v>12</v>
      </c>
      <c r="AE29" s="308">
        <f t="shared" si="13"/>
        <v>89</v>
      </c>
      <c r="AF29" s="308">
        <f t="shared" si="13"/>
        <v>42</v>
      </c>
      <c r="AG29" s="308">
        <f t="shared" si="13"/>
        <v>5196.2</v>
      </c>
      <c r="AH29" s="308">
        <f t="shared" si="13"/>
        <v>0</v>
      </c>
      <c r="AI29" s="308">
        <f t="shared" si="13"/>
        <v>1870.6000000000001</v>
      </c>
      <c r="AJ29" s="308">
        <f t="shared" si="13"/>
        <v>1551558.6</v>
      </c>
      <c r="AK29" s="308">
        <f t="shared" si="13"/>
        <v>0</v>
      </c>
      <c r="AL29" s="308">
        <f t="shared" si="13"/>
        <v>1500000</v>
      </c>
      <c r="AM29" s="308">
        <f t="shared" si="13"/>
        <v>10209939.920000002</v>
      </c>
      <c r="AN29" s="308">
        <f t="shared" si="13"/>
        <v>7775000</v>
      </c>
      <c r="AO29" s="308">
        <f t="shared" si="13"/>
        <v>19484939.920000002</v>
      </c>
      <c r="AP29" s="308">
        <f t="shared" si="13"/>
        <v>13055348.32</v>
      </c>
    </row>
    <row r="30" spans="1:43" ht="63.75" customHeight="1">
      <c r="B30" s="892" t="s">
        <v>13</v>
      </c>
      <c r="C30" s="892"/>
      <c r="D30" s="892"/>
      <c r="E30" s="892"/>
      <c r="F30" s="892"/>
      <c r="G30" s="892"/>
      <c r="H30" s="892"/>
      <c r="I30" s="892"/>
      <c r="J30" s="892"/>
      <c r="K30" s="892"/>
      <c r="L30" s="892"/>
      <c r="M30" s="892"/>
      <c r="N30" s="892"/>
      <c r="O30" s="892"/>
      <c r="P30" s="892"/>
      <c r="Q30" s="892"/>
      <c r="R30" s="892"/>
      <c r="S30" s="892"/>
      <c r="T30" s="892"/>
      <c r="U30" s="892"/>
      <c r="V30" s="892"/>
      <c r="W30" s="892"/>
      <c r="X30" s="892"/>
      <c r="Y30" s="892"/>
      <c r="Z30" s="892"/>
      <c r="AA30" s="892"/>
      <c r="AB30" s="892"/>
      <c r="AC30" s="892"/>
      <c r="AD30" s="892"/>
      <c r="AE30" s="892"/>
      <c r="AF30" s="892"/>
      <c r="AG30" s="301"/>
      <c r="AH30" s="301"/>
      <c r="AI30" s="301"/>
      <c r="AJ30" s="301"/>
      <c r="AK30" s="301"/>
      <c r="AL30" s="301"/>
      <c r="AM30" s="301"/>
      <c r="AN30" s="301"/>
      <c r="AO30" s="302"/>
      <c r="AP30" s="302"/>
    </row>
    <row r="31" spans="1:43" ht="14.25">
      <c r="A31" s="301"/>
      <c r="B31" s="303"/>
      <c r="C31" s="303"/>
      <c r="D31" s="303"/>
      <c r="E31" s="303"/>
      <c r="F31" s="303"/>
      <c r="G31" s="303"/>
      <c r="H31" s="304"/>
      <c r="I31" s="303"/>
      <c r="J31" s="303"/>
      <c r="K31" s="303"/>
      <c r="L31" s="303"/>
      <c r="M31" s="303"/>
      <c r="N31" s="301"/>
      <c r="O31" s="301"/>
      <c r="P31" s="301"/>
      <c r="Q31" s="301"/>
      <c r="R31" s="301"/>
      <c r="S31" s="301"/>
      <c r="T31" s="301"/>
      <c r="U31" s="301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1"/>
      <c r="AH31" s="301"/>
      <c r="AI31" s="301"/>
      <c r="AJ31" s="301"/>
      <c r="AK31" s="301"/>
      <c r="AL31" s="301"/>
      <c r="AM31" s="301"/>
      <c r="AN31" s="301"/>
      <c r="AO31" s="302"/>
      <c r="AP31" s="302"/>
    </row>
    <row r="32" spans="1:43" ht="14.25">
      <c r="A32" s="301"/>
      <c r="B32" s="303"/>
      <c r="C32" s="303"/>
      <c r="D32" s="303"/>
      <c r="E32" s="303"/>
      <c r="F32" s="303"/>
      <c r="G32" s="303"/>
      <c r="H32" s="304"/>
      <c r="I32" s="303"/>
      <c r="J32" s="303"/>
      <c r="K32" s="303"/>
      <c r="L32" s="303"/>
      <c r="M32" s="303"/>
      <c r="N32" s="301"/>
      <c r="O32" s="301"/>
      <c r="P32" s="301"/>
      <c r="Q32" s="301"/>
      <c r="R32" s="301"/>
      <c r="S32" s="301"/>
      <c r="T32" s="301"/>
      <c r="U32" s="301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1"/>
      <c r="AH32" s="301"/>
      <c r="AI32" s="301"/>
      <c r="AJ32" s="301"/>
      <c r="AK32" s="301"/>
      <c r="AL32" s="301"/>
      <c r="AM32" s="301"/>
      <c r="AN32" s="301"/>
      <c r="AO32" s="302"/>
      <c r="AP32" s="302"/>
    </row>
    <row r="33" spans="1:42">
      <c r="A33" s="303"/>
      <c r="B33" s="303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</row>
    <row r="34" spans="1:42" ht="30.75" customHeight="1">
      <c r="A34" s="303"/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</row>
    <row r="35" spans="1:42" ht="14.25">
      <c r="H35" s="304"/>
      <c r="AG35" s="1"/>
      <c r="AH35" s="1"/>
      <c r="AI35" s="1"/>
      <c r="AJ35" s="1"/>
    </row>
    <row r="36" spans="1:42" ht="14.25">
      <c r="H36" s="304"/>
      <c r="AG36" s="1"/>
      <c r="AH36" s="1"/>
      <c r="AI36" s="1"/>
      <c r="AJ36" s="1"/>
    </row>
    <row r="37" spans="1:42" ht="14.25">
      <c r="H37" s="304"/>
      <c r="AG37" s="1"/>
      <c r="AH37" s="1"/>
      <c r="AI37" s="1"/>
      <c r="AJ37" s="1"/>
    </row>
    <row r="38" spans="1:42" ht="14.25">
      <c r="H38" s="304"/>
      <c r="AG38" s="1"/>
      <c r="AH38" s="1"/>
      <c r="AI38" s="1"/>
      <c r="AJ38" s="1"/>
    </row>
    <row r="39" spans="1:42" ht="14.25">
      <c r="H39" s="304"/>
      <c r="AG39" s="1"/>
      <c r="AH39" s="1"/>
      <c r="AI39" s="1"/>
      <c r="AJ39" s="1"/>
    </row>
    <row r="40" spans="1:42" ht="14.25">
      <c r="H40" s="304"/>
      <c r="AG40" s="1"/>
      <c r="AH40" s="1"/>
      <c r="AI40" s="1"/>
      <c r="AJ40" s="1"/>
    </row>
    <row r="41" spans="1:42" ht="14.25">
      <c r="H41" s="304"/>
      <c r="AG41" s="1"/>
      <c r="AH41" s="1"/>
      <c r="AI41" s="1"/>
      <c r="AJ41" s="1"/>
    </row>
    <row r="42" spans="1:42" ht="14.25">
      <c r="H42" s="304"/>
      <c r="AG42" s="1"/>
      <c r="AH42" s="1"/>
      <c r="AI42" s="1"/>
      <c r="AJ42" s="1"/>
    </row>
    <row r="43" spans="1:42" ht="14.25">
      <c r="H43" s="304"/>
      <c r="AG43" s="1"/>
      <c r="AH43" s="1"/>
      <c r="AI43" s="1"/>
      <c r="AJ43" s="1"/>
    </row>
    <row r="44" spans="1:42" ht="14.25">
      <c r="H44" s="304"/>
      <c r="AG44" s="1"/>
      <c r="AH44" s="1"/>
      <c r="AI44" s="1"/>
      <c r="AJ44" s="1"/>
    </row>
    <row r="45" spans="1:42" ht="14.25">
      <c r="H45" s="304"/>
      <c r="AG45" s="1"/>
      <c r="AH45" s="1"/>
      <c r="AI45" s="1"/>
      <c r="AJ45" s="1"/>
    </row>
    <row r="46" spans="1:42" ht="14.25">
      <c r="H46" s="304"/>
      <c r="AG46" s="1"/>
      <c r="AH46" s="1"/>
      <c r="AI46" s="1"/>
      <c r="AJ46" s="1"/>
    </row>
    <row r="47" spans="1:42">
      <c r="AG47" s="1"/>
      <c r="AH47" s="1"/>
      <c r="AI47" s="1"/>
      <c r="AJ47" s="1"/>
    </row>
    <row r="48" spans="1:42">
      <c r="AG48" s="1"/>
      <c r="AH48" s="1"/>
      <c r="AI48" s="1"/>
      <c r="AJ48" s="1"/>
    </row>
    <row r="49" spans="32:38">
      <c r="AG49" s="1"/>
      <c r="AH49" s="1"/>
      <c r="AI49" s="1"/>
      <c r="AJ49" s="1"/>
    </row>
    <row r="50" spans="32:38">
      <c r="AG50" s="1"/>
      <c r="AH50" s="1"/>
      <c r="AI50" s="1"/>
      <c r="AJ50" s="1"/>
    </row>
    <row r="51" spans="32:38">
      <c r="AG51" s="1"/>
      <c r="AH51" s="1"/>
      <c r="AI51" s="1"/>
      <c r="AJ51" s="1"/>
    </row>
    <row r="52" spans="32:38">
      <c r="AG52" s="1"/>
      <c r="AH52" s="1"/>
      <c r="AI52" s="1"/>
      <c r="AJ52" s="1"/>
    </row>
    <row r="53" spans="32:38">
      <c r="AG53" s="1"/>
      <c r="AH53" s="1"/>
      <c r="AI53" s="1"/>
      <c r="AJ53" s="1"/>
    </row>
    <row r="54" spans="32:38">
      <c r="AG54" s="1"/>
      <c r="AH54" s="1"/>
      <c r="AI54" s="1"/>
      <c r="AJ54" s="1"/>
    </row>
    <row r="55" spans="32:38">
      <c r="AG55" s="1"/>
      <c r="AH55" s="1"/>
      <c r="AI55" s="1"/>
      <c r="AJ55" s="1"/>
    </row>
    <row r="56" spans="32:38">
      <c r="AG56" s="1"/>
      <c r="AH56" s="1"/>
      <c r="AI56" s="1"/>
      <c r="AJ56" s="1"/>
    </row>
    <row r="57" spans="32:38">
      <c r="AG57" s="1"/>
      <c r="AH57" s="1"/>
      <c r="AI57" s="1"/>
      <c r="AJ57" s="1"/>
    </row>
    <row r="58" spans="32:38">
      <c r="AG58" s="1"/>
      <c r="AH58" s="1"/>
      <c r="AI58" s="1"/>
      <c r="AJ58" s="1"/>
    </row>
    <row r="59" spans="32:38">
      <c r="AG59" s="1"/>
      <c r="AH59" s="1"/>
      <c r="AI59" s="1"/>
      <c r="AJ59" s="1"/>
    </row>
    <row r="60" spans="32:38">
      <c r="AF60" s="303"/>
      <c r="AG60" s="303"/>
      <c r="AH60" s="303"/>
      <c r="AI60" s="303"/>
      <c r="AJ60" s="303"/>
      <c r="AK60" s="303"/>
      <c r="AL60" s="303"/>
    </row>
    <row r="61" spans="32:38">
      <c r="AF61" s="303"/>
      <c r="AG61" s="303"/>
      <c r="AH61" s="303"/>
      <c r="AI61" s="303"/>
      <c r="AJ61" s="303"/>
      <c r="AK61" s="303"/>
      <c r="AL61" s="303"/>
    </row>
    <row r="62" spans="32:38">
      <c r="AF62" s="303"/>
      <c r="AG62" s="303"/>
      <c r="AH62" s="303"/>
      <c r="AI62" s="303"/>
      <c r="AJ62" s="303"/>
      <c r="AK62" s="303"/>
      <c r="AL62" s="303"/>
    </row>
    <row r="63" spans="32:38">
      <c r="AF63" s="303"/>
      <c r="AG63" s="303"/>
      <c r="AH63" s="303"/>
      <c r="AI63" s="303"/>
      <c r="AJ63" s="303"/>
      <c r="AK63" s="303"/>
      <c r="AL63" s="303"/>
    </row>
    <row r="64" spans="32:38">
      <c r="AF64" s="303"/>
      <c r="AG64" s="303"/>
      <c r="AH64" s="303"/>
      <c r="AI64" s="303"/>
      <c r="AJ64" s="303"/>
      <c r="AK64" s="303"/>
      <c r="AL64" s="303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</sheetData>
  <mergeCells count="42"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AG2:AP2"/>
    <mergeCell ref="D3:D5"/>
    <mergeCell ref="E3:E4"/>
    <mergeCell ref="F3:F4"/>
    <mergeCell ref="G3:G4"/>
    <mergeCell ref="H3:H4"/>
    <mergeCell ref="I3:I4"/>
    <mergeCell ref="J3:J4"/>
    <mergeCell ref="K3:K4"/>
    <mergeCell ref="L3:L4"/>
    <mergeCell ref="AP3:AP4"/>
    <mergeCell ref="M3:M4"/>
    <mergeCell ref="N3:N4"/>
    <mergeCell ref="O3:O4"/>
    <mergeCell ref="P3:P4"/>
    <mergeCell ref="Q3:Q4"/>
    <mergeCell ref="V3:X3"/>
    <mergeCell ref="Y3:AB3"/>
    <mergeCell ref="AC3:AF3"/>
    <mergeCell ref="AG3:AJ3"/>
    <mergeCell ref="AK3:AN3"/>
    <mergeCell ref="AO3:AO4"/>
    <mergeCell ref="B30:AF30"/>
    <mergeCell ref="B7:B14"/>
    <mergeCell ref="C7:C14"/>
    <mergeCell ref="A7:A14"/>
    <mergeCell ref="B15:B23"/>
    <mergeCell ref="C15:C23"/>
    <mergeCell ref="A15:A23"/>
    <mergeCell ref="B25:B28"/>
    <mergeCell ref="C25:C28"/>
    <mergeCell ref="A25:A28"/>
  </mergeCells>
  <pageMargins left="0.23622047244094491" right="0.23622047244094491" top="0.74803149606299213" bottom="0.74803149606299213" header="0.31496062992125984" footer="0.31496062992125984"/>
  <pageSetup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KK93"/>
  <sheetViews>
    <sheetView topLeftCell="A52" zoomScale="72" zoomScaleNormal="72" workbookViewId="0">
      <selection activeCell="C57" sqref="C57"/>
    </sheetView>
  </sheetViews>
  <sheetFormatPr defaultColWidth="9.140625" defaultRowHeight="13.5"/>
  <cols>
    <col min="1" max="1" width="4.7109375" style="1" customWidth="1"/>
    <col min="2" max="2" width="18.42578125" style="1" customWidth="1"/>
    <col min="3" max="3" width="7.42578125" style="1" customWidth="1"/>
    <col min="4" max="4" width="18.42578125" style="1" customWidth="1"/>
    <col min="5" max="5" width="8.42578125" style="1" customWidth="1"/>
    <col min="6" max="6" width="13.5703125" style="1" customWidth="1"/>
    <col min="7" max="9" width="14.85546875" style="1" customWidth="1"/>
    <col min="10" max="10" width="10.42578125" style="1" customWidth="1"/>
    <col min="11" max="11" width="10.5703125" style="1" customWidth="1"/>
    <col min="12" max="12" width="12" style="1" customWidth="1"/>
    <col min="13" max="13" width="9.85546875" style="1" customWidth="1"/>
    <col min="14" max="14" width="12.42578125" style="1" customWidth="1"/>
    <col min="15" max="15" width="12.7109375" style="1" customWidth="1"/>
    <col min="16" max="16" width="11.140625" style="1" customWidth="1"/>
    <col min="17" max="17" width="12" style="1" customWidth="1"/>
    <col min="18" max="18" width="18" style="1" customWidth="1"/>
    <col min="19" max="19" width="8.28515625" style="1" customWidth="1"/>
    <col min="20" max="20" width="9.42578125" style="1" customWidth="1"/>
    <col min="21" max="21" width="14.85546875" style="1" customWidth="1"/>
    <col min="22" max="22" width="11.7109375" style="1" customWidth="1"/>
    <col min="23" max="23" width="9.140625" style="1" customWidth="1"/>
    <col min="24" max="24" width="12" style="1" customWidth="1"/>
    <col min="25" max="25" width="9.5703125" style="1" customWidth="1"/>
    <col min="26" max="27" width="10.7109375" style="1" customWidth="1"/>
    <col min="28" max="28" width="14.85546875" style="1" customWidth="1"/>
    <col min="29" max="31" width="8.5703125" style="1" customWidth="1"/>
    <col min="32" max="32" width="13.140625" style="1" customWidth="1"/>
    <col min="33" max="33" width="11.28515625" style="16" customWidth="1"/>
    <col min="34" max="34" width="12.42578125" style="16" customWidth="1"/>
    <col min="35" max="35" width="10.85546875" style="16" customWidth="1"/>
    <col min="36" max="36" width="11.85546875" style="16" customWidth="1"/>
    <col min="37" max="37" width="11.28515625" style="1" customWidth="1"/>
    <col min="38" max="38" width="13.28515625" style="1" customWidth="1"/>
    <col min="39" max="39" width="11.42578125" style="1" customWidth="1"/>
    <col min="40" max="40" width="11.7109375" style="1" customWidth="1"/>
    <col min="41" max="42" width="13.5703125" style="1" customWidth="1"/>
    <col min="43" max="43" width="55.5703125" style="1" customWidth="1"/>
    <col min="44" max="44" width="9.28515625" style="1" customWidth="1"/>
    <col min="45" max="45" width="4.140625" style="1" customWidth="1"/>
    <col min="46" max="46" width="6.5703125" style="1" customWidth="1"/>
    <col min="47" max="47" width="5.42578125" style="1" customWidth="1"/>
    <col min="48" max="48" width="5" style="1" customWidth="1"/>
    <col min="49" max="49" width="8" style="1" customWidth="1"/>
    <col min="50" max="50" width="5" style="1" customWidth="1"/>
    <col min="51" max="51" width="6.140625" style="1" customWidth="1"/>
    <col min="52" max="52" width="4.28515625" style="1" customWidth="1"/>
    <col min="53" max="53" width="36.7109375" style="1" customWidth="1"/>
    <col min="54" max="16384" width="9.140625" style="1"/>
  </cols>
  <sheetData>
    <row r="1" spans="1:2325" ht="52.5" customHeight="1" thickBot="1">
      <c r="A1" s="917" t="s">
        <v>394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  <c r="AD1" s="917"/>
      <c r="AE1" s="917"/>
      <c r="AF1" s="917"/>
      <c r="AG1" s="917"/>
      <c r="AH1" s="917"/>
      <c r="AI1" s="917"/>
      <c r="AJ1" s="917"/>
      <c r="AK1" s="917"/>
      <c r="AL1" s="917"/>
      <c r="AM1" s="917"/>
      <c r="AN1" s="917"/>
      <c r="AO1" s="917"/>
      <c r="AP1" s="917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2325" ht="40.5" customHeight="1">
      <c r="A2" s="919" t="s">
        <v>14</v>
      </c>
      <c r="B2" s="899" t="s">
        <v>36</v>
      </c>
      <c r="C2" s="897" t="s">
        <v>46</v>
      </c>
      <c r="D2" s="899" t="s">
        <v>11</v>
      </c>
      <c r="E2" s="899"/>
      <c r="F2" s="899"/>
      <c r="G2" s="899"/>
      <c r="H2" s="899"/>
      <c r="I2" s="901" t="s">
        <v>16</v>
      </c>
      <c r="J2" s="901"/>
      <c r="K2" s="901"/>
      <c r="L2" s="901"/>
      <c r="M2" s="901"/>
      <c r="N2" s="907" t="s">
        <v>4</v>
      </c>
      <c r="O2" s="907"/>
      <c r="P2" s="907"/>
      <c r="Q2" s="907"/>
      <c r="R2" s="911" t="s">
        <v>26</v>
      </c>
      <c r="S2" s="911"/>
      <c r="T2" s="911"/>
      <c r="U2" s="911"/>
      <c r="V2" s="901" t="s">
        <v>37</v>
      </c>
      <c r="W2" s="901"/>
      <c r="X2" s="901"/>
      <c r="Y2" s="899" t="s">
        <v>25</v>
      </c>
      <c r="Z2" s="899"/>
      <c r="AA2" s="899"/>
      <c r="AB2" s="899"/>
      <c r="AC2" s="899"/>
      <c r="AD2" s="899"/>
      <c r="AE2" s="899"/>
      <c r="AF2" s="899"/>
      <c r="AG2" s="901" t="s">
        <v>0</v>
      </c>
      <c r="AH2" s="901"/>
      <c r="AI2" s="901"/>
      <c r="AJ2" s="901"/>
      <c r="AK2" s="901"/>
      <c r="AL2" s="901"/>
      <c r="AM2" s="901"/>
      <c r="AN2" s="901"/>
      <c r="AO2" s="901"/>
      <c r="AP2" s="902"/>
      <c r="AQ2" s="399"/>
      <c r="AR2" s="2"/>
      <c r="AS2" s="2"/>
      <c r="AT2" s="2"/>
      <c r="AU2" s="2"/>
      <c r="AV2" s="2"/>
    </row>
    <row r="3" spans="1:2325" ht="113.25" customHeight="1">
      <c r="A3" s="920"/>
      <c r="B3" s="918"/>
      <c r="C3" s="898"/>
      <c r="D3" s="898" t="s">
        <v>59</v>
      </c>
      <c r="E3" s="918" t="s">
        <v>58</v>
      </c>
      <c r="F3" s="924" t="s">
        <v>10</v>
      </c>
      <c r="G3" s="909" t="s">
        <v>24</v>
      </c>
      <c r="H3" s="910" t="s">
        <v>393</v>
      </c>
      <c r="I3" s="909" t="s">
        <v>7</v>
      </c>
      <c r="J3" s="909" t="s">
        <v>6</v>
      </c>
      <c r="K3" s="909" t="s">
        <v>5</v>
      </c>
      <c r="L3" s="909" t="s">
        <v>35</v>
      </c>
      <c r="M3" s="905" t="s">
        <v>8</v>
      </c>
      <c r="N3" s="906" t="s">
        <v>34</v>
      </c>
      <c r="O3" s="906" t="s">
        <v>2</v>
      </c>
      <c r="P3" s="906" t="s">
        <v>3</v>
      </c>
      <c r="Q3" s="913" t="s">
        <v>44</v>
      </c>
      <c r="R3" s="912"/>
      <c r="S3" s="912"/>
      <c r="T3" s="912"/>
      <c r="U3" s="912"/>
      <c r="V3" s="905" t="s">
        <v>1</v>
      </c>
      <c r="W3" s="905"/>
      <c r="X3" s="905"/>
      <c r="Y3" s="918" t="s">
        <v>41</v>
      </c>
      <c r="Z3" s="918"/>
      <c r="AA3" s="918"/>
      <c r="AB3" s="918"/>
      <c r="AC3" s="918" t="s">
        <v>42</v>
      </c>
      <c r="AD3" s="918"/>
      <c r="AE3" s="918"/>
      <c r="AF3" s="918"/>
      <c r="AG3" s="904" t="s">
        <v>40</v>
      </c>
      <c r="AH3" s="904"/>
      <c r="AI3" s="904"/>
      <c r="AJ3" s="904"/>
      <c r="AK3" s="908" t="s">
        <v>43</v>
      </c>
      <c r="AL3" s="908"/>
      <c r="AM3" s="908"/>
      <c r="AN3" s="908"/>
      <c r="AO3" s="900" t="s">
        <v>44</v>
      </c>
      <c r="AP3" s="903" t="s">
        <v>47</v>
      </c>
      <c r="AQ3" s="905" t="s">
        <v>392</v>
      </c>
      <c r="AR3" s="458"/>
      <c r="AS3" s="458"/>
      <c r="AT3" s="458"/>
      <c r="AU3" s="458"/>
      <c r="AV3" s="458"/>
    </row>
    <row r="4" spans="1:2325" ht="93.75" customHeight="1">
      <c r="A4" s="920"/>
      <c r="B4" s="918"/>
      <c r="C4" s="898"/>
      <c r="D4" s="898"/>
      <c r="E4" s="918"/>
      <c r="F4" s="924"/>
      <c r="G4" s="909"/>
      <c r="H4" s="910"/>
      <c r="I4" s="909"/>
      <c r="J4" s="909"/>
      <c r="K4" s="909"/>
      <c r="L4" s="909"/>
      <c r="M4" s="905"/>
      <c r="N4" s="906"/>
      <c r="O4" s="906"/>
      <c r="P4" s="906"/>
      <c r="Q4" s="913"/>
      <c r="R4" s="465" t="s">
        <v>27</v>
      </c>
      <c r="S4" s="465" t="s">
        <v>28</v>
      </c>
      <c r="T4" s="465" t="s">
        <v>29</v>
      </c>
      <c r="U4" s="465" t="s">
        <v>30</v>
      </c>
      <c r="V4" s="464" t="s">
        <v>38</v>
      </c>
      <c r="W4" s="464" t="s">
        <v>39</v>
      </c>
      <c r="X4" s="464" t="s">
        <v>9</v>
      </c>
      <c r="Y4" s="463" t="s">
        <v>17</v>
      </c>
      <c r="Z4" s="463" t="s">
        <v>19</v>
      </c>
      <c r="AA4" s="463" t="s">
        <v>21</v>
      </c>
      <c r="AB4" s="463" t="s">
        <v>8</v>
      </c>
      <c r="AC4" s="463" t="s">
        <v>17</v>
      </c>
      <c r="AD4" s="463" t="s">
        <v>19</v>
      </c>
      <c r="AE4" s="463" t="s">
        <v>21</v>
      </c>
      <c r="AF4" s="463" t="s">
        <v>8</v>
      </c>
      <c r="AG4" s="462" t="s">
        <v>17</v>
      </c>
      <c r="AH4" s="462" t="s">
        <v>19</v>
      </c>
      <c r="AI4" s="462" t="s">
        <v>21</v>
      </c>
      <c r="AJ4" s="461" t="s">
        <v>30</v>
      </c>
      <c r="AK4" s="460" t="s">
        <v>17</v>
      </c>
      <c r="AL4" s="460" t="s">
        <v>19</v>
      </c>
      <c r="AM4" s="460" t="s">
        <v>21</v>
      </c>
      <c r="AN4" s="459" t="s">
        <v>30</v>
      </c>
      <c r="AO4" s="900"/>
      <c r="AP4" s="903"/>
      <c r="AQ4" s="905"/>
      <c r="AR4" s="68"/>
      <c r="AS4" s="458"/>
      <c r="AT4" s="68"/>
      <c r="AU4" s="68"/>
      <c r="AV4" s="68"/>
    </row>
    <row r="5" spans="1:2325" ht="30.75" customHeight="1" thickBot="1">
      <c r="A5" s="921"/>
      <c r="B5" s="922"/>
      <c r="C5" s="457" t="s">
        <v>12</v>
      </c>
      <c r="D5" s="923"/>
      <c r="E5" s="457" t="s">
        <v>12</v>
      </c>
      <c r="F5" s="456"/>
      <c r="G5" s="456"/>
      <c r="H5" s="455"/>
      <c r="I5" s="450"/>
      <c r="J5" s="450"/>
      <c r="K5" s="454"/>
      <c r="L5" s="450"/>
      <c r="M5" s="450"/>
      <c r="N5" s="453" t="s">
        <v>33</v>
      </c>
      <c r="O5" s="453" t="s">
        <v>33</v>
      </c>
      <c r="P5" s="453" t="s">
        <v>33</v>
      </c>
      <c r="Q5" s="452" t="s">
        <v>33</v>
      </c>
      <c r="R5" s="451" t="s">
        <v>31</v>
      </c>
      <c r="S5" s="451" t="s">
        <v>31</v>
      </c>
      <c r="T5" s="451" t="s">
        <v>31</v>
      </c>
      <c r="U5" s="451" t="s">
        <v>31</v>
      </c>
      <c r="V5" s="450" t="s">
        <v>32</v>
      </c>
      <c r="W5" s="450" t="s">
        <v>12</v>
      </c>
      <c r="X5" s="450" t="s">
        <v>9</v>
      </c>
      <c r="Y5" s="449" t="s">
        <v>18</v>
      </c>
      <c r="Z5" s="449" t="s">
        <v>20</v>
      </c>
      <c r="AA5" s="449" t="s">
        <v>22</v>
      </c>
      <c r="AB5" s="449"/>
      <c r="AC5" s="449" t="s">
        <v>18</v>
      </c>
      <c r="AD5" s="449" t="s">
        <v>20</v>
      </c>
      <c r="AE5" s="449" t="s">
        <v>22</v>
      </c>
      <c r="AF5" s="449"/>
      <c r="AG5" s="448" t="s">
        <v>31</v>
      </c>
      <c r="AH5" s="448" t="s">
        <v>31</v>
      </c>
      <c r="AI5" s="448" t="s">
        <v>31</v>
      </c>
      <c r="AJ5" s="448" t="s">
        <v>31</v>
      </c>
      <c r="AK5" s="447" t="s">
        <v>31</v>
      </c>
      <c r="AL5" s="447" t="s">
        <v>31</v>
      </c>
      <c r="AM5" s="447" t="s">
        <v>31</v>
      </c>
      <c r="AN5" s="446" t="s">
        <v>33</v>
      </c>
      <c r="AO5" s="445" t="s">
        <v>33</v>
      </c>
      <c r="AP5" s="444" t="s">
        <v>33</v>
      </c>
      <c r="AQ5" s="905"/>
      <c r="AR5" s="11"/>
      <c r="AS5" s="11"/>
      <c r="AT5" s="11"/>
      <c r="AU5" s="11"/>
      <c r="AV5" s="11"/>
    </row>
    <row r="6" spans="1:2325" ht="51.75" customHeight="1" thickBot="1">
      <c r="A6" s="443">
        <v>1</v>
      </c>
      <c r="B6" s="260">
        <v>2</v>
      </c>
      <c r="C6" s="436">
        <v>3</v>
      </c>
      <c r="D6" s="260">
        <v>4</v>
      </c>
      <c r="E6" s="436">
        <v>5</v>
      </c>
      <c r="F6" s="260">
        <v>6</v>
      </c>
      <c r="G6" s="436">
        <v>7</v>
      </c>
      <c r="H6" s="442">
        <v>8</v>
      </c>
      <c r="I6" s="436">
        <v>9</v>
      </c>
      <c r="J6" s="260">
        <v>10</v>
      </c>
      <c r="K6" s="436">
        <v>11</v>
      </c>
      <c r="L6" s="260">
        <v>12</v>
      </c>
      <c r="M6" s="436">
        <v>13</v>
      </c>
      <c r="N6" s="440">
        <v>14</v>
      </c>
      <c r="O6" s="441">
        <v>15</v>
      </c>
      <c r="P6" s="440">
        <v>16</v>
      </c>
      <c r="Q6" s="439">
        <v>17</v>
      </c>
      <c r="R6" s="438">
        <v>18</v>
      </c>
      <c r="S6" s="437">
        <v>19</v>
      </c>
      <c r="T6" s="438">
        <v>20</v>
      </c>
      <c r="U6" s="437">
        <v>21</v>
      </c>
      <c r="V6" s="260">
        <v>22</v>
      </c>
      <c r="W6" s="436">
        <v>23</v>
      </c>
      <c r="X6" s="260">
        <v>24</v>
      </c>
      <c r="Y6" s="436">
        <v>25</v>
      </c>
      <c r="Z6" s="260">
        <v>26</v>
      </c>
      <c r="AA6" s="436">
        <v>27</v>
      </c>
      <c r="AB6" s="260">
        <v>28</v>
      </c>
      <c r="AC6" s="436">
        <v>29</v>
      </c>
      <c r="AD6" s="260">
        <v>30</v>
      </c>
      <c r="AE6" s="436">
        <v>31</v>
      </c>
      <c r="AF6" s="260">
        <v>32</v>
      </c>
      <c r="AG6" s="435">
        <v>33</v>
      </c>
      <c r="AH6" s="434">
        <v>34</v>
      </c>
      <c r="AI6" s="435">
        <v>35</v>
      </c>
      <c r="AJ6" s="434">
        <v>36</v>
      </c>
      <c r="AK6" s="433">
        <v>37</v>
      </c>
      <c r="AL6" s="432">
        <v>38</v>
      </c>
      <c r="AM6" s="433">
        <v>39</v>
      </c>
      <c r="AN6" s="432">
        <v>40</v>
      </c>
      <c r="AO6" s="431">
        <v>41</v>
      </c>
      <c r="AP6" s="430">
        <v>42</v>
      </c>
      <c r="AQ6" s="429">
        <v>43</v>
      </c>
      <c r="AR6" s="11"/>
      <c r="AS6" s="10"/>
      <c r="AT6" s="11"/>
      <c r="AU6" s="10"/>
      <c r="AV6" s="2"/>
    </row>
    <row r="7" spans="1:2325" s="408" customFormat="1" ht="57.75" customHeight="1" thickBot="1">
      <c r="A7" s="849">
        <v>1</v>
      </c>
      <c r="B7" s="837" t="s">
        <v>391</v>
      </c>
      <c r="C7" s="914">
        <v>9</v>
      </c>
      <c r="D7" s="378" t="s">
        <v>390</v>
      </c>
      <c r="E7" s="377">
        <v>2</v>
      </c>
      <c r="F7" s="428">
        <v>43629</v>
      </c>
      <c r="G7" s="427" t="s">
        <v>389</v>
      </c>
      <c r="H7" s="426" t="s">
        <v>388</v>
      </c>
      <c r="I7" s="372" t="s">
        <v>201</v>
      </c>
      <c r="J7" s="372"/>
      <c r="K7" s="372"/>
      <c r="L7" s="378" t="s">
        <v>382</v>
      </c>
      <c r="M7" s="378"/>
      <c r="N7" s="374">
        <v>1741625</v>
      </c>
      <c r="O7" s="374">
        <v>2954250</v>
      </c>
      <c r="P7" s="374"/>
      <c r="Q7" s="368">
        <f t="shared" ref="Q7:Q38" si="0">N7+O7+P7</f>
        <v>4695875</v>
      </c>
      <c r="R7" s="416"/>
      <c r="S7" s="373"/>
      <c r="T7" s="258"/>
      <c r="U7" s="373">
        <v>30000</v>
      </c>
      <c r="V7" s="914">
        <v>5675</v>
      </c>
      <c r="W7" s="372"/>
      <c r="X7" s="372">
        <v>0</v>
      </c>
      <c r="Y7" s="372">
        <v>0</v>
      </c>
      <c r="Z7" s="372"/>
      <c r="AA7" s="372"/>
      <c r="AB7" s="378">
        <v>303.5</v>
      </c>
      <c r="AC7" s="372"/>
      <c r="AD7" s="372"/>
      <c r="AE7" s="372"/>
      <c r="AF7" s="372">
        <v>6966500</v>
      </c>
      <c r="AG7" s="425"/>
      <c r="AH7" s="371"/>
      <c r="AI7" s="371"/>
      <c r="AJ7" s="371">
        <v>6966500</v>
      </c>
      <c r="AK7" s="365">
        <f>R7*Y7</f>
        <v>0</v>
      </c>
      <c r="AL7" s="365">
        <f>S7*Z7</f>
        <v>0</v>
      </c>
      <c r="AM7" s="365">
        <f>T7*AA7</f>
        <v>0</v>
      </c>
      <c r="AN7" s="365">
        <f>U7*AB7</f>
        <v>9105000</v>
      </c>
      <c r="AO7" s="364">
        <f t="shared" ref="AO7:AO38" si="1">AK7+AL7+AM7+AN7</f>
        <v>9105000</v>
      </c>
      <c r="AP7" s="363">
        <f t="shared" ref="AP7:AP38" si="2">AO7-Q7</f>
        <v>4409125</v>
      </c>
      <c r="AQ7" s="424"/>
      <c r="AR7" s="11"/>
      <c r="AS7" s="11"/>
      <c r="AT7" s="11"/>
      <c r="AU7" s="11"/>
      <c r="AV7" s="1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</row>
    <row r="8" spans="1:2325" s="268" customFormat="1" ht="120" customHeight="1" thickBot="1">
      <c r="A8" s="850"/>
      <c r="B8" s="838"/>
      <c r="C8" s="915"/>
      <c r="D8" s="114" t="s">
        <v>384</v>
      </c>
      <c r="E8" s="58">
        <v>2</v>
      </c>
      <c r="F8" s="422">
        <v>43710</v>
      </c>
      <c r="G8" s="231" t="s">
        <v>387</v>
      </c>
      <c r="H8" s="235" t="s">
        <v>386</v>
      </c>
      <c r="I8" s="113"/>
      <c r="J8" s="113"/>
      <c r="K8" s="113"/>
      <c r="L8" s="378" t="s">
        <v>382</v>
      </c>
      <c r="M8" s="113"/>
      <c r="N8" s="145">
        <v>1930150</v>
      </c>
      <c r="O8" s="145">
        <v>3564600</v>
      </c>
      <c r="P8" s="145">
        <v>520000</v>
      </c>
      <c r="Q8" s="164">
        <f t="shared" si="0"/>
        <v>6014750</v>
      </c>
      <c r="R8" s="62">
        <v>35000</v>
      </c>
      <c r="S8" s="154">
        <v>12000</v>
      </c>
      <c r="T8" s="259">
        <v>18000</v>
      </c>
      <c r="U8" s="154">
        <v>0</v>
      </c>
      <c r="V8" s="915"/>
      <c r="W8" s="113"/>
      <c r="X8" s="423">
        <v>0</v>
      </c>
      <c r="Y8" s="113">
        <v>233.08</v>
      </c>
      <c r="Z8" s="113">
        <v>2.7</v>
      </c>
      <c r="AA8" s="113">
        <v>14.5</v>
      </c>
      <c r="AB8" s="114">
        <v>395</v>
      </c>
      <c r="AC8" s="113"/>
      <c r="AD8" s="113"/>
      <c r="AE8" s="113"/>
      <c r="AF8" s="113">
        <v>6982000</v>
      </c>
      <c r="AG8" s="155">
        <v>3417300</v>
      </c>
      <c r="AH8" s="155">
        <v>94500</v>
      </c>
      <c r="AI8" s="155">
        <v>261000</v>
      </c>
      <c r="AJ8" s="155">
        <v>6982000</v>
      </c>
      <c r="AK8" s="115">
        <f>R7*Y8</f>
        <v>0</v>
      </c>
      <c r="AL8" s="115">
        <f t="shared" ref="AL8:AL39" si="3">S8*Z8</f>
        <v>32400.000000000004</v>
      </c>
      <c r="AM8" s="115">
        <f t="shared" ref="AM8:AM39" si="4">T8*AA8</f>
        <v>261000</v>
      </c>
      <c r="AN8" s="115">
        <f t="shared" ref="AN8:AN39" si="5">U8*AB8</f>
        <v>0</v>
      </c>
      <c r="AO8" s="105">
        <f t="shared" si="1"/>
        <v>293400</v>
      </c>
      <c r="AP8" s="106">
        <f t="shared" si="2"/>
        <v>-5721350</v>
      </c>
      <c r="AQ8" s="420" t="s">
        <v>381</v>
      </c>
      <c r="AR8" s="11"/>
      <c r="AS8" s="11"/>
      <c r="AT8" s="11"/>
      <c r="AU8" s="11"/>
      <c r="AV8" s="1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</row>
    <row r="9" spans="1:2325" s="268" customFormat="1" ht="90.75" customHeight="1" thickBot="1">
      <c r="A9" s="850"/>
      <c r="B9" s="838"/>
      <c r="C9" s="915"/>
      <c r="D9" s="114" t="s">
        <v>289</v>
      </c>
      <c r="E9" s="58">
        <v>1</v>
      </c>
      <c r="F9" s="422">
        <v>43813</v>
      </c>
      <c r="G9" s="421" t="s">
        <v>95</v>
      </c>
      <c r="H9" s="235" t="s">
        <v>385</v>
      </c>
      <c r="I9" s="113"/>
      <c r="J9" s="113"/>
      <c r="K9" s="113"/>
      <c r="L9" s="378" t="s">
        <v>382</v>
      </c>
      <c r="M9" s="113"/>
      <c r="N9" s="145">
        <v>467500</v>
      </c>
      <c r="O9" s="145">
        <v>585000</v>
      </c>
      <c r="P9" s="145"/>
      <c r="Q9" s="164">
        <f t="shared" si="0"/>
        <v>1052500</v>
      </c>
      <c r="R9" s="62"/>
      <c r="S9" s="154"/>
      <c r="T9" s="259"/>
      <c r="U9" s="154">
        <v>15000</v>
      </c>
      <c r="V9" s="915"/>
      <c r="W9" s="113"/>
      <c r="X9" s="113">
        <v>0</v>
      </c>
      <c r="Y9" s="113"/>
      <c r="Z9" s="113"/>
      <c r="AA9" s="113"/>
      <c r="AB9" s="114">
        <v>108</v>
      </c>
      <c r="AC9" s="113"/>
      <c r="AD9" s="113"/>
      <c r="AE9" s="113"/>
      <c r="AF9" s="113">
        <v>1870000</v>
      </c>
      <c r="AG9" s="155"/>
      <c r="AH9" s="155"/>
      <c r="AI9" s="155"/>
      <c r="AJ9" s="155">
        <v>1870000</v>
      </c>
      <c r="AK9" s="115">
        <f t="shared" ref="AK9:AK56" si="6">R9*Y9</f>
        <v>0</v>
      </c>
      <c r="AL9" s="115">
        <f t="shared" si="3"/>
        <v>0</v>
      </c>
      <c r="AM9" s="115">
        <f t="shared" si="4"/>
        <v>0</v>
      </c>
      <c r="AN9" s="115">
        <f t="shared" si="5"/>
        <v>1620000</v>
      </c>
      <c r="AO9" s="105">
        <f t="shared" si="1"/>
        <v>1620000</v>
      </c>
      <c r="AP9" s="106">
        <f t="shared" si="2"/>
        <v>567500</v>
      </c>
      <c r="AQ9" s="420" t="s">
        <v>381</v>
      </c>
      <c r="AR9" s="11"/>
      <c r="AS9" s="11"/>
      <c r="AT9" s="11"/>
      <c r="AU9" s="11"/>
      <c r="AV9" s="1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</row>
    <row r="10" spans="1:2325" s="379" customFormat="1" ht="51.75" customHeight="1" thickBot="1">
      <c r="A10" s="851"/>
      <c r="B10" s="839"/>
      <c r="C10" s="916"/>
      <c r="D10" s="192" t="s">
        <v>384</v>
      </c>
      <c r="E10" s="354">
        <v>2</v>
      </c>
      <c r="F10" s="419">
        <v>2018</v>
      </c>
      <c r="G10" s="419" t="s">
        <v>383</v>
      </c>
      <c r="H10" s="413" t="s">
        <v>280</v>
      </c>
      <c r="I10" s="349"/>
      <c r="J10" s="349"/>
      <c r="K10" s="349"/>
      <c r="L10" s="48" t="s">
        <v>382</v>
      </c>
      <c r="M10" s="349"/>
      <c r="N10" s="351">
        <v>1929488</v>
      </c>
      <c r="O10" s="351">
        <v>1202760</v>
      </c>
      <c r="P10" s="351">
        <v>500000</v>
      </c>
      <c r="Q10" s="334">
        <f t="shared" si="0"/>
        <v>3632248</v>
      </c>
      <c r="R10" s="418"/>
      <c r="S10" s="350"/>
      <c r="T10" s="94"/>
      <c r="U10" s="350"/>
      <c r="V10" s="916"/>
      <c r="W10" s="349"/>
      <c r="X10" s="349">
        <v>0</v>
      </c>
      <c r="Y10" s="349">
        <v>70</v>
      </c>
      <c r="Z10" s="349">
        <v>257</v>
      </c>
      <c r="AA10" s="349">
        <v>67.900000000000006</v>
      </c>
      <c r="AB10" s="192">
        <v>39.6</v>
      </c>
      <c r="AC10" s="349"/>
      <c r="AD10" s="349">
        <v>7717950</v>
      </c>
      <c r="AE10" s="349"/>
      <c r="AF10" s="349"/>
      <c r="AG10" s="348">
        <v>838300</v>
      </c>
      <c r="AH10" s="348">
        <v>7717950</v>
      </c>
      <c r="AI10" s="348">
        <v>1352000</v>
      </c>
      <c r="AJ10" s="348">
        <v>476000</v>
      </c>
      <c r="AK10" s="330">
        <f t="shared" si="6"/>
        <v>0</v>
      </c>
      <c r="AL10" s="330">
        <f t="shared" si="3"/>
        <v>0</v>
      </c>
      <c r="AM10" s="330">
        <f t="shared" si="4"/>
        <v>0</v>
      </c>
      <c r="AN10" s="330">
        <f t="shared" si="5"/>
        <v>0</v>
      </c>
      <c r="AO10" s="33">
        <f t="shared" si="1"/>
        <v>0</v>
      </c>
      <c r="AP10" s="98">
        <f t="shared" si="2"/>
        <v>-3632248</v>
      </c>
      <c r="AQ10" s="417" t="s">
        <v>381</v>
      </c>
      <c r="AR10" s="11"/>
      <c r="AS10" s="11"/>
      <c r="AT10" s="11"/>
      <c r="AU10" s="11"/>
      <c r="AV10" s="1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</row>
    <row r="11" spans="1:2325" ht="51.75" customHeight="1">
      <c r="A11" s="925">
        <v>2</v>
      </c>
      <c r="B11" s="837" t="s">
        <v>968</v>
      </c>
      <c r="C11" s="842">
        <v>24</v>
      </c>
      <c r="D11" s="378" t="s">
        <v>380</v>
      </c>
      <c r="E11" s="377">
        <v>1</v>
      </c>
      <c r="F11" s="372" t="s">
        <v>379</v>
      </c>
      <c r="G11" s="256" t="s">
        <v>378</v>
      </c>
      <c r="H11" s="375" t="s">
        <v>76</v>
      </c>
      <c r="I11" s="372"/>
      <c r="J11" s="372"/>
      <c r="K11" s="372"/>
      <c r="L11" s="372"/>
      <c r="M11" s="372"/>
      <c r="N11" s="145">
        <v>0</v>
      </c>
      <c r="O11" s="145">
        <v>1263000</v>
      </c>
      <c r="P11" s="145">
        <v>130000</v>
      </c>
      <c r="Q11" s="368">
        <f t="shared" si="0"/>
        <v>1393000</v>
      </c>
      <c r="R11" s="416"/>
      <c r="S11" s="373">
        <v>0</v>
      </c>
      <c r="T11" s="258">
        <v>0</v>
      </c>
      <c r="U11" s="373"/>
      <c r="V11" s="894">
        <v>28695</v>
      </c>
      <c r="W11" s="372">
        <v>0</v>
      </c>
      <c r="X11" s="372">
        <v>0</v>
      </c>
      <c r="Y11" s="372">
        <v>0</v>
      </c>
      <c r="Z11" s="372">
        <v>0</v>
      </c>
      <c r="AA11" s="372">
        <v>0.5</v>
      </c>
      <c r="AB11" s="378">
        <v>0</v>
      </c>
      <c r="AC11" s="372">
        <v>0</v>
      </c>
      <c r="AD11" s="372">
        <v>0</v>
      </c>
      <c r="AE11" s="372">
        <v>0</v>
      </c>
      <c r="AF11" s="372">
        <v>0</v>
      </c>
      <c r="AG11" s="371">
        <v>0</v>
      </c>
      <c r="AH11" s="371">
        <v>0</v>
      </c>
      <c r="AI11" s="371">
        <v>0</v>
      </c>
      <c r="AJ11" s="371">
        <v>0</v>
      </c>
      <c r="AK11" s="365">
        <f t="shared" si="6"/>
        <v>0</v>
      </c>
      <c r="AL11" s="365">
        <f t="shared" si="3"/>
        <v>0</v>
      </c>
      <c r="AM11" s="365">
        <f t="shared" si="4"/>
        <v>0</v>
      </c>
      <c r="AN11" s="365">
        <f t="shared" si="5"/>
        <v>0</v>
      </c>
      <c r="AO11" s="364">
        <f t="shared" si="1"/>
        <v>0</v>
      </c>
      <c r="AP11" s="363">
        <f t="shared" si="2"/>
        <v>-1393000</v>
      </c>
      <c r="AQ11" s="415" t="s">
        <v>377</v>
      </c>
      <c r="AR11" s="11"/>
      <c r="AS11" s="11"/>
      <c r="AT11" s="11"/>
      <c r="AU11" s="11"/>
      <c r="AV11" s="11"/>
    </row>
    <row r="12" spans="1:2325" s="268" customFormat="1" ht="61.5" customHeight="1">
      <c r="A12" s="926"/>
      <c r="B12" s="838"/>
      <c r="C12" s="843"/>
      <c r="D12" s="114" t="s">
        <v>376</v>
      </c>
      <c r="E12" s="58">
        <v>1</v>
      </c>
      <c r="F12" s="103" t="s">
        <v>375</v>
      </c>
      <c r="G12" s="114" t="s">
        <v>374</v>
      </c>
      <c r="H12" s="144" t="s">
        <v>76</v>
      </c>
      <c r="I12" s="113"/>
      <c r="J12" s="113"/>
      <c r="K12" s="113"/>
      <c r="L12" s="113"/>
      <c r="M12" s="113"/>
      <c r="N12" s="145">
        <v>0</v>
      </c>
      <c r="O12" s="145">
        <v>0</v>
      </c>
      <c r="P12" s="145">
        <v>0</v>
      </c>
      <c r="Q12" s="164">
        <f t="shared" si="0"/>
        <v>0</v>
      </c>
      <c r="R12" s="62"/>
      <c r="S12" s="154">
        <v>0</v>
      </c>
      <c r="T12" s="259">
        <v>0</v>
      </c>
      <c r="U12" s="154">
        <v>0</v>
      </c>
      <c r="V12" s="895"/>
      <c r="W12" s="113">
        <v>0</v>
      </c>
      <c r="X12" s="113">
        <v>0</v>
      </c>
      <c r="Y12" s="113">
        <v>0</v>
      </c>
      <c r="Z12" s="113">
        <v>0</v>
      </c>
      <c r="AA12" s="113">
        <v>0</v>
      </c>
      <c r="AB12" s="114"/>
      <c r="AC12" s="113">
        <v>0</v>
      </c>
      <c r="AD12" s="113">
        <v>0</v>
      </c>
      <c r="AE12" s="113">
        <v>0</v>
      </c>
      <c r="AF12" s="113">
        <v>0</v>
      </c>
      <c r="AG12" s="155">
        <v>0</v>
      </c>
      <c r="AH12" s="155">
        <v>0</v>
      </c>
      <c r="AI12" s="155">
        <v>0</v>
      </c>
      <c r="AJ12" s="155">
        <v>0</v>
      </c>
      <c r="AK12" s="115">
        <f t="shared" si="6"/>
        <v>0</v>
      </c>
      <c r="AL12" s="115">
        <f t="shared" si="3"/>
        <v>0</v>
      </c>
      <c r="AM12" s="115">
        <f t="shared" si="4"/>
        <v>0</v>
      </c>
      <c r="AN12" s="115">
        <f t="shared" si="5"/>
        <v>0</v>
      </c>
      <c r="AO12" s="105">
        <f t="shared" si="1"/>
        <v>0</v>
      </c>
      <c r="AP12" s="106">
        <f t="shared" si="2"/>
        <v>0</v>
      </c>
      <c r="AQ12" s="362" t="s">
        <v>373</v>
      </c>
      <c r="AR12" s="11"/>
      <c r="AS12" s="11"/>
      <c r="AT12" s="11"/>
      <c r="AU12" s="11"/>
      <c r="AV12" s="1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</row>
    <row r="13" spans="1:2325" s="268" customFormat="1" ht="61.5" customHeight="1">
      <c r="A13" s="926"/>
      <c r="B13" s="838"/>
      <c r="C13" s="843"/>
      <c r="D13" s="114" t="s">
        <v>259</v>
      </c>
      <c r="E13" s="58">
        <v>1</v>
      </c>
      <c r="F13" s="113" t="s">
        <v>372</v>
      </c>
      <c r="G13" s="103" t="s">
        <v>371</v>
      </c>
      <c r="H13" s="144" t="s">
        <v>76</v>
      </c>
      <c r="I13" s="113"/>
      <c r="J13" s="113"/>
      <c r="K13" s="113"/>
      <c r="L13" s="113"/>
      <c r="M13" s="113"/>
      <c r="N13" s="241">
        <v>0</v>
      </c>
      <c r="O13" s="241">
        <v>1352800</v>
      </c>
      <c r="P13" s="241">
        <v>0</v>
      </c>
      <c r="Q13" s="164">
        <f t="shared" si="0"/>
        <v>1352800</v>
      </c>
      <c r="R13" s="62"/>
      <c r="S13" s="154"/>
      <c r="T13" s="259"/>
      <c r="U13" s="154"/>
      <c r="V13" s="895"/>
      <c r="W13" s="113"/>
      <c r="X13" s="113"/>
      <c r="Y13" s="113"/>
      <c r="Z13" s="113"/>
      <c r="AA13" s="113"/>
      <c r="AB13" s="114"/>
      <c r="AC13" s="113"/>
      <c r="AD13" s="113"/>
      <c r="AE13" s="113"/>
      <c r="AF13" s="113"/>
      <c r="AG13" s="155"/>
      <c r="AH13" s="155"/>
      <c r="AI13" s="155"/>
      <c r="AJ13" s="155">
        <v>600000</v>
      </c>
      <c r="AK13" s="115">
        <f t="shared" si="6"/>
        <v>0</v>
      </c>
      <c r="AL13" s="115">
        <f t="shared" si="3"/>
        <v>0</v>
      </c>
      <c r="AM13" s="115">
        <f t="shared" si="4"/>
        <v>0</v>
      </c>
      <c r="AN13" s="115">
        <f t="shared" si="5"/>
        <v>0</v>
      </c>
      <c r="AO13" s="105">
        <f t="shared" si="1"/>
        <v>0</v>
      </c>
      <c r="AP13" s="106">
        <f t="shared" si="2"/>
        <v>-1352800</v>
      </c>
      <c r="AQ13" s="362" t="s">
        <v>370</v>
      </c>
      <c r="AR13" s="11"/>
      <c r="AS13" s="11"/>
      <c r="AT13" s="11"/>
      <c r="AU13" s="11"/>
      <c r="AV13" s="1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</row>
    <row r="14" spans="1:2325" s="379" customFormat="1" ht="61.5" customHeight="1" thickBot="1">
      <c r="A14" s="926"/>
      <c r="B14" s="838"/>
      <c r="C14" s="843"/>
      <c r="D14" s="114" t="s">
        <v>317</v>
      </c>
      <c r="E14" s="58">
        <v>1</v>
      </c>
      <c r="F14" s="113" t="s">
        <v>369</v>
      </c>
      <c r="G14" s="103" t="s">
        <v>368</v>
      </c>
      <c r="H14" s="144" t="s">
        <v>76</v>
      </c>
      <c r="I14" s="113"/>
      <c r="J14" s="113"/>
      <c r="K14" s="113"/>
      <c r="L14" s="113"/>
      <c r="M14" s="113"/>
      <c r="N14" s="241">
        <v>0</v>
      </c>
      <c r="O14" s="241">
        <v>512800</v>
      </c>
      <c r="P14" s="241">
        <v>140000</v>
      </c>
      <c r="Q14" s="164">
        <f t="shared" si="0"/>
        <v>652800</v>
      </c>
      <c r="R14" s="62"/>
      <c r="S14" s="154"/>
      <c r="T14" s="259"/>
      <c r="U14" s="154"/>
      <c r="V14" s="895"/>
      <c r="W14" s="113"/>
      <c r="X14" s="113"/>
      <c r="Y14" s="113"/>
      <c r="Z14" s="113"/>
      <c r="AA14" s="113"/>
      <c r="AB14" s="114"/>
      <c r="AC14" s="113"/>
      <c r="AD14" s="113"/>
      <c r="AE14" s="113"/>
      <c r="AF14" s="113"/>
      <c r="AG14" s="155"/>
      <c r="AH14" s="155"/>
      <c r="AI14" s="155"/>
      <c r="AJ14" s="155"/>
      <c r="AK14" s="115">
        <f t="shared" si="6"/>
        <v>0</v>
      </c>
      <c r="AL14" s="115">
        <f t="shared" si="3"/>
        <v>0</v>
      </c>
      <c r="AM14" s="115">
        <f t="shared" si="4"/>
        <v>0</v>
      </c>
      <c r="AN14" s="115">
        <f t="shared" si="5"/>
        <v>0</v>
      </c>
      <c r="AO14" s="105">
        <f t="shared" si="1"/>
        <v>0</v>
      </c>
      <c r="AP14" s="106">
        <f t="shared" si="2"/>
        <v>-652800</v>
      </c>
      <c r="AQ14" s="362" t="s">
        <v>367</v>
      </c>
      <c r="AR14" s="11"/>
      <c r="AS14" s="11"/>
      <c r="AT14" s="11"/>
      <c r="AU14" s="11"/>
      <c r="AV14" s="1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</row>
    <row r="15" spans="1:2325" s="408" customFormat="1" ht="61.5" customHeight="1">
      <c r="A15" s="926"/>
      <c r="B15" s="838"/>
      <c r="C15" s="843"/>
      <c r="D15" s="114" t="s">
        <v>346</v>
      </c>
      <c r="E15" s="58">
        <v>1</v>
      </c>
      <c r="F15" s="148">
        <v>43819</v>
      </c>
      <c r="G15" s="113" t="s">
        <v>366</v>
      </c>
      <c r="H15" s="65" t="s">
        <v>76</v>
      </c>
      <c r="I15" s="113"/>
      <c r="J15" s="113"/>
      <c r="K15" s="113"/>
      <c r="L15" s="113"/>
      <c r="M15" s="113"/>
      <c r="N15" s="145">
        <v>0</v>
      </c>
      <c r="O15" s="145">
        <v>1445400</v>
      </c>
      <c r="P15" s="145">
        <v>130000</v>
      </c>
      <c r="Q15" s="164">
        <f t="shared" si="0"/>
        <v>1575400</v>
      </c>
      <c r="R15" s="154"/>
      <c r="S15" s="154"/>
      <c r="T15" s="154">
        <v>0</v>
      </c>
      <c r="U15" s="154">
        <v>5500</v>
      </c>
      <c r="V15" s="895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55"/>
      <c r="AH15" s="155"/>
      <c r="AI15" s="155"/>
      <c r="AJ15" s="155"/>
      <c r="AK15" s="115">
        <f t="shared" si="6"/>
        <v>0</v>
      </c>
      <c r="AL15" s="115">
        <f t="shared" si="3"/>
        <v>0</v>
      </c>
      <c r="AM15" s="115">
        <f t="shared" si="4"/>
        <v>0</v>
      </c>
      <c r="AN15" s="115">
        <f t="shared" si="5"/>
        <v>0</v>
      </c>
      <c r="AO15" s="105">
        <f t="shared" si="1"/>
        <v>0</v>
      </c>
      <c r="AP15" s="106">
        <f t="shared" si="2"/>
        <v>-1575400</v>
      </c>
      <c r="AQ15" s="362" t="s">
        <v>359</v>
      </c>
      <c r="AR15" s="11"/>
      <c r="AS15" s="11"/>
      <c r="AT15" s="11"/>
      <c r="AU15" s="11"/>
      <c r="AV15" s="1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</row>
    <row r="16" spans="1:2325" s="268" customFormat="1" ht="61.5" customHeight="1">
      <c r="A16" s="926"/>
      <c r="B16" s="838"/>
      <c r="C16" s="843"/>
      <c r="D16" s="114" t="s">
        <v>365</v>
      </c>
      <c r="E16" s="58">
        <v>1</v>
      </c>
      <c r="F16" s="148">
        <v>43741</v>
      </c>
      <c r="G16" s="113" t="s">
        <v>364</v>
      </c>
      <c r="H16" s="65" t="s">
        <v>76</v>
      </c>
      <c r="I16" s="113"/>
      <c r="J16" s="113"/>
      <c r="K16" s="113"/>
      <c r="L16" s="113"/>
      <c r="M16" s="113"/>
      <c r="N16" s="145">
        <v>0</v>
      </c>
      <c r="O16" s="145">
        <v>5075600</v>
      </c>
      <c r="P16" s="145">
        <v>178000</v>
      </c>
      <c r="Q16" s="164">
        <f t="shared" si="0"/>
        <v>5253600</v>
      </c>
      <c r="R16" s="154"/>
      <c r="S16" s="154"/>
      <c r="T16" s="154"/>
      <c r="U16" s="154"/>
      <c r="V16" s="895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55"/>
      <c r="AH16" s="155"/>
      <c r="AI16" s="155"/>
      <c r="AJ16" s="155"/>
      <c r="AK16" s="115">
        <f t="shared" si="6"/>
        <v>0</v>
      </c>
      <c r="AL16" s="115">
        <f t="shared" si="3"/>
        <v>0</v>
      </c>
      <c r="AM16" s="115">
        <f t="shared" si="4"/>
        <v>0</v>
      </c>
      <c r="AN16" s="115">
        <f t="shared" si="5"/>
        <v>0</v>
      </c>
      <c r="AO16" s="105">
        <f t="shared" si="1"/>
        <v>0</v>
      </c>
      <c r="AP16" s="106">
        <f t="shared" si="2"/>
        <v>-5253600</v>
      </c>
      <c r="AQ16" s="362" t="s">
        <v>363</v>
      </c>
      <c r="AR16" s="11"/>
      <c r="AS16" s="11"/>
      <c r="AT16" s="11"/>
      <c r="AU16" s="11"/>
      <c r="AV16" s="1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</row>
    <row r="17" spans="1:2325" s="268" customFormat="1" ht="61.5" customHeight="1">
      <c r="A17" s="926"/>
      <c r="B17" s="838"/>
      <c r="C17" s="843"/>
      <c r="D17" s="114" t="s">
        <v>362</v>
      </c>
      <c r="E17" s="58">
        <v>1</v>
      </c>
      <c r="F17" s="148">
        <v>43781</v>
      </c>
      <c r="G17" s="113" t="s">
        <v>361</v>
      </c>
      <c r="H17" s="65" t="s">
        <v>76</v>
      </c>
      <c r="I17" s="58" t="s">
        <v>360</v>
      </c>
      <c r="J17" s="270"/>
      <c r="K17" s="113"/>
      <c r="L17" s="113"/>
      <c r="M17" s="113"/>
      <c r="N17" s="241">
        <v>946000</v>
      </c>
      <c r="O17" s="241">
        <v>0</v>
      </c>
      <c r="P17" s="241">
        <v>0</v>
      </c>
      <c r="Q17" s="164">
        <f t="shared" si="0"/>
        <v>946000</v>
      </c>
      <c r="R17" s="154"/>
      <c r="S17" s="154"/>
      <c r="T17" s="154"/>
      <c r="U17" s="154">
        <v>8000</v>
      </c>
      <c r="V17" s="895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55"/>
      <c r="AH17" s="155"/>
      <c r="AI17" s="155"/>
      <c r="AJ17" s="155">
        <v>7540000</v>
      </c>
      <c r="AK17" s="115">
        <f t="shared" si="6"/>
        <v>0</v>
      </c>
      <c r="AL17" s="115">
        <f t="shared" si="3"/>
        <v>0</v>
      </c>
      <c r="AM17" s="115">
        <f t="shared" si="4"/>
        <v>0</v>
      </c>
      <c r="AN17" s="115">
        <f t="shared" si="5"/>
        <v>0</v>
      </c>
      <c r="AO17" s="105">
        <f t="shared" si="1"/>
        <v>0</v>
      </c>
      <c r="AP17" s="106">
        <f t="shared" si="2"/>
        <v>-946000</v>
      </c>
      <c r="AQ17" s="362" t="s">
        <v>359</v>
      </c>
      <c r="AR17" s="11"/>
      <c r="AS17" s="11"/>
      <c r="AT17" s="11"/>
      <c r="AU17" s="11"/>
      <c r="AV17" s="1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</row>
    <row r="18" spans="1:2325" s="268" customFormat="1" ht="61.5" customHeight="1">
      <c r="A18" s="926"/>
      <c r="B18" s="838"/>
      <c r="C18" s="843"/>
      <c r="D18" s="114" t="s">
        <v>63</v>
      </c>
      <c r="E18" s="58">
        <v>1</v>
      </c>
      <c r="F18" s="148">
        <v>43781</v>
      </c>
      <c r="G18" s="113"/>
      <c r="H18" s="65" t="s">
        <v>76</v>
      </c>
      <c r="I18" s="113"/>
      <c r="J18" s="270"/>
      <c r="K18" s="113"/>
      <c r="L18" s="113"/>
      <c r="M18" s="113"/>
      <c r="N18" s="241">
        <v>0</v>
      </c>
      <c r="O18" s="241">
        <v>2253000</v>
      </c>
      <c r="P18" s="241">
        <v>426000</v>
      </c>
      <c r="Q18" s="164">
        <f t="shared" si="0"/>
        <v>2679000</v>
      </c>
      <c r="R18" s="154"/>
      <c r="S18" s="154"/>
      <c r="T18" s="154"/>
      <c r="U18" s="154">
        <v>15000</v>
      </c>
      <c r="V18" s="895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55"/>
      <c r="AH18" s="155"/>
      <c r="AI18" s="155"/>
      <c r="AJ18" s="155">
        <v>1860000</v>
      </c>
      <c r="AK18" s="115">
        <f t="shared" si="6"/>
        <v>0</v>
      </c>
      <c r="AL18" s="115">
        <f t="shared" si="3"/>
        <v>0</v>
      </c>
      <c r="AM18" s="115">
        <f t="shared" si="4"/>
        <v>0</v>
      </c>
      <c r="AN18" s="115">
        <f t="shared" si="5"/>
        <v>0</v>
      </c>
      <c r="AO18" s="105">
        <f t="shared" si="1"/>
        <v>0</v>
      </c>
      <c r="AP18" s="106">
        <f t="shared" si="2"/>
        <v>-2679000</v>
      </c>
      <c r="AQ18" s="362" t="s">
        <v>358</v>
      </c>
      <c r="AR18" s="11"/>
      <c r="AS18" s="11"/>
      <c r="AT18" s="11"/>
      <c r="AU18" s="11"/>
      <c r="AV18" s="1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</row>
    <row r="19" spans="1:2325" s="414" customFormat="1" ht="69.75" customHeight="1" thickBot="1">
      <c r="A19" s="926"/>
      <c r="B19" s="838"/>
      <c r="C19" s="843"/>
      <c r="D19" s="113" t="s">
        <v>62</v>
      </c>
      <c r="E19" s="58">
        <v>1</v>
      </c>
      <c r="F19" s="113" t="s">
        <v>357</v>
      </c>
      <c r="G19" s="113" t="s">
        <v>204</v>
      </c>
      <c r="H19" s="65" t="s">
        <v>76</v>
      </c>
      <c r="I19" s="58" t="s">
        <v>356</v>
      </c>
      <c r="J19" s="270"/>
      <c r="K19" s="113"/>
      <c r="L19" s="113"/>
      <c r="M19" s="113"/>
      <c r="N19" s="241">
        <v>0</v>
      </c>
      <c r="O19" s="241">
        <v>2617400</v>
      </c>
      <c r="P19" s="241">
        <v>348500</v>
      </c>
      <c r="Q19" s="164">
        <f t="shared" si="0"/>
        <v>2965900</v>
      </c>
      <c r="R19" s="154"/>
      <c r="S19" s="154"/>
      <c r="T19" s="154"/>
      <c r="U19" s="154">
        <v>7000</v>
      </c>
      <c r="V19" s="895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55"/>
      <c r="AH19" s="155">
        <v>0</v>
      </c>
      <c r="AI19" s="155"/>
      <c r="AJ19" s="155"/>
      <c r="AK19" s="115">
        <f t="shared" si="6"/>
        <v>0</v>
      </c>
      <c r="AL19" s="115">
        <f t="shared" si="3"/>
        <v>0</v>
      </c>
      <c r="AM19" s="115">
        <f t="shared" si="4"/>
        <v>0</v>
      </c>
      <c r="AN19" s="115">
        <f t="shared" si="5"/>
        <v>0</v>
      </c>
      <c r="AO19" s="105">
        <f t="shared" si="1"/>
        <v>0</v>
      </c>
      <c r="AP19" s="106">
        <f t="shared" si="2"/>
        <v>-2965900</v>
      </c>
      <c r="AQ19" s="362" t="s">
        <v>355</v>
      </c>
      <c r="AR19" s="11"/>
      <c r="AS19" s="11"/>
      <c r="AT19" s="11"/>
      <c r="AU19" s="11"/>
      <c r="AV19" s="1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</row>
    <row r="20" spans="1:2325" s="412" customFormat="1" ht="118.5" customHeight="1" thickBot="1">
      <c r="A20" s="927"/>
      <c r="B20" s="839"/>
      <c r="C20" s="844"/>
      <c r="D20" s="192" t="s">
        <v>354</v>
      </c>
      <c r="E20" s="354">
        <v>10</v>
      </c>
      <c r="F20" s="192" t="s">
        <v>353</v>
      </c>
      <c r="G20" s="349"/>
      <c r="H20" s="413" t="s">
        <v>205</v>
      </c>
      <c r="I20" s="349"/>
      <c r="J20" s="349"/>
      <c r="K20" s="349"/>
      <c r="L20" s="192" t="s">
        <v>35</v>
      </c>
      <c r="M20" s="349"/>
      <c r="N20" s="126">
        <v>0</v>
      </c>
      <c r="O20" s="126">
        <v>2336000</v>
      </c>
      <c r="P20" s="126"/>
      <c r="Q20" s="334">
        <f t="shared" si="0"/>
        <v>2336000</v>
      </c>
      <c r="R20" s="350"/>
      <c r="S20" s="350"/>
      <c r="T20" s="350"/>
      <c r="U20" s="350"/>
      <c r="V20" s="896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8"/>
      <c r="AH20" s="348"/>
      <c r="AI20" s="348"/>
      <c r="AJ20" s="348"/>
      <c r="AK20" s="330">
        <f t="shared" si="6"/>
        <v>0</v>
      </c>
      <c r="AL20" s="330">
        <f t="shared" si="3"/>
        <v>0</v>
      </c>
      <c r="AM20" s="330">
        <f t="shared" si="4"/>
        <v>0</v>
      </c>
      <c r="AN20" s="330">
        <f t="shared" si="5"/>
        <v>0</v>
      </c>
      <c r="AO20" s="33">
        <f t="shared" si="1"/>
        <v>0</v>
      </c>
      <c r="AP20" s="98">
        <f t="shared" si="2"/>
        <v>-2336000</v>
      </c>
      <c r="AQ20" s="347" t="s">
        <v>352</v>
      </c>
      <c r="AR20" s="11"/>
      <c r="AS20" s="11"/>
      <c r="AT20" s="11"/>
      <c r="AU20" s="11"/>
      <c r="AV20" s="1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</row>
    <row r="21" spans="1:2325" s="408" customFormat="1" ht="69.75" customHeight="1">
      <c r="A21" s="887">
        <v>3</v>
      </c>
      <c r="B21" s="837" t="s">
        <v>969</v>
      </c>
      <c r="C21" s="842">
        <v>28</v>
      </c>
      <c r="D21" s="378" t="s">
        <v>351</v>
      </c>
      <c r="E21" s="411">
        <v>1</v>
      </c>
      <c r="F21" s="410">
        <v>44026</v>
      </c>
      <c r="G21" s="378" t="s">
        <v>350</v>
      </c>
      <c r="H21" s="375" t="s">
        <v>76</v>
      </c>
      <c r="I21" s="377">
        <v>1</v>
      </c>
      <c r="J21" s="372"/>
      <c r="K21" s="372"/>
      <c r="L21" s="378" t="s">
        <v>35</v>
      </c>
      <c r="M21" s="372"/>
      <c r="N21" s="374">
        <v>153678</v>
      </c>
      <c r="O21" s="374">
        <v>3802320</v>
      </c>
      <c r="P21" s="374">
        <v>0</v>
      </c>
      <c r="Q21" s="368">
        <f t="shared" si="0"/>
        <v>3955998</v>
      </c>
      <c r="R21" s="373"/>
      <c r="S21" s="373"/>
      <c r="T21" s="373"/>
      <c r="U21" s="373">
        <v>28000</v>
      </c>
      <c r="V21" s="894">
        <v>42546</v>
      </c>
      <c r="W21" s="372">
        <v>35</v>
      </c>
      <c r="X21" s="409">
        <v>1.2</v>
      </c>
      <c r="Y21" s="372"/>
      <c r="Z21" s="372"/>
      <c r="AA21" s="372"/>
      <c r="AB21" s="372">
        <v>24</v>
      </c>
      <c r="AC21" s="372"/>
      <c r="AD21" s="372"/>
      <c r="AE21" s="372"/>
      <c r="AF21" s="372"/>
      <c r="AG21" s="371"/>
      <c r="AH21" s="371"/>
      <c r="AI21" s="371"/>
      <c r="AJ21" s="371">
        <v>614710</v>
      </c>
      <c r="AK21" s="365">
        <f t="shared" si="6"/>
        <v>0</v>
      </c>
      <c r="AL21" s="365">
        <f t="shared" si="3"/>
        <v>0</v>
      </c>
      <c r="AM21" s="365">
        <f t="shared" si="4"/>
        <v>0</v>
      </c>
      <c r="AN21" s="365">
        <f t="shared" si="5"/>
        <v>672000</v>
      </c>
      <c r="AO21" s="364">
        <f t="shared" si="1"/>
        <v>672000</v>
      </c>
      <c r="AP21" s="363">
        <f t="shared" si="2"/>
        <v>-3283998</v>
      </c>
      <c r="AQ21" s="256" t="s">
        <v>321</v>
      </c>
      <c r="AR21" s="11"/>
      <c r="AS21" s="11"/>
      <c r="AT21" s="11"/>
      <c r="AU21" s="11"/>
      <c r="AV21" s="1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</row>
    <row r="22" spans="1:2325" s="268" customFormat="1" ht="69.75" customHeight="1">
      <c r="A22" s="888"/>
      <c r="B22" s="838"/>
      <c r="C22" s="843"/>
      <c r="D22" s="114" t="s">
        <v>349</v>
      </c>
      <c r="E22" s="405">
        <v>1</v>
      </c>
      <c r="F22" s="406">
        <v>44146</v>
      </c>
      <c r="G22" s="114" t="s">
        <v>348</v>
      </c>
      <c r="H22" s="144" t="s">
        <v>76</v>
      </c>
      <c r="I22" s="113"/>
      <c r="J22" s="58">
        <v>1</v>
      </c>
      <c r="K22" s="113"/>
      <c r="L22" s="114" t="s">
        <v>35</v>
      </c>
      <c r="M22" s="113"/>
      <c r="N22" s="145">
        <v>3588600</v>
      </c>
      <c r="O22" s="145">
        <v>4412800</v>
      </c>
      <c r="P22" s="145">
        <v>0</v>
      </c>
      <c r="Q22" s="164">
        <f t="shared" si="0"/>
        <v>8001400</v>
      </c>
      <c r="R22" s="154"/>
      <c r="S22" s="154"/>
      <c r="T22" s="154"/>
      <c r="U22" s="154">
        <v>18000</v>
      </c>
      <c r="V22" s="895"/>
      <c r="W22" s="113">
        <v>27</v>
      </c>
      <c r="X22" s="230"/>
      <c r="Y22" s="113"/>
      <c r="Z22" s="113">
        <v>280</v>
      </c>
      <c r="AA22" s="113">
        <v>30</v>
      </c>
      <c r="AB22" s="113"/>
      <c r="AC22" s="113"/>
      <c r="AD22" s="113"/>
      <c r="AE22" s="113"/>
      <c r="AF22" s="113"/>
      <c r="AG22" s="155"/>
      <c r="AH22" s="155"/>
      <c r="AI22" s="155"/>
      <c r="AJ22" s="155">
        <v>2154500</v>
      </c>
      <c r="AK22" s="115">
        <f t="shared" si="6"/>
        <v>0</v>
      </c>
      <c r="AL22" s="115">
        <f t="shared" si="3"/>
        <v>0</v>
      </c>
      <c r="AM22" s="115">
        <f t="shared" si="4"/>
        <v>0</v>
      </c>
      <c r="AN22" s="115">
        <f t="shared" si="5"/>
        <v>0</v>
      </c>
      <c r="AO22" s="105">
        <f t="shared" si="1"/>
        <v>0</v>
      </c>
      <c r="AP22" s="106">
        <f t="shared" si="2"/>
        <v>-8001400</v>
      </c>
      <c r="AQ22" s="103" t="s">
        <v>347</v>
      </c>
      <c r="AR22" s="11"/>
      <c r="AS22" s="11"/>
      <c r="AT22" s="11"/>
      <c r="AU22" s="11"/>
      <c r="AV22" s="1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</row>
    <row r="23" spans="1:2325" s="268" customFormat="1" ht="100.5" customHeight="1">
      <c r="A23" s="888"/>
      <c r="B23" s="838"/>
      <c r="C23" s="843"/>
      <c r="D23" s="114" t="s">
        <v>346</v>
      </c>
      <c r="E23" s="405">
        <v>1</v>
      </c>
      <c r="F23" s="406">
        <v>44022</v>
      </c>
      <c r="G23" s="114" t="s">
        <v>345</v>
      </c>
      <c r="H23" s="144" t="s">
        <v>76</v>
      </c>
      <c r="I23" s="113"/>
      <c r="J23" s="58">
        <v>1</v>
      </c>
      <c r="K23" s="113"/>
      <c r="L23" s="114" t="s">
        <v>35</v>
      </c>
      <c r="M23" s="113"/>
      <c r="N23" s="145">
        <v>2245000</v>
      </c>
      <c r="O23" s="145">
        <v>999700</v>
      </c>
      <c r="P23" s="145">
        <v>0</v>
      </c>
      <c r="Q23" s="164">
        <f t="shared" si="0"/>
        <v>3244700</v>
      </c>
      <c r="R23" s="154"/>
      <c r="S23" s="154"/>
      <c r="T23" s="154"/>
      <c r="U23" s="154">
        <v>20000</v>
      </c>
      <c r="V23" s="895"/>
      <c r="W23" s="113">
        <v>9</v>
      </c>
      <c r="X23" s="230"/>
      <c r="Y23" s="113"/>
      <c r="Z23" s="113"/>
      <c r="AA23" s="113">
        <v>1464</v>
      </c>
      <c r="AB23" s="113"/>
      <c r="AC23" s="113"/>
      <c r="AD23" s="113"/>
      <c r="AE23" s="113"/>
      <c r="AF23" s="113"/>
      <c r="AG23" s="155"/>
      <c r="AH23" s="155"/>
      <c r="AI23" s="155"/>
      <c r="AJ23" s="155">
        <v>333000</v>
      </c>
      <c r="AK23" s="115">
        <f t="shared" si="6"/>
        <v>0</v>
      </c>
      <c r="AL23" s="115">
        <f t="shared" si="3"/>
        <v>0</v>
      </c>
      <c r="AM23" s="115">
        <f t="shared" si="4"/>
        <v>0</v>
      </c>
      <c r="AN23" s="115">
        <f t="shared" si="5"/>
        <v>0</v>
      </c>
      <c r="AO23" s="105">
        <f t="shared" si="1"/>
        <v>0</v>
      </c>
      <c r="AP23" s="106">
        <f t="shared" si="2"/>
        <v>-3244700</v>
      </c>
      <c r="AQ23" s="103" t="s">
        <v>344</v>
      </c>
      <c r="AR23" s="11"/>
      <c r="AS23" s="11"/>
      <c r="AT23" s="11"/>
      <c r="AU23" s="11"/>
      <c r="AV23" s="1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</row>
    <row r="24" spans="1:2325" s="268" customFormat="1" ht="69.75" customHeight="1">
      <c r="A24" s="888"/>
      <c r="B24" s="838"/>
      <c r="C24" s="843"/>
      <c r="D24" s="114" t="s">
        <v>343</v>
      </c>
      <c r="E24" s="405">
        <v>1</v>
      </c>
      <c r="F24" s="406">
        <v>44023</v>
      </c>
      <c r="G24" s="114" t="s">
        <v>342</v>
      </c>
      <c r="H24" s="144" t="s">
        <v>76</v>
      </c>
      <c r="I24" s="113"/>
      <c r="J24" s="113"/>
      <c r="K24" s="113"/>
      <c r="L24" s="114" t="s">
        <v>35</v>
      </c>
      <c r="M24" s="113"/>
      <c r="N24" s="145">
        <v>0</v>
      </c>
      <c r="O24" s="145">
        <v>0</v>
      </c>
      <c r="P24" s="145">
        <v>0</v>
      </c>
      <c r="Q24" s="164">
        <f t="shared" si="0"/>
        <v>0</v>
      </c>
      <c r="R24" s="154"/>
      <c r="S24" s="154"/>
      <c r="T24" s="154"/>
      <c r="U24" s="154">
        <v>7000</v>
      </c>
      <c r="V24" s="895"/>
      <c r="W24" s="113"/>
      <c r="X24" s="230"/>
      <c r="Y24" s="113"/>
      <c r="Z24" s="113"/>
      <c r="AA24" s="113"/>
      <c r="AB24" s="113"/>
      <c r="AC24" s="113"/>
      <c r="AD24" s="113"/>
      <c r="AE24" s="113"/>
      <c r="AF24" s="113"/>
      <c r="AG24" s="155"/>
      <c r="AH24" s="155"/>
      <c r="AI24" s="155"/>
      <c r="AJ24" s="155"/>
      <c r="AK24" s="115">
        <f t="shared" si="6"/>
        <v>0</v>
      </c>
      <c r="AL24" s="115">
        <f t="shared" si="3"/>
        <v>0</v>
      </c>
      <c r="AM24" s="115">
        <f t="shared" si="4"/>
        <v>0</v>
      </c>
      <c r="AN24" s="115">
        <f t="shared" si="5"/>
        <v>0</v>
      </c>
      <c r="AO24" s="105">
        <f t="shared" si="1"/>
        <v>0</v>
      </c>
      <c r="AP24" s="106">
        <f t="shared" si="2"/>
        <v>0</v>
      </c>
      <c r="AQ24" s="103" t="s">
        <v>334</v>
      </c>
      <c r="AR24" s="11"/>
      <c r="AS24" s="11"/>
      <c r="AT24" s="11"/>
      <c r="AU24" s="11"/>
      <c r="AV24" s="1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</row>
    <row r="25" spans="1:2325" s="268" customFormat="1" ht="69.75" customHeight="1">
      <c r="A25" s="888"/>
      <c r="B25" s="838"/>
      <c r="C25" s="843"/>
      <c r="D25" s="114" t="s">
        <v>341</v>
      </c>
      <c r="E25" s="405" t="s">
        <v>338</v>
      </c>
      <c r="F25" s="406">
        <v>44024</v>
      </c>
      <c r="G25" s="114" t="s">
        <v>340</v>
      </c>
      <c r="H25" s="144" t="s">
        <v>76</v>
      </c>
      <c r="I25" s="113"/>
      <c r="J25" s="113"/>
      <c r="K25" s="113"/>
      <c r="L25" s="114" t="s">
        <v>35</v>
      </c>
      <c r="M25" s="113"/>
      <c r="N25" s="145">
        <v>0</v>
      </c>
      <c r="O25" s="145">
        <v>0</v>
      </c>
      <c r="P25" s="145">
        <v>0</v>
      </c>
      <c r="Q25" s="164">
        <f t="shared" si="0"/>
        <v>0</v>
      </c>
      <c r="R25" s="154"/>
      <c r="S25" s="154"/>
      <c r="T25" s="154"/>
      <c r="U25" s="154">
        <v>8000</v>
      </c>
      <c r="V25" s="895"/>
      <c r="W25" s="113"/>
      <c r="X25" s="230"/>
      <c r="Y25" s="113"/>
      <c r="Z25" s="113"/>
      <c r="AA25" s="113"/>
      <c r="AB25" s="113"/>
      <c r="AC25" s="113"/>
      <c r="AD25" s="113"/>
      <c r="AE25" s="113"/>
      <c r="AF25" s="113"/>
      <c r="AG25" s="155"/>
      <c r="AH25" s="155"/>
      <c r="AI25" s="155"/>
      <c r="AJ25" s="155"/>
      <c r="AK25" s="115">
        <f t="shared" si="6"/>
        <v>0</v>
      </c>
      <c r="AL25" s="115">
        <f t="shared" si="3"/>
        <v>0</v>
      </c>
      <c r="AM25" s="115">
        <f t="shared" si="4"/>
        <v>0</v>
      </c>
      <c r="AN25" s="115">
        <f t="shared" si="5"/>
        <v>0</v>
      </c>
      <c r="AO25" s="105">
        <f t="shared" si="1"/>
        <v>0</v>
      </c>
      <c r="AP25" s="106">
        <f t="shared" si="2"/>
        <v>0</v>
      </c>
      <c r="AQ25" s="103" t="s">
        <v>334</v>
      </c>
      <c r="AR25" s="407"/>
      <c r="AS25" s="407"/>
      <c r="AT25" s="407"/>
      <c r="AU25" s="407"/>
      <c r="AV25" s="407"/>
      <c r="AW25" s="407"/>
      <c r="AX25" s="407"/>
      <c r="AY25" s="407"/>
      <c r="AZ25" s="407"/>
      <c r="BA25" s="407"/>
      <c r="BB25" s="407"/>
      <c r="BC25" s="407"/>
      <c r="BD25" s="407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</row>
    <row r="26" spans="1:2325" s="268" customFormat="1" ht="69.75" customHeight="1">
      <c r="A26" s="888"/>
      <c r="B26" s="838"/>
      <c r="C26" s="843"/>
      <c r="D26" s="114" t="s">
        <v>339</v>
      </c>
      <c r="E26" s="405" t="s">
        <v>338</v>
      </c>
      <c r="F26" s="406">
        <v>44025</v>
      </c>
      <c r="G26" s="114" t="s">
        <v>337</v>
      </c>
      <c r="H26" s="144"/>
      <c r="I26" s="113"/>
      <c r="J26" s="113"/>
      <c r="K26" s="113"/>
      <c r="L26" s="114" t="s">
        <v>35</v>
      </c>
      <c r="M26" s="113"/>
      <c r="N26" s="145">
        <v>0</v>
      </c>
      <c r="O26" s="145">
        <v>0</v>
      </c>
      <c r="P26" s="145">
        <v>0</v>
      </c>
      <c r="Q26" s="164">
        <f t="shared" si="0"/>
        <v>0</v>
      </c>
      <c r="R26" s="154"/>
      <c r="S26" s="154"/>
      <c r="T26" s="154"/>
      <c r="U26" s="154">
        <v>12000</v>
      </c>
      <c r="V26" s="895"/>
      <c r="W26" s="113">
        <v>0</v>
      </c>
      <c r="X26" s="230">
        <v>0</v>
      </c>
      <c r="Y26" s="113"/>
      <c r="Z26" s="113"/>
      <c r="AA26" s="113"/>
      <c r="AB26" s="113">
        <v>0</v>
      </c>
      <c r="AC26" s="113"/>
      <c r="AD26" s="113"/>
      <c r="AE26" s="113"/>
      <c r="AF26" s="113">
        <v>0</v>
      </c>
      <c r="AG26" s="155"/>
      <c r="AH26" s="155"/>
      <c r="AI26" s="155"/>
      <c r="AJ26" s="155">
        <v>0</v>
      </c>
      <c r="AK26" s="115">
        <f t="shared" si="6"/>
        <v>0</v>
      </c>
      <c r="AL26" s="115">
        <f t="shared" si="3"/>
        <v>0</v>
      </c>
      <c r="AM26" s="115">
        <f t="shared" si="4"/>
        <v>0</v>
      </c>
      <c r="AN26" s="115">
        <f t="shared" si="5"/>
        <v>0</v>
      </c>
      <c r="AO26" s="105">
        <f t="shared" si="1"/>
        <v>0</v>
      </c>
      <c r="AP26" s="106">
        <f t="shared" si="2"/>
        <v>0</v>
      </c>
      <c r="AQ26" s="103" t="s">
        <v>334</v>
      </c>
      <c r="AR26" s="11"/>
      <c r="AS26" s="11"/>
      <c r="AT26" s="11"/>
      <c r="AU26" s="11"/>
      <c r="AV26" s="1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</row>
    <row r="27" spans="1:2325" s="268" customFormat="1" ht="69.75" customHeight="1">
      <c r="A27" s="888"/>
      <c r="B27" s="838"/>
      <c r="C27" s="843"/>
      <c r="D27" s="114" t="s">
        <v>336</v>
      </c>
      <c r="E27" s="405">
        <v>1</v>
      </c>
      <c r="F27" s="406">
        <v>44025</v>
      </c>
      <c r="G27" s="114" t="s">
        <v>335</v>
      </c>
      <c r="H27" s="144"/>
      <c r="I27" s="113"/>
      <c r="J27" s="113"/>
      <c r="K27" s="113"/>
      <c r="L27" s="114" t="s">
        <v>35</v>
      </c>
      <c r="M27" s="113"/>
      <c r="N27" s="145">
        <v>0</v>
      </c>
      <c r="O27" s="145">
        <v>0</v>
      </c>
      <c r="P27" s="145">
        <v>0</v>
      </c>
      <c r="Q27" s="164">
        <f t="shared" si="0"/>
        <v>0</v>
      </c>
      <c r="R27" s="154"/>
      <c r="S27" s="154"/>
      <c r="T27" s="154"/>
      <c r="U27" s="154">
        <v>8000</v>
      </c>
      <c r="V27" s="895"/>
      <c r="W27" s="113"/>
      <c r="X27" s="230"/>
      <c r="Y27" s="113"/>
      <c r="Z27" s="113"/>
      <c r="AA27" s="113"/>
      <c r="AB27" s="113"/>
      <c r="AC27" s="113"/>
      <c r="AD27" s="113"/>
      <c r="AE27" s="113"/>
      <c r="AF27" s="113"/>
      <c r="AG27" s="155"/>
      <c r="AH27" s="155"/>
      <c r="AI27" s="155"/>
      <c r="AJ27" s="155"/>
      <c r="AK27" s="115">
        <f t="shared" si="6"/>
        <v>0</v>
      </c>
      <c r="AL27" s="115">
        <f t="shared" si="3"/>
        <v>0</v>
      </c>
      <c r="AM27" s="115">
        <f t="shared" si="4"/>
        <v>0</v>
      </c>
      <c r="AN27" s="115">
        <f t="shared" si="5"/>
        <v>0</v>
      </c>
      <c r="AO27" s="105">
        <f t="shared" si="1"/>
        <v>0</v>
      </c>
      <c r="AP27" s="106">
        <f t="shared" si="2"/>
        <v>0</v>
      </c>
      <c r="AQ27" s="103" t="s">
        <v>334</v>
      </c>
      <c r="AR27" s="11"/>
      <c r="AS27" s="11"/>
      <c r="AT27" s="11"/>
      <c r="AU27" s="11"/>
      <c r="AV27" s="1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</row>
    <row r="28" spans="1:2325" s="268" customFormat="1" ht="69.75" customHeight="1" thickBot="1">
      <c r="A28" s="888"/>
      <c r="B28" s="838"/>
      <c r="C28" s="843"/>
      <c r="D28" s="114" t="s">
        <v>333</v>
      </c>
      <c r="E28" s="405">
        <v>1</v>
      </c>
      <c r="F28" s="148">
        <v>44020</v>
      </c>
      <c r="G28" s="113" t="s">
        <v>332</v>
      </c>
      <c r="H28" s="144" t="s">
        <v>76</v>
      </c>
      <c r="I28" s="113"/>
      <c r="J28" s="58">
        <v>1</v>
      </c>
      <c r="K28" s="113"/>
      <c r="L28" s="114" t="s">
        <v>35</v>
      </c>
      <c r="M28" s="113"/>
      <c r="N28" s="145">
        <v>2983000</v>
      </c>
      <c r="O28" s="145">
        <v>3565500</v>
      </c>
      <c r="P28" s="145">
        <v>0</v>
      </c>
      <c r="Q28" s="164">
        <f t="shared" si="0"/>
        <v>6548500</v>
      </c>
      <c r="R28" s="154"/>
      <c r="S28" s="154"/>
      <c r="T28" s="154"/>
      <c r="U28" s="154">
        <v>70</v>
      </c>
      <c r="V28" s="895"/>
      <c r="W28" s="113">
        <v>3396</v>
      </c>
      <c r="X28" s="113"/>
      <c r="Y28" s="113"/>
      <c r="Z28" s="113"/>
      <c r="AA28" s="113"/>
      <c r="AB28" s="113"/>
      <c r="AC28" s="113"/>
      <c r="AD28" s="113"/>
      <c r="AE28" s="113"/>
      <c r="AF28" s="113"/>
      <c r="AG28" s="155">
        <v>0</v>
      </c>
      <c r="AH28" s="155">
        <v>0</v>
      </c>
      <c r="AI28" s="155">
        <v>0</v>
      </c>
      <c r="AJ28" s="155">
        <v>2759200</v>
      </c>
      <c r="AK28" s="115">
        <f t="shared" si="6"/>
        <v>0</v>
      </c>
      <c r="AL28" s="115">
        <f t="shared" si="3"/>
        <v>0</v>
      </c>
      <c r="AM28" s="115">
        <f t="shared" si="4"/>
        <v>0</v>
      </c>
      <c r="AN28" s="115">
        <f t="shared" si="5"/>
        <v>0</v>
      </c>
      <c r="AO28" s="105">
        <f t="shared" si="1"/>
        <v>0</v>
      </c>
      <c r="AP28" s="106">
        <f t="shared" si="2"/>
        <v>-6548500</v>
      </c>
      <c r="AQ28" s="175" t="s">
        <v>331</v>
      </c>
      <c r="AR28" s="11"/>
      <c r="AS28" s="11"/>
      <c r="AT28" s="11"/>
      <c r="AU28" s="11"/>
      <c r="AV28" s="1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</row>
    <row r="29" spans="1:2325" s="268" customFormat="1" ht="69.75" customHeight="1" thickBot="1">
      <c r="A29" s="888"/>
      <c r="B29" s="838"/>
      <c r="C29" s="843"/>
      <c r="D29" s="401" t="s">
        <v>289</v>
      </c>
      <c r="E29" s="402">
        <v>1</v>
      </c>
      <c r="F29" s="402" t="s">
        <v>330</v>
      </c>
      <c r="G29" s="401" t="s">
        <v>329</v>
      </c>
      <c r="H29" s="404" t="s">
        <v>275</v>
      </c>
      <c r="I29" s="402"/>
      <c r="J29" s="403"/>
      <c r="K29" s="402"/>
      <c r="L29" s="401" t="s">
        <v>328</v>
      </c>
      <c r="M29" s="401"/>
      <c r="N29" s="145">
        <v>2616500</v>
      </c>
      <c r="O29" s="145">
        <v>3133500</v>
      </c>
      <c r="P29" s="145">
        <v>0</v>
      </c>
      <c r="Q29" s="164">
        <f t="shared" si="0"/>
        <v>5750000</v>
      </c>
      <c r="R29" s="259"/>
      <c r="S29" s="62"/>
      <c r="T29" s="259"/>
      <c r="U29" s="62">
        <v>18000</v>
      </c>
      <c r="V29" s="895"/>
      <c r="W29" s="58">
        <v>24</v>
      </c>
      <c r="X29" s="103">
        <v>8.9999999999999998E-4</v>
      </c>
      <c r="Y29" s="58"/>
      <c r="Z29" s="103">
        <v>335</v>
      </c>
      <c r="AA29" s="58">
        <v>20</v>
      </c>
      <c r="AB29" s="103"/>
      <c r="AC29" s="58"/>
      <c r="AD29" s="103"/>
      <c r="AE29" s="58"/>
      <c r="AF29" s="103"/>
      <c r="AG29" s="63">
        <v>0</v>
      </c>
      <c r="AH29" s="170">
        <v>0</v>
      </c>
      <c r="AI29" s="63">
        <v>0</v>
      </c>
      <c r="AJ29" s="170">
        <v>690500</v>
      </c>
      <c r="AK29" s="115">
        <f t="shared" si="6"/>
        <v>0</v>
      </c>
      <c r="AL29" s="115">
        <f t="shared" si="3"/>
        <v>0</v>
      </c>
      <c r="AM29" s="115">
        <f t="shared" si="4"/>
        <v>0</v>
      </c>
      <c r="AN29" s="115">
        <f t="shared" si="5"/>
        <v>0</v>
      </c>
      <c r="AO29" s="105">
        <f t="shared" si="1"/>
        <v>0</v>
      </c>
      <c r="AP29" s="106">
        <f t="shared" si="2"/>
        <v>-5750000</v>
      </c>
      <c r="AQ29" s="256" t="s">
        <v>327</v>
      </c>
      <c r="AR29" s="11"/>
      <c r="AS29" s="10"/>
      <c r="AT29" s="11"/>
      <c r="AU29" s="10"/>
      <c r="AV29" s="2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</row>
    <row r="30" spans="1:2325" s="268" customFormat="1" ht="69.75" customHeight="1">
      <c r="A30" s="888"/>
      <c r="B30" s="838"/>
      <c r="C30" s="843"/>
      <c r="D30" s="114" t="s">
        <v>326</v>
      </c>
      <c r="E30" s="58">
        <v>1</v>
      </c>
      <c r="F30" s="113" t="s">
        <v>323</v>
      </c>
      <c r="G30" s="113" t="s">
        <v>325</v>
      </c>
      <c r="H30" s="144" t="s">
        <v>275</v>
      </c>
      <c r="I30" s="113"/>
      <c r="J30" s="113"/>
      <c r="K30" s="113"/>
      <c r="L30" s="114" t="s">
        <v>35</v>
      </c>
      <c r="M30" s="113"/>
      <c r="N30" s="18">
        <v>968600</v>
      </c>
      <c r="O30" s="60">
        <v>1737750</v>
      </c>
      <c r="P30" s="18">
        <v>0</v>
      </c>
      <c r="Q30" s="164">
        <f t="shared" si="0"/>
        <v>2706350</v>
      </c>
      <c r="R30" s="400">
        <v>0</v>
      </c>
      <c r="S30" s="154"/>
      <c r="T30" s="154"/>
      <c r="U30" s="229">
        <v>26000</v>
      </c>
      <c r="V30" s="895"/>
      <c r="W30" s="58">
        <v>165</v>
      </c>
      <c r="X30" s="103">
        <v>6.1021000000000001</v>
      </c>
      <c r="Y30" s="58"/>
      <c r="Z30" s="103"/>
      <c r="AA30" s="58"/>
      <c r="AB30" s="103"/>
      <c r="AC30" s="58"/>
      <c r="AD30" s="103"/>
      <c r="AE30" s="58"/>
      <c r="AF30" s="103">
        <v>2.2999999999999998</v>
      </c>
      <c r="AG30" s="63"/>
      <c r="AH30" s="170">
        <v>150</v>
      </c>
      <c r="AI30" s="63"/>
      <c r="AJ30" s="170">
        <v>56600</v>
      </c>
      <c r="AK30" s="115">
        <f t="shared" si="6"/>
        <v>0</v>
      </c>
      <c r="AL30" s="115">
        <f t="shared" si="3"/>
        <v>0</v>
      </c>
      <c r="AM30" s="115">
        <f t="shared" si="4"/>
        <v>0</v>
      </c>
      <c r="AN30" s="115">
        <f t="shared" si="5"/>
        <v>0</v>
      </c>
      <c r="AO30" s="105">
        <f t="shared" si="1"/>
        <v>0</v>
      </c>
      <c r="AP30" s="106">
        <f t="shared" si="2"/>
        <v>-2706350</v>
      </c>
      <c r="AQ30" s="256" t="s">
        <v>321</v>
      </c>
      <c r="AR30" s="11"/>
      <c r="AS30" s="10"/>
      <c r="AT30" s="11"/>
      <c r="AU30" s="10"/>
      <c r="AV30" s="2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</row>
    <row r="31" spans="1:2325" s="268" customFormat="1" ht="69.75" customHeight="1">
      <c r="A31" s="888"/>
      <c r="B31" s="838"/>
      <c r="C31" s="843"/>
      <c r="D31" s="6" t="s">
        <v>324</v>
      </c>
      <c r="E31" s="58">
        <v>1</v>
      </c>
      <c r="F31" s="113" t="s">
        <v>323</v>
      </c>
      <c r="G31" s="113" t="s">
        <v>322</v>
      </c>
      <c r="H31" s="144" t="s">
        <v>275</v>
      </c>
      <c r="I31" s="113"/>
      <c r="J31" s="113"/>
      <c r="K31" s="113"/>
      <c r="L31" s="114" t="s">
        <v>35</v>
      </c>
      <c r="M31" s="113"/>
      <c r="N31" s="145">
        <v>579400</v>
      </c>
      <c r="O31" s="145">
        <v>965650</v>
      </c>
      <c r="P31" s="145"/>
      <c r="Q31" s="164">
        <f t="shared" si="0"/>
        <v>1545050</v>
      </c>
      <c r="R31" s="400">
        <v>23000</v>
      </c>
      <c r="S31" s="154"/>
      <c r="T31" s="154"/>
      <c r="U31" s="154"/>
      <c r="V31" s="895"/>
      <c r="W31" s="113">
        <v>127</v>
      </c>
      <c r="X31" s="113">
        <v>4.696745562130177</v>
      </c>
      <c r="Y31" s="113">
        <v>37.03</v>
      </c>
      <c r="Z31" s="113"/>
      <c r="AA31" s="113"/>
      <c r="AB31" s="113"/>
      <c r="AC31" s="113">
        <v>76.88</v>
      </c>
      <c r="AD31" s="113"/>
      <c r="AE31" s="113"/>
      <c r="AF31" s="113"/>
      <c r="AG31" s="155"/>
      <c r="AH31" s="155"/>
      <c r="AI31" s="155"/>
      <c r="AJ31" s="155"/>
      <c r="AK31" s="115">
        <f t="shared" si="6"/>
        <v>851690</v>
      </c>
      <c r="AL31" s="115">
        <f t="shared" si="3"/>
        <v>0</v>
      </c>
      <c r="AM31" s="115">
        <f t="shared" si="4"/>
        <v>0</v>
      </c>
      <c r="AN31" s="115">
        <f t="shared" si="5"/>
        <v>0</v>
      </c>
      <c r="AO31" s="105">
        <f t="shared" si="1"/>
        <v>851690</v>
      </c>
      <c r="AP31" s="106">
        <f t="shared" si="2"/>
        <v>-693360</v>
      </c>
      <c r="AQ31" s="103" t="s">
        <v>321</v>
      </c>
      <c r="AR31" s="11"/>
      <c r="AS31" s="11"/>
      <c r="AT31" s="11"/>
      <c r="AU31" s="11"/>
      <c r="AV31" s="1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</row>
    <row r="32" spans="1:2325" s="268" customFormat="1" ht="75.75" customHeight="1" thickBot="1">
      <c r="A32" s="888"/>
      <c r="B32" s="838"/>
      <c r="C32" s="843"/>
      <c r="D32" s="114" t="s">
        <v>181</v>
      </c>
      <c r="E32" s="58">
        <v>1</v>
      </c>
      <c r="F32" s="113" t="s">
        <v>320</v>
      </c>
      <c r="G32" s="113" t="s">
        <v>319</v>
      </c>
      <c r="H32" s="144" t="s">
        <v>275</v>
      </c>
      <c r="I32" s="113"/>
      <c r="J32" s="113"/>
      <c r="K32" s="113"/>
      <c r="L32" s="114" t="s">
        <v>35</v>
      </c>
      <c r="M32" s="113"/>
      <c r="N32" s="145">
        <v>96600</v>
      </c>
      <c r="O32" s="145">
        <v>280000</v>
      </c>
      <c r="P32" s="145">
        <v>0</v>
      </c>
      <c r="Q32" s="164">
        <f t="shared" si="0"/>
        <v>376600</v>
      </c>
      <c r="R32" s="400"/>
      <c r="S32" s="154"/>
      <c r="T32" s="154"/>
      <c r="U32" s="154">
        <v>13000</v>
      </c>
      <c r="V32" s="895"/>
      <c r="W32" s="113">
        <v>3</v>
      </c>
      <c r="X32" s="267">
        <v>0.11094674556213018</v>
      </c>
      <c r="Y32" s="113">
        <v>2.5</v>
      </c>
      <c r="Z32" s="113"/>
      <c r="AA32" s="113">
        <v>50</v>
      </c>
      <c r="AB32" s="114">
        <v>1</v>
      </c>
      <c r="AC32" s="113">
        <v>3.7</v>
      </c>
      <c r="AD32" s="113"/>
      <c r="AE32" s="113"/>
      <c r="AF32" s="113">
        <v>11.7</v>
      </c>
      <c r="AG32" s="155">
        <v>161400</v>
      </c>
      <c r="AH32" s="155"/>
      <c r="AI32" s="155"/>
      <c r="AJ32" s="155">
        <v>37500</v>
      </c>
      <c r="AK32" s="115">
        <f t="shared" si="6"/>
        <v>0</v>
      </c>
      <c r="AL32" s="115">
        <f t="shared" si="3"/>
        <v>0</v>
      </c>
      <c r="AM32" s="115">
        <f t="shared" si="4"/>
        <v>0</v>
      </c>
      <c r="AN32" s="115">
        <f t="shared" si="5"/>
        <v>13000</v>
      </c>
      <c r="AO32" s="105">
        <f t="shared" si="1"/>
        <v>13000</v>
      </c>
      <c r="AP32" s="106">
        <f t="shared" si="2"/>
        <v>-363600</v>
      </c>
      <c r="AQ32" s="108" t="s">
        <v>318</v>
      </c>
      <c r="AR32" s="11"/>
      <c r="AS32" s="11"/>
      <c r="AT32" s="11"/>
      <c r="AU32" s="11"/>
      <c r="AV32" s="1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</row>
    <row r="33" spans="1:2325" s="268" customFormat="1" ht="72.75" customHeight="1">
      <c r="A33" s="888"/>
      <c r="B33" s="838"/>
      <c r="C33" s="843"/>
      <c r="D33" s="114" t="s">
        <v>317</v>
      </c>
      <c r="E33" s="58">
        <v>1</v>
      </c>
      <c r="F33" s="388"/>
      <c r="G33" s="399" t="s">
        <v>316</v>
      </c>
      <c r="H33" s="389" t="s">
        <v>313</v>
      </c>
      <c r="I33" s="100">
        <v>1</v>
      </c>
      <c r="J33" s="390"/>
      <c r="K33" s="388"/>
      <c r="L33" s="388"/>
      <c r="M33" s="398"/>
      <c r="N33" s="145">
        <v>0</v>
      </c>
      <c r="O33" s="145">
        <v>0</v>
      </c>
      <c r="P33" s="145">
        <v>0</v>
      </c>
      <c r="Q33" s="164">
        <f t="shared" si="0"/>
        <v>0</v>
      </c>
      <c r="R33" s="154"/>
      <c r="S33" s="154"/>
      <c r="T33" s="154">
        <v>20000</v>
      </c>
      <c r="U33" s="154"/>
      <c r="V33" s="895"/>
      <c r="W33" s="388"/>
      <c r="X33" s="388"/>
      <c r="Y33" s="388"/>
      <c r="Z33" s="388"/>
      <c r="AA33" s="388"/>
      <c r="AB33" s="388"/>
      <c r="AC33" s="388"/>
      <c r="AD33" s="388"/>
      <c r="AE33" s="388"/>
      <c r="AF33" s="388"/>
      <c r="AG33" s="396"/>
      <c r="AH33" s="396"/>
      <c r="AI33" s="396"/>
      <c r="AJ33" s="396"/>
      <c r="AK33" s="395">
        <f t="shared" si="6"/>
        <v>0</v>
      </c>
      <c r="AL33" s="395">
        <f t="shared" si="3"/>
        <v>0</v>
      </c>
      <c r="AM33" s="395">
        <f t="shared" si="4"/>
        <v>0</v>
      </c>
      <c r="AN33" s="395">
        <f t="shared" si="5"/>
        <v>0</v>
      </c>
      <c r="AO33" s="394">
        <f t="shared" si="1"/>
        <v>0</v>
      </c>
      <c r="AP33" s="393">
        <f t="shared" si="2"/>
        <v>0</v>
      </c>
      <c r="AQ33" s="397" t="s">
        <v>315</v>
      </c>
      <c r="AR33" s="11"/>
      <c r="AS33" s="11"/>
      <c r="AT33" s="11"/>
      <c r="AU33" s="11"/>
      <c r="AV33" s="1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</row>
    <row r="34" spans="1:2325" s="268" customFormat="1" ht="74.25" customHeight="1" thickBot="1">
      <c r="A34" s="888"/>
      <c r="B34" s="838"/>
      <c r="C34" s="843"/>
      <c r="D34" s="58" t="s">
        <v>289</v>
      </c>
      <c r="E34" s="58">
        <v>2</v>
      </c>
      <c r="F34" s="388"/>
      <c r="G34" s="388" t="s">
        <v>314</v>
      </c>
      <c r="H34" s="389" t="s">
        <v>313</v>
      </c>
      <c r="I34" s="388"/>
      <c r="J34" s="101">
        <v>7</v>
      </c>
      <c r="K34" s="388"/>
      <c r="L34" s="388"/>
      <c r="M34" s="388"/>
      <c r="N34" s="145">
        <v>1260000</v>
      </c>
      <c r="O34" s="145">
        <v>991200</v>
      </c>
      <c r="P34" s="145">
        <v>806200</v>
      </c>
      <c r="Q34" s="164">
        <f t="shared" si="0"/>
        <v>3057400</v>
      </c>
      <c r="R34" s="154"/>
      <c r="S34" s="154"/>
      <c r="T34" s="154">
        <v>1600</v>
      </c>
      <c r="U34" s="154"/>
      <c r="V34" s="895"/>
      <c r="W34" s="388"/>
      <c r="X34" s="388"/>
      <c r="Y34" s="388"/>
      <c r="Z34" s="388"/>
      <c r="AA34" s="388"/>
      <c r="AB34" s="388"/>
      <c r="AC34" s="388"/>
      <c r="AD34" s="388"/>
      <c r="AE34" s="388"/>
      <c r="AF34" s="101"/>
      <c r="AG34" s="396"/>
      <c r="AH34" s="396"/>
      <c r="AI34" s="396"/>
      <c r="AJ34" s="396"/>
      <c r="AK34" s="395">
        <f t="shared" si="6"/>
        <v>0</v>
      </c>
      <c r="AL34" s="395">
        <f t="shared" si="3"/>
        <v>0</v>
      </c>
      <c r="AM34" s="395">
        <f t="shared" si="4"/>
        <v>0</v>
      </c>
      <c r="AN34" s="395">
        <f t="shared" si="5"/>
        <v>0</v>
      </c>
      <c r="AO34" s="394">
        <f t="shared" si="1"/>
        <v>0</v>
      </c>
      <c r="AP34" s="393">
        <f t="shared" si="2"/>
        <v>-3057400</v>
      </c>
      <c r="AQ34" s="108" t="s">
        <v>312</v>
      </c>
      <c r="AR34" s="11"/>
      <c r="AS34" s="11"/>
      <c r="AT34" s="11"/>
      <c r="AU34" s="11"/>
      <c r="AV34" s="1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</row>
    <row r="35" spans="1:2325" s="268" customFormat="1" ht="74.25" customHeight="1">
      <c r="A35" s="888"/>
      <c r="B35" s="838"/>
      <c r="C35" s="843"/>
      <c r="D35" s="114" t="s">
        <v>311</v>
      </c>
      <c r="E35" s="58">
        <v>1</v>
      </c>
      <c r="F35" s="113" t="s">
        <v>294</v>
      </c>
      <c r="G35" s="388" t="s">
        <v>310</v>
      </c>
      <c r="H35" s="389" t="s">
        <v>292</v>
      </c>
      <c r="I35" s="388">
        <v>0</v>
      </c>
      <c r="J35" s="388">
        <v>0</v>
      </c>
      <c r="K35" s="388">
        <v>0</v>
      </c>
      <c r="L35" s="388">
        <v>0</v>
      </c>
      <c r="M35" s="388">
        <v>0</v>
      </c>
      <c r="N35" s="145">
        <v>2781866</v>
      </c>
      <c r="O35" s="145">
        <v>7011956</v>
      </c>
      <c r="P35" s="145">
        <v>0</v>
      </c>
      <c r="Q35" s="387">
        <f t="shared" si="0"/>
        <v>9793822</v>
      </c>
      <c r="R35" s="386">
        <v>0</v>
      </c>
      <c r="S35" s="386">
        <v>0</v>
      </c>
      <c r="T35" s="386">
        <v>0</v>
      </c>
      <c r="U35" s="386">
        <v>18000</v>
      </c>
      <c r="V35" s="895"/>
      <c r="W35" s="113">
        <v>6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3">
        <v>0</v>
      </c>
      <c r="AE35" s="113">
        <v>0</v>
      </c>
      <c r="AF35" s="113">
        <v>0</v>
      </c>
      <c r="AG35" s="155">
        <v>0</v>
      </c>
      <c r="AH35" s="155">
        <v>0</v>
      </c>
      <c r="AI35" s="155">
        <v>0</v>
      </c>
      <c r="AJ35" s="155">
        <v>120000</v>
      </c>
      <c r="AK35" s="115">
        <f t="shared" si="6"/>
        <v>0</v>
      </c>
      <c r="AL35" s="115">
        <f t="shared" si="3"/>
        <v>0</v>
      </c>
      <c r="AM35" s="115">
        <f t="shared" si="4"/>
        <v>0</v>
      </c>
      <c r="AN35" s="115">
        <f t="shared" si="5"/>
        <v>0</v>
      </c>
      <c r="AO35" s="105">
        <f t="shared" si="1"/>
        <v>0</v>
      </c>
      <c r="AP35" s="106">
        <f t="shared" si="2"/>
        <v>-9793822</v>
      </c>
      <c r="AQ35" s="103" t="s">
        <v>309</v>
      </c>
      <c r="AR35" s="11"/>
      <c r="AS35" s="11"/>
      <c r="AT35" s="11"/>
      <c r="AU35" s="11"/>
      <c r="AV35" s="1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</row>
    <row r="36" spans="1:2325" s="268" customFormat="1" ht="93" customHeight="1">
      <c r="A36" s="888"/>
      <c r="B36" s="838"/>
      <c r="C36" s="843"/>
      <c r="D36" s="114" t="s">
        <v>308</v>
      </c>
      <c r="E36" s="58">
        <v>1</v>
      </c>
      <c r="F36" s="113" t="s">
        <v>294</v>
      </c>
      <c r="G36" s="388" t="s">
        <v>307</v>
      </c>
      <c r="H36" s="389" t="s">
        <v>292</v>
      </c>
      <c r="I36" s="388">
        <v>0</v>
      </c>
      <c r="J36" s="388">
        <v>0</v>
      </c>
      <c r="K36" s="388">
        <v>0</v>
      </c>
      <c r="L36" s="388">
        <v>0</v>
      </c>
      <c r="M36" s="388">
        <v>0</v>
      </c>
      <c r="N36" s="145">
        <v>1794100</v>
      </c>
      <c r="O36" s="145">
        <v>2913800</v>
      </c>
      <c r="P36" s="145">
        <v>0</v>
      </c>
      <c r="Q36" s="387">
        <f t="shared" si="0"/>
        <v>4707900</v>
      </c>
      <c r="R36" s="386">
        <v>0</v>
      </c>
      <c r="S36" s="386">
        <v>0</v>
      </c>
      <c r="T36" s="386">
        <v>0</v>
      </c>
      <c r="U36" s="386">
        <v>2000</v>
      </c>
      <c r="V36" s="895"/>
      <c r="W36" s="113">
        <v>4</v>
      </c>
      <c r="X36" s="113">
        <v>0</v>
      </c>
      <c r="Y36" s="113">
        <v>0</v>
      </c>
      <c r="Z36" s="113">
        <v>0</v>
      </c>
      <c r="AA36" s="113">
        <v>0</v>
      </c>
      <c r="AB36" s="113"/>
      <c r="AC36" s="113">
        <v>0</v>
      </c>
      <c r="AD36" s="113">
        <v>0</v>
      </c>
      <c r="AE36" s="113">
        <v>0</v>
      </c>
      <c r="AF36" s="113">
        <v>0</v>
      </c>
      <c r="AG36" s="155">
        <v>0</v>
      </c>
      <c r="AH36" s="155">
        <v>0</v>
      </c>
      <c r="AI36" s="155">
        <v>0</v>
      </c>
      <c r="AJ36" s="155">
        <v>10000</v>
      </c>
      <c r="AK36" s="115">
        <f t="shared" si="6"/>
        <v>0</v>
      </c>
      <c r="AL36" s="115">
        <f t="shared" si="3"/>
        <v>0</v>
      </c>
      <c r="AM36" s="115">
        <f t="shared" si="4"/>
        <v>0</v>
      </c>
      <c r="AN36" s="115">
        <f t="shared" si="5"/>
        <v>0</v>
      </c>
      <c r="AO36" s="105">
        <f t="shared" si="1"/>
        <v>0</v>
      </c>
      <c r="AP36" s="106">
        <f t="shared" si="2"/>
        <v>-4707900</v>
      </c>
      <c r="AQ36" s="380" t="s">
        <v>306</v>
      </c>
      <c r="AR36" s="11"/>
      <c r="AS36" s="11"/>
      <c r="AT36" s="11"/>
      <c r="AU36" s="11"/>
      <c r="AV36" s="1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</row>
    <row r="37" spans="1:2325" s="268" customFormat="1" ht="72.75" customHeight="1">
      <c r="A37" s="888"/>
      <c r="B37" s="838"/>
      <c r="C37" s="843"/>
      <c r="D37" s="114" t="s">
        <v>305</v>
      </c>
      <c r="E37" s="58">
        <v>1</v>
      </c>
      <c r="F37" s="113" t="s">
        <v>294</v>
      </c>
      <c r="G37" s="388" t="s">
        <v>304</v>
      </c>
      <c r="H37" s="389" t="s">
        <v>292</v>
      </c>
      <c r="I37" s="388">
        <v>0</v>
      </c>
      <c r="J37" s="388">
        <v>0</v>
      </c>
      <c r="K37" s="388">
        <v>0</v>
      </c>
      <c r="L37" s="388">
        <v>0</v>
      </c>
      <c r="M37" s="388">
        <v>0</v>
      </c>
      <c r="N37" s="145">
        <v>5128475</v>
      </c>
      <c r="O37" s="145">
        <v>5405900</v>
      </c>
      <c r="P37" s="145">
        <v>0</v>
      </c>
      <c r="Q37" s="387">
        <f t="shared" si="0"/>
        <v>10534375</v>
      </c>
      <c r="R37" s="386">
        <v>0</v>
      </c>
      <c r="S37" s="386">
        <v>0</v>
      </c>
      <c r="T37" s="386">
        <v>0</v>
      </c>
      <c r="U37" s="386">
        <v>0</v>
      </c>
      <c r="V37" s="895"/>
      <c r="W37" s="113">
        <v>0</v>
      </c>
      <c r="X37" s="113">
        <v>0</v>
      </c>
      <c r="Y37" s="113">
        <v>0</v>
      </c>
      <c r="Z37" s="113">
        <v>0</v>
      </c>
      <c r="AA37" s="113">
        <v>0</v>
      </c>
      <c r="AB37" s="113">
        <v>0</v>
      </c>
      <c r="AC37" s="113">
        <v>0</v>
      </c>
      <c r="AD37" s="113">
        <v>0</v>
      </c>
      <c r="AE37" s="113">
        <v>0</v>
      </c>
      <c r="AF37" s="113">
        <v>0</v>
      </c>
      <c r="AG37" s="155">
        <v>0</v>
      </c>
      <c r="AH37" s="155">
        <v>0</v>
      </c>
      <c r="AI37" s="155">
        <v>0</v>
      </c>
      <c r="AJ37" s="155">
        <v>0</v>
      </c>
      <c r="AK37" s="115">
        <f t="shared" si="6"/>
        <v>0</v>
      </c>
      <c r="AL37" s="115">
        <f t="shared" si="3"/>
        <v>0</v>
      </c>
      <c r="AM37" s="115">
        <f t="shared" si="4"/>
        <v>0</v>
      </c>
      <c r="AN37" s="115">
        <f t="shared" si="5"/>
        <v>0</v>
      </c>
      <c r="AO37" s="105">
        <f t="shared" si="1"/>
        <v>0</v>
      </c>
      <c r="AP37" s="106">
        <f t="shared" si="2"/>
        <v>-10534375</v>
      </c>
      <c r="AQ37" s="103" t="s">
        <v>303</v>
      </c>
      <c r="AR37" s="11"/>
      <c r="AS37" s="11"/>
      <c r="AT37" s="11"/>
      <c r="AU37" s="11"/>
      <c r="AV37" s="1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</row>
    <row r="38" spans="1:2325" s="268" customFormat="1" ht="60" customHeight="1">
      <c r="A38" s="888"/>
      <c r="B38" s="838"/>
      <c r="C38" s="843"/>
      <c r="D38" s="114" t="s">
        <v>302</v>
      </c>
      <c r="E38" s="58">
        <v>1</v>
      </c>
      <c r="F38" s="113" t="s">
        <v>294</v>
      </c>
      <c r="G38" s="390" t="s">
        <v>301</v>
      </c>
      <c r="H38" s="389" t="s">
        <v>292</v>
      </c>
      <c r="I38" s="388">
        <v>0</v>
      </c>
      <c r="J38" s="388">
        <v>0</v>
      </c>
      <c r="K38" s="388">
        <v>0</v>
      </c>
      <c r="L38" s="388">
        <v>0</v>
      </c>
      <c r="M38" s="388">
        <v>0</v>
      </c>
      <c r="N38" s="145">
        <v>0</v>
      </c>
      <c r="O38" s="145"/>
      <c r="P38" s="145">
        <v>0</v>
      </c>
      <c r="Q38" s="387">
        <f t="shared" si="0"/>
        <v>0</v>
      </c>
      <c r="R38" s="386">
        <v>0</v>
      </c>
      <c r="S38" s="386">
        <v>0</v>
      </c>
      <c r="T38" s="386">
        <v>0</v>
      </c>
      <c r="U38" s="386">
        <v>20000</v>
      </c>
      <c r="V38" s="895"/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113"/>
      <c r="AC38" s="113">
        <v>0</v>
      </c>
      <c r="AD38" s="113">
        <v>0</v>
      </c>
      <c r="AE38" s="113">
        <v>0</v>
      </c>
      <c r="AF38" s="113">
        <v>0</v>
      </c>
      <c r="AG38" s="155">
        <v>0</v>
      </c>
      <c r="AH38" s="155">
        <v>0</v>
      </c>
      <c r="AI38" s="155">
        <v>0</v>
      </c>
      <c r="AJ38" s="155">
        <v>0</v>
      </c>
      <c r="AK38" s="115">
        <f t="shared" si="6"/>
        <v>0</v>
      </c>
      <c r="AL38" s="115">
        <f t="shared" si="3"/>
        <v>0</v>
      </c>
      <c r="AM38" s="115">
        <f t="shared" si="4"/>
        <v>0</v>
      </c>
      <c r="AN38" s="115">
        <f t="shared" si="5"/>
        <v>0</v>
      </c>
      <c r="AO38" s="105">
        <f t="shared" si="1"/>
        <v>0</v>
      </c>
      <c r="AP38" s="106">
        <f t="shared" si="2"/>
        <v>0</v>
      </c>
      <c r="AQ38" s="392" t="s">
        <v>299</v>
      </c>
      <c r="AR38" s="11"/>
      <c r="AS38" s="11"/>
      <c r="AT38" s="11"/>
      <c r="AU38" s="11"/>
      <c r="AV38" s="1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</row>
    <row r="39" spans="1:2325" s="268" customFormat="1" ht="86.25" customHeight="1">
      <c r="A39" s="888"/>
      <c r="B39" s="838"/>
      <c r="C39" s="843"/>
      <c r="D39" s="114" t="s">
        <v>300</v>
      </c>
      <c r="E39" s="58">
        <v>1</v>
      </c>
      <c r="F39" s="113" t="s">
        <v>294</v>
      </c>
      <c r="G39" s="390"/>
      <c r="H39" s="389" t="s">
        <v>292</v>
      </c>
      <c r="I39" s="388">
        <v>0</v>
      </c>
      <c r="J39" s="388">
        <v>0</v>
      </c>
      <c r="K39" s="388">
        <v>0</v>
      </c>
      <c r="L39" s="388">
        <v>0</v>
      </c>
      <c r="M39" s="388">
        <v>0</v>
      </c>
      <c r="N39" s="145">
        <v>0</v>
      </c>
      <c r="O39" s="145"/>
      <c r="P39" s="145">
        <v>0</v>
      </c>
      <c r="Q39" s="387">
        <f t="shared" ref="Q39:Q56" si="7">N39+O39+P39</f>
        <v>0</v>
      </c>
      <c r="R39" s="386">
        <v>10000</v>
      </c>
      <c r="S39" s="386">
        <v>0</v>
      </c>
      <c r="T39" s="386">
        <v>0</v>
      </c>
      <c r="U39" s="386">
        <v>0</v>
      </c>
      <c r="V39" s="895"/>
      <c r="W39" s="113">
        <v>0</v>
      </c>
      <c r="X39" s="113">
        <v>0</v>
      </c>
      <c r="Y39" s="113"/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  <c r="AE39" s="113">
        <v>0</v>
      </c>
      <c r="AF39" s="113">
        <v>0</v>
      </c>
      <c r="AG39" s="155"/>
      <c r="AH39" s="155">
        <v>0</v>
      </c>
      <c r="AI39" s="155">
        <v>0</v>
      </c>
      <c r="AJ39" s="155">
        <v>0</v>
      </c>
      <c r="AK39" s="115">
        <f t="shared" si="6"/>
        <v>0</v>
      </c>
      <c r="AL39" s="115">
        <f t="shared" si="3"/>
        <v>0</v>
      </c>
      <c r="AM39" s="115">
        <f t="shared" si="4"/>
        <v>0</v>
      </c>
      <c r="AN39" s="115">
        <f t="shared" si="5"/>
        <v>0</v>
      </c>
      <c r="AO39" s="105">
        <f t="shared" ref="AO39:AO56" si="8">AK39+AL39+AM39+AN39</f>
        <v>0</v>
      </c>
      <c r="AP39" s="106">
        <f t="shared" ref="AP39:AP56" si="9">AO39-Q39</f>
        <v>0</v>
      </c>
      <c r="AQ39" s="392" t="s">
        <v>299</v>
      </c>
      <c r="AR39" s="11"/>
      <c r="AS39" s="11"/>
      <c r="AT39" s="11"/>
      <c r="AU39" s="11"/>
      <c r="AV39" s="1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</row>
    <row r="40" spans="1:2325" s="268" customFormat="1" ht="53.25" customHeight="1">
      <c r="A40" s="888"/>
      <c r="B40" s="838"/>
      <c r="C40" s="843"/>
      <c r="D40" s="114" t="s">
        <v>298</v>
      </c>
      <c r="E40" s="58">
        <v>1</v>
      </c>
      <c r="F40" s="231" t="s">
        <v>294</v>
      </c>
      <c r="G40" s="390"/>
      <c r="H40" s="389" t="s">
        <v>292</v>
      </c>
      <c r="I40" s="388">
        <v>0</v>
      </c>
      <c r="J40" s="388">
        <v>0</v>
      </c>
      <c r="K40" s="388">
        <v>0</v>
      </c>
      <c r="L40" s="388">
        <v>0</v>
      </c>
      <c r="M40" s="388">
        <v>0</v>
      </c>
      <c r="N40" s="145">
        <v>0</v>
      </c>
      <c r="O40" s="145"/>
      <c r="P40" s="145">
        <v>0</v>
      </c>
      <c r="Q40" s="387">
        <f t="shared" si="7"/>
        <v>0</v>
      </c>
      <c r="R40" s="386">
        <v>0</v>
      </c>
      <c r="S40" s="386">
        <v>0</v>
      </c>
      <c r="T40" s="386">
        <v>0</v>
      </c>
      <c r="U40" s="386">
        <v>18000</v>
      </c>
      <c r="V40" s="895"/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/>
      <c r="AC40" s="113">
        <v>0</v>
      </c>
      <c r="AD40" s="113">
        <v>0</v>
      </c>
      <c r="AE40" s="113">
        <v>0</v>
      </c>
      <c r="AF40" s="113">
        <v>0</v>
      </c>
      <c r="AG40" s="155">
        <v>0</v>
      </c>
      <c r="AH40" s="155">
        <v>0</v>
      </c>
      <c r="AI40" s="155">
        <v>0</v>
      </c>
      <c r="AJ40" s="155">
        <v>0</v>
      </c>
      <c r="AK40" s="115">
        <f t="shared" si="6"/>
        <v>0</v>
      </c>
      <c r="AL40" s="115">
        <f t="shared" ref="AL40:AL56" si="10">S40*Z40</f>
        <v>0</v>
      </c>
      <c r="AM40" s="115">
        <f t="shared" ref="AM40:AM56" si="11">T40*AA40</f>
        <v>0</v>
      </c>
      <c r="AN40" s="115">
        <f t="shared" ref="AN40:AN56" si="12">U40*AB40</f>
        <v>0</v>
      </c>
      <c r="AO40" s="105">
        <f t="shared" si="8"/>
        <v>0</v>
      </c>
      <c r="AP40" s="106">
        <f t="shared" si="9"/>
        <v>0</v>
      </c>
      <c r="AQ40" s="391" t="s">
        <v>296</v>
      </c>
      <c r="AR40" s="11"/>
      <c r="AS40" s="11"/>
      <c r="AT40" s="11"/>
      <c r="AU40" s="11"/>
      <c r="AV40" s="1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</row>
    <row r="41" spans="1:2325" s="268" customFormat="1" ht="52.5" customHeight="1">
      <c r="A41" s="888"/>
      <c r="B41" s="838"/>
      <c r="C41" s="843"/>
      <c r="D41" s="114" t="s">
        <v>297</v>
      </c>
      <c r="E41" s="58">
        <v>1</v>
      </c>
      <c r="F41" s="113" t="s">
        <v>294</v>
      </c>
      <c r="G41" s="390"/>
      <c r="H41" s="389" t="s">
        <v>292</v>
      </c>
      <c r="I41" s="388">
        <v>0</v>
      </c>
      <c r="J41" s="388">
        <v>0</v>
      </c>
      <c r="K41" s="388">
        <v>0</v>
      </c>
      <c r="L41" s="388">
        <v>0</v>
      </c>
      <c r="M41" s="388">
        <v>0</v>
      </c>
      <c r="N41" s="145">
        <v>0</v>
      </c>
      <c r="O41" s="145">
        <v>0</v>
      </c>
      <c r="P41" s="145">
        <v>0</v>
      </c>
      <c r="Q41" s="387">
        <f t="shared" si="7"/>
        <v>0</v>
      </c>
      <c r="R41" s="386">
        <v>0</v>
      </c>
      <c r="S41" s="386">
        <v>0</v>
      </c>
      <c r="T41" s="386">
        <v>0</v>
      </c>
      <c r="U41" s="386">
        <v>0</v>
      </c>
      <c r="V41" s="895"/>
      <c r="W41" s="113">
        <v>0</v>
      </c>
      <c r="X41" s="113">
        <v>0</v>
      </c>
      <c r="Y41" s="113">
        <v>0</v>
      </c>
      <c r="Z41" s="113">
        <v>0</v>
      </c>
      <c r="AA41" s="113">
        <v>0</v>
      </c>
      <c r="AB41" s="113">
        <v>0</v>
      </c>
      <c r="AC41" s="113">
        <v>0</v>
      </c>
      <c r="AD41" s="113">
        <v>0</v>
      </c>
      <c r="AE41" s="113">
        <v>0</v>
      </c>
      <c r="AF41" s="113">
        <v>0</v>
      </c>
      <c r="AG41" s="155">
        <v>0</v>
      </c>
      <c r="AH41" s="155">
        <v>0</v>
      </c>
      <c r="AI41" s="155">
        <v>0</v>
      </c>
      <c r="AJ41" s="155">
        <v>0</v>
      </c>
      <c r="AK41" s="115">
        <f t="shared" si="6"/>
        <v>0</v>
      </c>
      <c r="AL41" s="115">
        <f t="shared" si="10"/>
        <v>0</v>
      </c>
      <c r="AM41" s="115">
        <f t="shared" si="11"/>
        <v>0</v>
      </c>
      <c r="AN41" s="115">
        <f t="shared" si="12"/>
        <v>0</v>
      </c>
      <c r="AO41" s="105">
        <f t="shared" si="8"/>
        <v>0</v>
      </c>
      <c r="AP41" s="106">
        <f t="shared" si="9"/>
        <v>0</v>
      </c>
      <c r="AQ41" s="385" t="s">
        <v>296</v>
      </c>
      <c r="AR41" s="11"/>
      <c r="AS41" s="11"/>
      <c r="AT41" s="11"/>
      <c r="AU41" s="11"/>
      <c r="AV41" s="1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</row>
    <row r="42" spans="1:2325" s="379" customFormat="1" ht="69.75" customHeight="1" thickBot="1">
      <c r="A42" s="889"/>
      <c r="B42" s="839"/>
      <c r="C42" s="844"/>
      <c r="D42" s="192" t="s">
        <v>295</v>
      </c>
      <c r="E42" s="354">
        <v>1</v>
      </c>
      <c r="F42" s="349" t="s">
        <v>294</v>
      </c>
      <c r="G42" s="383" t="s">
        <v>293</v>
      </c>
      <c r="H42" s="384" t="s">
        <v>292</v>
      </c>
      <c r="I42" s="383">
        <v>0</v>
      </c>
      <c r="J42" s="383">
        <v>0</v>
      </c>
      <c r="K42" s="383">
        <v>0</v>
      </c>
      <c r="L42" s="383">
        <v>0</v>
      </c>
      <c r="M42" s="383">
        <v>0</v>
      </c>
      <c r="N42" s="351">
        <v>55085</v>
      </c>
      <c r="O42" s="351">
        <v>70000</v>
      </c>
      <c r="P42" s="351">
        <v>0</v>
      </c>
      <c r="Q42" s="382">
        <f t="shared" si="7"/>
        <v>125085</v>
      </c>
      <c r="R42" s="381">
        <v>0</v>
      </c>
      <c r="S42" s="381">
        <v>0</v>
      </c>
      <c r="T42" s="381">
        <v>0</v>
      </c>
      <c r="U42" s="381">
        <v>30000</v>
      </c>
      <c r="V42" s="896"/>
      <c r="W42" s="349">
        <v>0</v>
      </c>
      <c r="X42" s="349">
        <v>0</v>
      </c>
      <c r="Y42" s="349">
        <v>0</v>
      </c>
      <c r="Z42" s="349">
        <v>0</v>
      </c>
      <c r="AA42" s="349">
        <v>0</v>
      </c>
      <c r="AB42" s="349">
        <v>0</v>
      </c>
      <c r="AC42" s="349">
        <v>0</v>
      </c>
      <c r="AD42" s="349">
        <v>0</v>
      </c>
      <c r="AE42" s="349">
        <v>0</v>
      </c>
      <c r="AF42" s="349">
        <v>190000</v>
      </c>
      <c r="AG42" s="348">
        <v>0</v>
      </c>
      <c r="AH42" s="348">
        <v>0</v>
      </c>
      <c r="AI42" s="348">
        <v>0</v>
      </c>
      <c r="AJ42" s="348">
        <v>0</v>
      </c>
      <c r="AK42" s="330">
        <f t="shared" si="6"/>
        <v>0</v>
      </c>
      <c r="AL42" s="330">
        <f t="shared" si="10"/>
        <v>0</v>
      </c>
      <c r="AM42" s="330">
        <f t="shared" si="11"/>
        <v>0</v>
      </c>
      <c r="AN42" s="330">
        <f t="shared" si="12"/>
        <v>0</v>
      </c>
      <c r="AO42" s="33">
        <f t="shared" si="8"/>
        <v>0</v>
      </c>
      <c r="AP42" s="98">
        <f t="shared" si="9"/>
        <v>-125085</v>
      </c>
      <c r="AQ42" s="380" t="s">
        <v>291</v>
      </c>
      <c r="AR42" s="11"/>
      <c r="AS42" s="11"/>
      <c r="AT42" s="11"/>
      <c r="AU42" s="11"/>
      <c r="AV42" s="1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</row>
    <row r="43" spans="1:2325" s="361" customFormat="1" ht="66" customHeight="1" thickBot="1">
      <c r="A43" s="887">
        <v>9</v>
      </c>
      <c r="B43" s="837" t="s">
        <v>290</v>
      </c>
      <c r="C43" s="842">
        <v>10</v>
      </c>
      <c r="D43" s="378" t="s">
        <v>289</v>
      </c>
      <c r="E43" s="377">
        <v>1</v>
      </c>
      <c r="F43" s="376">
        <v>42821</v>
      </c>
      <c r="G43" s="372" t="s">
        <v>288</v>
      </c>
      <c r="H43" s="375" t="s">
        <v>275</v>
      </c>
      <c r="I43" s="372">
        <v>0</v>
      </c>
      <c r="J43" s="372">
        <v>0</v>
      </c>
      <c r="K43" s="372">
        <v>0</v>
      </c>
      <c r="L43" s="372"/>
      <c r="M43" s="372"/>
      <c r="N43" s="374">
        <v>540000</v>
      </c>
      <c r="O43" s="374">
        <v>2659100</v>
      </c>
      <c r="P43" s="374">
        <v>187200</v>
      </c>
      <c r="Q43" s="368">
        <f t="shared" si="7"/>
        <v>3386300</v>
      </c>
      <c r="R43" s="373"/>
      <c r="S43" s="373"/>
      <c r="T43" s="373"/>
      <c r="U43" s="373">
        <v>15000</v>
      </c>
      <c r="V43" s="894">
        <v>4517</v>
      </c>
      <c r="W43" s="372">
        <v>13</v>
      </c>
      <c r="X43" s="372"/>
      <c r="Y43" s="372"/>
      <c r="Z43" s="372"/>
      <c r="AA43" s="372"/>
      <c r="AB43" s="372">
        <v>437</v>
      </c>
      <c r="AC43" s="372"/>
      <c r="AD43" s="372"/>
      <c r="AE43" s="372"/>
      <c r="AF43" s="372"/>
      <c r="AG43" s="371"/>
      <c r="AH43" s="371"/>
      <c r="AI43" s="371"/>
      <c r="AJ43" s="371"/>
      <c r="AK43" s="365">
        <f t="shared" si="6"/>
        <v>0</v>
      </c>
      <c r="AL43" s="365">
        <f t="shared" si="10"/>
        <v>0</v>
      </c>
      <c r="AM43" s="365">
        <f t="shared" si="11"/>
        <v>0</v>
      </c>
      <c r="AN43" s="365">
        <f t="shared" si="12"/>
        <v>6555000</v>
      </c>
      <c r="AO43" s="364">
        <f t="shared" si="8"/>
        <v>6555000</v>
      </c>
      <c r="AP43" s="363">
        <f t="shared" si="9"/>
        <v>3168700</v>
      </c>
      <c r="AQ43" s="370"/>
      <c r="AR43" s="9"/>
      <c r="AS43" s="9"/>
      <c r="AT43" s="9"/>
      <c r="AU43" s="9"/>
      <c r="AV43" s="9"/>
      <c r="AW43" s="359"/>
      <c r="AX43" s="359"/>
      <c r="AY43" s="359"/>
      <c r="AZ43" s="359"/>
      <c r="BA43" s="359"/>
      <c r="BB43" s="359"/>
      <c r="BC43" s="359"/>
      <c r="BD43" s="359"/>
      <c r="BE43" s="359"/>
      <c r="BF43" s="359"/>
      <c r="BG43" s="359"/>
      <c r="BH43" s="359"/>
      <c r="BI43" s="359"/>
      <c r="BJ43" s="359"/>
      <c r="BK43" s="359"/>
      <c r="BL43" s="359"/>
      <c r="BM43" s="359"/>
      <c r="BN43" s="359"/>
      <c r="BO43" s="359"/>
      <c r="BP43" s="359"/>
      <c r="BQ43" s="359"/>
      <c r="BR43" s="359"/>
      <c r="BS43" s="359"/>
      <c r="BT43" s="359"/>
      <c r="BU43" s="359"/>
      <c r="BV43" s="359"/>
      <c r="BW43" s="359"/>
      <c r="BX43" s="359"/>
      <c r="BY43" s="359"/>
      <c r="BZ43" s="359"/>
      <c r="CA43" s="359"/>
      <c r="CB43" s="359"/>
      <c r="CC43" s="359"/>
      <c r="CD43" s="359"/>
      <c r="CE43" s="359"/>
      <c r="CF43" s="359"/>
      <c r="CG43" s="359"/>
      <c r="CH43" s="359"/>
      <c r="CI43" s="359"/>
      <c r="CJ43" s="359"/>
      <c r="CK43" s="359"/>
      <c r="CL43" s="359"/>
      <c r="CM43" s="359"/>
      <c r="CN43" s="359"/>
      <c r="CO43" s="359"/>
      <c r="CP43" s="359"/>
      <c r="CQ43" s="359"/>
      <c r="CR43" s="359"/>
      <c r="CS43" s="359"/>
      <c r="CT43" s="359"/>
      <c r="CU43" s="359"/>
      <c r="CV43" s="359"/>
      <c r="CW43" s="359"/>
      <c r="CX43" s="359"/>
      <c r="CY43" s="359"/>
      <c r="CZ43" s="359"/>
      <c r="DA43" s="359"/>
      <c r="DB43" s="359"/>
      <c r="DC43" s="359"/>
      <c r="DD43" s="359"/>
      <c r="DE43" s="359"/>
      <c r="DF43" s="359"/>
      <c r="DG43" s="369"/>
    </row>
    <row r="44" spans="1:2325" s="361" customFormat="1" ht="60" customHeight="1" thickBot="1">
      <c r="A44" s="888"/>
      <c r="B44" s="838"/>
      <c r="C44" s="843"/>
      <c r="D44" s="114" t="s">
        <v>287</v>
      </c>
      <c r="E44" s="58">
        <v>1</v>
      </c>
      <c r="F44" s="114" t="s">
        <v>282</v>
      </c>
      <c r="G44" s="113" t="s">
        <v>287</v>
      </c>
      <c r="H44" s="234" t="s">
        <v>280</v>
      </c>
      <c r="I44" s="113"/>
      <c r="J44" s="113"/>
      <c r="K44" s="113"/>
      <c r="L44" s="114" t="s">
        <v>35</v>
      </c>
      <c r="M44" s="113"/>
      <c r="N44" s="145">
        <v>0</v>
      </c>
      <c r="O44" s="145">
        <v>0</v>
      </c>
      <c r="P44" s="145">
        <v>0</v>
      </c>
      <c r="Q44" s="368">
        <f t="shared" si="7"/>
        <v>0</v>
      </c>
      <c r="R44" s="367">
        <v>15000</v>
      </c>
      <c r="S44" s="367"/>
      <c r="T44" s="367"/>
      <c r="U44" s="367"/>
      <c r="V44" s="895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66"/>
      <c r="AH44" s="366"/>
      <c r="AI44" s="366"/>
      <c r="AJ44" s="366"/>
      <c r="AK44" s="365">
        <f t="shared" si="6"/>
        <v>0</v>
      </c>
      <c r="AL44" s="365">
        <f t="shared" si="10"/>
        <v>0</v>
      </c>
      <c r="AM44" s="365">
        <f t="shared" si="11"/>
        <v>0</v>
      </c>
      <c r="AN44" s="365">
        <f t="shared" si="12"/>
        <v>0</v>
      </c>
      <c r="AO44" s="364">
        <f t="shared" si="8"/>
        <v>0</v>
      </c>
      <c r="AP44" s="363">
        <f t="shared" si="9"/>
        <v>0</v>
      </c>
      <c r="AQ44" s="362" t="s">
        <v>117</v>
      </c>
      <c r="AR44" s="9"/>
      <c r="AS44" s="9"/>
      <c r="AT44" s="9"/>
      <c r="AU44" s="9"/>
      <c r="AV44" s="9"/>
      <c r="AW44" s="359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  <c r="BO44" s="359"/>
      <c r="BP44" s="359"/>
      <c r="BQ44" s="359"/>
      <c r="BR44" s="359"/>
      <c r="BS44" s="359"/>
      <c r="BT44" s="359"/>
      <c r="BU44" s="359"/>
      <c r="BV44" s="359"/>
      <c r="BW44" s="359"/>
      <c r="BX44" s="359"/>
      <c r="BY44" s="359"/>
      <c r="BZ44" s="359"/>
      <c r="CA44" s="359"/>
      <c r="CB44" s="359"/>
      <c r="CC44" s="359"/>
      <c r="CD44" s="359"/>
      <c r="CE44" s="359"/>
      <c r="CF44" s="359"/>
      <c r="CG44" s="359"/>
      <c r="CH44" s="359"/>
      <c r="CI44" s="359"/>
      <c r="CJ44" s="359"/>
      <c r="CK44" s="359"/>
      <c r="CL44" s="359"/>
      <c r="CM44" s="359"/>
      <c r="CN44" s="359"/>
      <c r="CO44" s="359"/>
      <c r="CP44" s="359"/>
      <c r="CQ44" s="359"/>
      <c r="CR44" s="359"/>
      <c r="CS44" s="359"/>
      <c r="CT44" s="359"/>
      <c r="CU44" s="359"/>
      <c r="CV44" s="359"/>
      <c r="CW44" s="359"/>
      <c r="CX44" s="359"/>
      <c r="CY44" s="359"/>
      <c r="CZ44" s="359"/>
      <c r="DA44" s="359"/>
      <c r="DB44" s="359"/>
      <c r="DC44" s="359"/>
      <c r="DD44" s="359"/>
      <c r="DE44" s="359"/>
      <c r="DF44" s="359"/>
      <c r="DG44" s="358"/>
      <c r="DH44" s="357"/>
    </row>
    <row r="45" spans="1:2325" s="361" customFormat="1" ht="75.75" customHeight="1" thickBot="1">
      <c r="A45" s="888"/>
      <c r="B45" s="838"/>
      <c r="C45" s="843"/>
      <c r="D45" s="114" t="s">
        <v>286</v>
      </c>
      <c r="E45" s="174">
        <v>1</v>
      </c>
      <c r="F45" s="114" t="s">
        <v>282</v>
      </c>
      <c r="G45" s="238" t="s">
        <v>286</v>
      </c>
      <c r="H45" s="234" t="s">
        <v>280</v>
      </c>
      <c r="I45" s="238"/>
      <c r="J45" s="238"/>
      <c r="K45" s="238"/>
      <c r="L45" s="114" t="s">
        <v>35</v>
      </c>
      <c r="M45" s="238"/>
      <c r="N45" s="145">
        <v>0</v>
      </c>
      <c r="O45" s="145">
        <v>0</v>
      </c>
      <c r="P45" s="145">
        <v>0</v>
      </c>
      <c r="Q45" s="368">
        <f t="shared" si="7"/>
        <v>0</v>
      </c>
      <c r="R45" s="367">
        <v>40000</v>
      </c>
      <c r="S45" s="367"/>
      <c r="T45" s="367"/>
      <c r="U45" s="367"/>
      <c r="V45" s="895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66"/>
      <c r="AH45" s="366"/>
      <c r="AI45" s="366"/>
      <c r="AJ45" s="366"/>
      <c r="AK45" s="365">
        <f t="shared" si="6"/>
        <v>0</v>
      </c>
      <c r="AL45" s="365">
        <f t="shared" si="10"/>
        <v>0</v>
      </c>
      <c r="AM45" s="365">
        <f t="shared" si="11"/>
        <v>0</v>
      </c>
      <c r="AN45" s="365">
        <f t="shared" si="12"/>
        <v>0</v>
      </c>
      <c r="AO45" s="364">
        <f t="shared" si="8"/>
        <v>0</v>
      </c>
      <c r="AP45" s="363">
        <f t="shared" si="9"/>
        <v>0</v>
      </c>
      <c r="AQ45" s="362" t="s">
        <v>117</v>
      </c>
      <c r="AR45" s="9"/>
      <c r="AS45" s="9"/>
      <c r="AT45" s="9"/>
      <c r="AU45" s="9"/>
      <c r="AV45" s="9"/>
      <c r="AW45" s="359"/>
      <c r="AX45" s="359"/>
      <c r="AY45" s="359"/>
      <c r="AZ45" s="359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59"/>
      <c r="BN45" s="359"/>
      <c r="BO45" s="359"/>
      <c r="BP45" s="359"/>
      <c r="BQ45" s="359"/>
      <c r="BR45" s="359"/>
      <c r="BS45" s="359"/>
      <c r="BT45" s="359"/>
      <c r="BU45" s="359"/>
      <c r="BV45" s="359"/>
      <c r="BW45" s="359"/>
      <c r="BX45" s="359"/>
      <c r="BY45" s="359"/>
      <c r="BZ45" s="359"/>
      <c r="CA45" s="359"/>
      <c r="CB45" s="359"/>
      <c r="CC45" s="359"/>
      <c r="CD45" s="359"/>
      <c r="CE45" s="359"/>
      <c r="CF45" s="359"/>
      <c r="CG45" s="359"/>
      <c r="CH45" s="359"/>
      <c r="CI45" s="359"/>
      <c r="CJ45" s="359"/>
      <c r="CK45" s="359"/>
      <c r="CL45" s="359"/>
      <c r="CM45" s="359"/>
      <c r="CN45" s="359"/>
      <c r="CO45" s="359"/>
      <c r="CP45" s="359"/>
      <c r="CQ45" s="359"/>
      <c r="CR45" s="359"/>
      <c r="CS45" s="359"/>
      <c r="CT45" s="359"/>
      <c r="CU45" s="359"/>
      <c r="CV45" s="359"/>
      <c r="CW45" s="359"/>
      <c r="CX45" s="359"/>
      <c r="CY45" s="359"/>
      <c r="CZ45" s="359"/>
      <c r="DA45" s="359"/>
      <c r="DB45" s="359"/>
      <c r="DC45" s="359"/>
      <c r="DD45" s="359"/>
      <c r="DE45" s="359"/>
      <c r="DF45" s="359"/>
      <c r="DG45" s="358"/>
      <c r="DH45" s="357"/>
    </row>
    <row r="46" spans="1:2325" s="361" customFormat="1" ht="77.25" customHeight="1" thickBot="1">
      <c r="A46" s="888"/>
      <c r="B46" s="838"/>
      <c r="C46" s="843"/>
      <c r="D46" s="114" t="s">
        <v>285</v>
      </c>
      <c r="E46" s="174">
        <v>1</v>
      </c>
      <c r="F46" s="114" t="s">
        <v>284</v>
      </c>
      <c r="G46" s="113" t="s">
        <v>285</v>
      </c>
      <c r="H46" s="234" t="s">
        <v>280</v>
      </c>
      <c r="I46" s="238"/>
      <c r="J46" s="238"/>
      <c r="K46" s="238"/>
      <c r="L46" s="114" t="s">
        <v>35</v>
      </c>
      <c r="M46" s="238"/>
      <c r="N46" s="145">
        <v>0</v>
      </c>
      <c r="O46" s="145">
        <v>0</v>
      </c>
      <c r="P46" s="145">
        <v>0</v>
      </c>
      <c r="Q46" s="368">
        <f t="shared" si="7"/>
        <v>0</v>
      </c>
      <c r="R46" s="367">
        <v>18000</v>
      </c>
      <c r="S46" s="367"/>
      <c r="T46" s="367"/>
      <c r="U46" s="367"/>
      <c r="V46" s="895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66"/>
      <c r="AH46" s="366"/>
      <c r="AI46" s="366"/>
      <c r="AJ46" s="366"/>
      <c r="AK46" s="365">
        <f t="shared" si="6"/>
        <v>0</v>
      </c>
      <c r="AL46" s="365">
        <f t="shared" si="10"/>
        <v>0</v>
      </c>
      <c r="AM46" s="365">
        <f t="shared" si="11"/>
        <v>0</v>
      </c>
      <c r="AN46" s="365">
        <f t="shared" si="12"/>
        <v>0</v>
      </c>
      <c r="AO46" s="364">
        <f t="shared" si="8"/>
        <v>0</v>
      </c>
      <c r="AP46" s="363">
        <f t="shared" si="9"/>
        <v>0</v>
      </c>
      <c r="AQ46" s="362" t="s">
        <v>117</v>
      </c>
      <c r="AR46" s="9"/>
      <c r="AS46" s="9"/>
      <c r="AT46" s="9"/>
      <c r="AU46" s="9"/>
      <c r="AV46" s="9"/>
      <c r="AW46" s="359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59"/>
      <c r="BN46" s="359"/>
      <c r="BO46" s="359"/>
      <c r="BP46" s="359"/>
      <c r="BQ46" s="359"/>
      <c r="BR46" s="359"/>
      <c r="BS46" s="359"/>
      <c r="BT46" s="359"/>
      <c r="BU46" s="359"/>
      <c r="BV46" s="359"/>
      <c r="BW46" s="359"/>
      <c r="BX46" s="359"/>
      <c r="BY46" s="359"/>
      <c r="BZ46" s="359"/>
      <c r="CA46" s="359"/>
      <c r="CB46" s="359"/>
      <c r="CC46" s="359"/>
      <c r="CD46" s="359"/>
      <c r="CE46" s="359"/>
      <c r="CF46" s="359"/>
      <c r="CG46" s="359"/>
      <c r="CH46" s="359"/>
      <c r="CI46" s="359"/>
      <c r="CJ46" s="359"/>
      <c r="CK46" s="359"/>
      <c r="CL46" s="359"/>
      <c r="CM46" s="359"/>
      <c r="CN46" s="359"/>
      <c r="CO46" s="359"/>
      <c r="CP46" s="359"/>
      <c r="CQ46" s="359"/>
      <c r="CR46" s="359"/>
      <c r="CS46" s="359"/>
      <c r="CT46" s="359"/>
      <c r="CU46" s="359"/>
      <c r="CV46" s="359"/>
      <c r="CW46" s="359"/>
      <c r="CX46" s="359"/>
      <c r="CY46" s="359"/>
      <c r="CZ46" s="359"/>
      <c r="DA46" s="359"/>
      <c r="DB46" s="359"/>
      <c r="DC46" s="359"/>
      <c r="DD46" s="359"/>
      <c r="DE46" s="359"/>
      <c r="DF46" s="359"/>
      <c r="DG46" s="358"/>
      <c r="DH46" s="357"/>
    </row>
    <row r="47" spans="1:2325" s="361" customFormat="1" ht="108" customHeight="1" thickBot="1">
      <c r="A47" s="888"/>
      <c r="B47" s="838"/>
      <c r="C47" s="843"/>
      <c r="D47" s="114" t="s">
        <v>283</v>
      </c>
      <c r="E47" s="58">
        <v>1</v>
      </c>
      <c r="F47" s="114" t="s">
        <v>284</v>
      </c>
      <c r="G47" s="113" t="s">
        <v>283</v>
      </c>
      <c r="H47" s="234" t="s">
        <v>280</v>
      </c>
      <c r="I47" s="113"/>
      <c r="J47" s="113"/>
      <c r="K47" s="113"/>
      <c r="L47" s="114" t="s">
        <v>35</v>
      </c>
      <c r="M47" s="113"/>
      <c r="N47" s="145">
        <v>0</v>
      </c>
      <c r="O47" s="145">
        <v>0</v>
      </c>
      <c r="P47" s="145">
        <v>0</v>
      </c>
      <c r="Q47" s="368">
        <f t="shared" si="7"/>
        <v>0</v>
      </c>
      <c r="R47" s="367">
        <v>10000</v>
      </c>
      <c r="S47" s="367"/>
      <c r="T47" s="367"/>
      <c r="U47" s="367"/>
      <c r="V47" s="895"/>
      <c r="W47" s="339">
        <v>7</v>
      </c>
      <c r="X47" s="339"/>
      <c r="Y47" s="339"/>
      <c r="Z47" s="339"/>
      <c r="AA47" s="339"/>
      <c r="AB47" s="339">
        <v>21100</v>
      </c>
      <c r="AC47" s="339"/>
      <c r="AD47" s="339"/>
      <c r="AE47" s="339"/>
      <c r="AF47" s="339"/>
      <c r="AG47" s="366"/>
      <c r="AH47" s="366"/>
      <c r="AI47" s="366"/>
      <c r="AJ47" s="366"/>
      <c r="AK47" s="365">
        <f t="shared" si="6"/>
        <v>0</v>
      </c>
      <c r="AL47" s="365">
        <f t="shared" si="10"/>
        <v>0</v>
      </c>
      <c r="AM47" s="365">
        <f t="shared" si="11"/>
        <v>0</v>
      </c>
      <c r="AN47" s="365">
        <f t="shared" si="12"/>
        <v>0</v>
      </c>
      <c r="AO47" s="364">
        <f t="shared" si="8"/>
        <v>0</v>
      </c>
      <c r="AP47" s="363">
        <f t="shared" si="9"/>
        <v>0</v>
      </c>
      <c r="AQ47" s="362" t="s">
        <v>117</v>
      </c>
      <c r="AR47" s="9"/>
      <c r="AS47" s="9"/>
      <c r="AT47" s="9"/>
      <c r="AU47" s="9"/>
      <c r="AV47" s="9"/>
      <c r="AW47" s="359"/>
      <c r="AX47" s="359"/>
      <c r="AY47" s="359"/>
      <c r="AZ47" s="359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59"/>
      <c r="BN47" s="359"/>
      <c r="BO47" s="359"/>
      <c r="BP47" s="359"/>
      <c r="BQ47" s="359"/>
      <c r="BR47" s="359"/>
      <c r="BS47" s="359"/>
      <c r="BT47" s="359"/>
      <c r="BU47" s="359"/>
      <c r="BV47" s="359"/>
      <c r="BW47" s="359"/>
      <c r="BX47" s="359"/>
      <c r="BY47" s="359"/>
      <c r="BZ47" s="359"/>
      <c r="CA47" s="359"/>
      <c r="CB47" s="359"/>
      <c r="CC47" s="359"/>
      <c r="CD47" s="359"/>
      <c r="CE47" s="359"/>
      <c r="CF47" s="359"/>
      <c r="CG47" s="359"/>
      <c r="CH47" s="359"/>
      <c r="CI47" s="359"/>
      <c r="CJ47" s="359"/>
      <c r="CK47" s="359"/>
      <c r="CL47" s="359"/>
      <c r="CM47" s="359"/>
      <c r="CN47" s="359"/>
      <c r="CO47" s="359"/>
      <c r="CP47" s="359"/>
      <c r="CQ47" s="359"/>
      <c r="CR47" s="359"/>
      <c r="CS47" s="359"/>
      <c r="CT47" s="359"/>
      <c r="CU47" s="359"/>
      <c r="CV47" s="359"/>
      <c r="CW47" s="359"/>
      <c r="CX47" s="359"/>
      <c r="CY47" s="359"/>
      <c r="CZ47" s="359"/>
      <c r="DA47" s="359"/>
      <c r="DB47" s="359"/>
      <c r="DC47" s="359"/>
      <c r="DD47" s="359"/>
      <c r="DE47" s="359"/>
      <c r="DF47" s="359"/>
      <c r="DG47" s="358"/>
      <c r="DH47" s="357"/>
    </row>
    <row r="48" spans="1:2325" s="361" customFormat="1" ht="92.25" customHeight="1">
      <c r="A48" s="888"/>
      <c r="B48" s="838"/>
      <c r="C48" s="843"/>
      <c r="D48" s="114" t="s">
        <v>281</v>
      </c>
      <c r="E48" s="58">
        <v>1</v>
      </c>
      <c r="F48" s="114" t="s">
        <v>282</v>
      </c>
      <c r="G48" s="114" t="s">
        <v>281</v>
      </c>
      <c r="H48" s="234" t="s">
        <v>280</v>
      </c>
      <c r="I48" s="113"/>
      <c r="J48" s="113"/>
      <c r="K48" s="113"/>
      <c r="L48" s="114" t="s">
        <v>35</v>
      </c>
      <c r="M48" s="113"/>
      <c r="N48" s="145">
        <v>0</v>
      </c>
      <c r="O48" s="145">
        <v>0</v>
      </c>
      <c r="P48" s="145">
        <v>0</v>
      </c>
      <c r="Q48" s="368">
        <f t="shared" si="7"/>
        <v>0</v>
      </c>
      <c r="R48" s="367">
        <v>25000</v>
      </c>
      <c r="S48" s="367"/>
      <c r="T48" s="367"/>
      <c r="U48" s="367"/>
      <c r="V48" s="895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66"/>
      <c r="AH48" s="366"/>
      <c r="AI48" s="366"/>
      <c r="AJ48" s="366"/>
      <c r="AK48" s="365">
        <f t="shared" si="6"/>
        <v>0</v>
      </c>
      <c r="AL48" s="365">
        <f t="shared" si="10"/>
        <v>0</v>
      </c>
      <c r="AM48" s="365">
        <f t="shared" si="11"/>
        <v>0</v>
      </c>
      <c r="AN48" s="365">
        <f t="shared" si="12"/>
        <v>0</v>
      </c>
      <c r="AO48" s="364">
        <f t="shared" si="8"/>
        <v>0</v>
      </c>
      <c r="AP48" s="363">
        <f t="shared" si="9"/>
        <v>0</v>
      </c>
      <c r="AQ48" s="362" t="s">
        <v>117</v>
      </c>
      <c r="AR48" s="9"/>
      <c r="AS48" s="9"/>
      <c r="AT48" s="9"/>
      <c r="AU48" s="9"/>
      <c r="AV48" s="9"/>
      <c r="AW48" s="359"/>
      <c r="AX48" s="359"/>
      <c r="AY48" s="359"/>
      <c r="AZ48" s="359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359"/>
      <c r="BO48" s="359"/>
      <c r="BP48" s="359"/>
      <c r="BQ48" s="359"/>
      <c r="BR48" s="359"/>
      <c r="BS48" s="359"/>
      <c r="BT48" s="359"/>
      <c r="BU48" s="359"/>
      <c r="BV48" s="359"/>
      <c r="BW48" s="359"/>
      <c r="BX48" s="359"/>
      <c r="BY48" s="359"/>
      <c r="BZ48" s="359"/>
      <c r="CA48" s="359"/>
      <c r="CB48" s="359"/>
      <c r="CC48" s="359"/>
      <c r="CD48" s="359"/>
      <c r="CE48" s="359"/>
      <c r="CF48" s="359"/>
      <c r="CG48" s="359"/>
      <c r="CH48" s="359"/>
      <c r="CI48" s="359"/>
      <c r="CJ48" s="359"/>
      <c r="CK48" s="359"/>
      <c r="CL48" s="359"/>
      <c r="CM48" s="359"/>
      <c r="CN48" s="359"/>
      <c r="CO48" s="359"/>
      <c r="CP48" s="359"/>
      <c r="CQ48" s="359"/>
      <c r="CR48" s="359"/>
      <c r="CS48" s="359"/>
      <c r="CT48" s="359"/>
      <c r="CU48" s="359"/>
      <c r="CV48" s="359"/>
      <c r="CW48" s="359"/>
      <c r="CX48" s="359"/>
      <c r="CY48" s="359"/>
      <c r="CZ48" s="359"/>
      <c r="DA48" s="359"/>
      <c r="DB48" s="359"/>
      <c r="DC48" s="359"/>
      <c r="DD48" s="359"/>
      <c r="DE48" s="359"/>
      <c r="DF48" s="359"/>
      <c r="DG48" s="358"/>
      <c r="DH48" s="357"/>
    </row>
    <row r="49" spans="1:113" s="355" customFormat="1" ht="91.9" customHeight="1">
      <c r="A49" s="888"/>
      <c r="B49" s="838"/>
      <c r="C49" s="843"/>
      <c r="D49" s="114" t="s">
        <v>279</v>
      </c>
      <c r="E49" s="58">
        <v>1</v>
      </c>
      <c r="F49" s="148">
        <v>42846</v>
      </c>
      <c r="G49" s="113" t="s">
        <v>278</v>
      </c>
      <c r="H49" s="144" t="s">
        <v>275</v>
      </c>
      <c r="I49" s="113">
        <v>0</v>
      </c>
      <c r="J49" s="113">
        <v>0</v>
      </c>
      <c r="K49" s="113">
        <v>0</v>
      </c>
      <c r="L49" s="114" t="s">
        <v>35</v>
      </c>
      <c r="M49" s="113"/>
      <c r="N49" s="145">
        <v>675000</v>
      </c>
      <c r="O49" s="145">
        <v>1548200</v>
      </c>
      <c r="P49" s="145">
        <v>187000</v>
      </c>
      <c r="Q49" s="164">
        <f t="shared" si="7"/>
        <v>2410200</v>
      </c>
      <c r="R49" s="154"/>
      <c r="S49" s="154"/>
      <c r="T49" s="154">
        <v>700</v>
      </c>
      <c r="U49" s="154"/>
      <c r="V49" s="895"/>
      <c r="W49" s="113"/>
      <c r="X49" s="113"/>
      <c r="Y49" s="113"/>
      <c r="Z49" s="113"/>
      <c r="AA49" s="113">
        <v>3450</v>
      </c>
      <c r="AB49" s="113"/>
      <c r="AC49" s="113"/>
      <c r="AD49" s="113"/>
      <c r="AE49" s="113">
        <v>920000</v>
      </c>
      <c r="AF49" s="113"/>
      <c r="AG49" s="155"/>
      <c r="AH49" s="155"/>
      <c r="AI49" s="155"/>
      <c r="AJ49" s="155"/>
      <c r="AK49" s="115">
        <f t="shared" si="6"/>
        <v>0</v>
      </c>
      <c r="AL49" s="115">
        <f t="shared" si="10"/>
        <v>0</v>
      </c>
      <c r="AM49" s="115">
        <f t="shared" si="11"/>
        <v>2415000</v>
      </c>
      <c r="AN49" s="115">
        <f t="shared" si="12"/>
        <v>0</v>
      </c>
      <c r="AO49" s="105">
        <f t="shared" si="8"/>
        <v>2415000</v>
      </c>
      <c r="AP49" s="106">
        <f t="shared" si="9"/>
        <v>4800</v>
      </c>
      <c r="AQ49" s="360"/>
      <c r="AR49" s="9"/>
      <c r="AS49" s="9"/>
      <c r="AT49" s="9"/>
      <c r="AU49" s="9"/>
      <c r="AV49" s="9"/>
      <c r="AW49" s="359"/>
      <c r="AX49" s="359"/>
      <c r="AY49" s="359"/>
      <c r="AZ49" s="359"/>
      <c r="BA49" s="359"/>
      <c r="BB49" s="359"/>
      <c r="BC49" s="359"/>
      <c r="BD49" s="359"/>
      <c r="BE49" s="359"/>
      <c r="BF49" s="359"/>
      <c r="BG49" s="359"/>
      <c r="BH49" s="359"/>
      <c r="BI49" s="359"/>
      <c r="BJ49" s="359"/>
      <c r="BK49" s="359"/>
      <c r="BL49" s="359"/>
      <c r="BM49" s="359"/>
      <c r="BN49" s="359"/>
      <c r="BO49" s="359"/>
      <c r="BP49" s="359"/>
      <c r="BQ49" s="359"/>
      <c r="BR49" s="359"/>
      <c r="BS49" s="359"/>
      <c r="BT49" s="359"/>
      <c r="BU49" s="359"/>
      <c r="BV49" s="359"/>
      <c r="BW49" s="359"/>
      <c r="BX49" s="359"/>
      <c r="BY49" s="359"/>
      <c r="BZ49" s="359"/>
      <c r="CA49" s="359"/>
      <c r="CB49" s="359"/>
      <c r="CC49" s="359"/>
      <c r="CD49" s="359"/>
      <c r="CE49" s="359"/>
      <c r="CF49" s="359"/>
      <c r="CG49" s="359"/>
      <c r="CH49" s="359"/>
      <c r="CI49" s="359"/>
      <c r="CJ49" s="359"/>
      <c r="CK49" s="359"/>
      <c r="CL49" s="359"/>
      <c r="CM49" s="359"/>
      <c r="CN49" s="359"/>
      <c r="CO49" s="359"/>
      <c r="CP49" s="359"/>
      <c r="CQ49" s="359"/>
      <c r="CR49" s="359"/>
      <c r="CS49" s="359"/>
      <c r="CT49" s="359"/>
      <c r="CU49" s="359"/>
      <c r="CV49" s="359"/>
      <c r="CW49" s="359"/>
      <c r="CX49" s="359"/>
      <c r="CY49" s="359"/>
      <c r="CZ49" s="359"/>
      <c r="DA49" s="359"/>
      <c r="DB49" s="359"/>
      <c r="DC49" s="359"/>
      <c r="DD49" s="359"/>
      <c r="DE49" s="358"/>
      <c r="DF49" s="357"/>
      <c r="DG49" s="356"/>
      <c r="DH49" s="356"/>
    </row>
    <row r="50" spans="1:113" s="343" customFormat="1" ht="96" customHeight="1" thickBot="1">
      <c r="A50" s="889"/>
      <c r="B50" s="839"/>
      <c r="C50" s="844"/>
      <c r="D50" s="192" t="s">
        <v>277</v>
      </c>
      <c r="E50" s="354">
        <v>1</v>
      </c>
      <c r="F50" s="353">
        <v>42846</v>
      </c>
      <c r="G50" s="349" t="s">
        <v>276</v>
      </c>
      <c r="H50" s="352" t="s">
        <v>275</v>
      </c>
      <c r="I50" s="349">
        <v>0</v>
      </c>
      <c r="J50" s="349">
        <v>0</v>
      </c>
      <c r="K50" s="349">
        <v>0</v>
      </c>
      <c r="L50" s="192" t="s">
        <v>35</v>
      </c>
      <c r="M50" s="349"/>
      <c r="N50" s="351">
        <v>642000</v>
      </c>
      <c r="O50" s="351">
        <v>586800</v>
      </c>
      <c r="P50" s="351">
        <v>20</v>
      </c>
      <c r="Q50" s="334">
        <f t="shared" si="7"/>
        <v>1228820</v>
      </c>
      <c r="R50" s="350"/>
      <c r="S50" s="350"/>
      <c r="T50" s="350"/>
      <c r="U50" s="350">
        <v>550</v>
      </c>
      <c r="V50" s="896"/>
      <c r="W50" s="349"/>
      <c r="X50" s="349"/>
      <c r="Y50" s="349"/>
      <c r="Z50" s="349"/>
      <c r="AA50" s="349"/>
      <c r="AB50" s="349">
        <v>1100</v>
      </c>
      <c r="AC50" s="349"/>
      <c r="AD50" s="349"/>
      <c r="AE50" s="349"/>
      <c r="AF50" s="349"/>
      <c r="AG50" s="348"/>
      <c r="AH50" s="348"/>
      <c r="AI50" s="348"/>
      <c r="AJ50" s="348">
        <v>223000</v>
      </c>
      <c r="AK50" s="330">
        <f t="shared" si="6"/>
        <v>0</v>
      </c>
      <c r="AL50" s="330">
        <f t="shared" si="10"/>
        <v>0</v>
      </c>
      <c r="AM50" s="330">
        <f t="shared" si="11"/>
        <v>0</v>
      </c>
      <c r="AN50" s="330">
        <f t="shared" si="12"/>
        <v>605000</v>
      </c>
      <c r="AO50" s="33">
        <f t="shared" si="8"/>
        <v>605000</v>
      </c>
      <c r="AP50" s="98">
        <f t="shared" si="9"/>
        <v>-623820</v>
      </c>
      <c r="AQ50" s="347" t="s">
        <v>274</v>
      </c>
      <c r="AR50" s="346"/>
      <c r="AS50" s="346"/>
      <c r="AT50" s="346"/>
      <c r="AU50" s="346"/>
      <c r="AV50" s="346"/>
      <c r="AW50" s="345"/>
      <c r="AX50" s="345"/>
      <c r="AY50" s="345"/>
      <c r="AZ50" s="345"/>
      <c r="BA50" s="345"/>
      <c r="BB50" s="345"/>
      <c r="BC50" s="345"/>
      <c r="BD50" s="345"/>
      <c r="BE50" s="345"/>
      <c r="BF50" s="345"/>
      <c r="BG50" s="345"/>
      <c r="BH50" s="345"/>
      <c r="BI50" s="345"/>
      <c r="BJ50" s="345"/>
      <c r="BK50" s="345"/>
      <c r="BL50" s="345"/>
      <c r="BM50" s="345"/>
      <c r="BN50" s="345"/>
      <c r="BO50" s="345"/>
      <c r="BP50" s="345"/>
      <c r="BQ50" s="345"/>
      <c r="BR50" s="345"/>
      <c r="BS50" s="345"/>
      <c r="BT50" s="345"/>
      <c r="BU50" s="345"/>
      <c r="BV50" s="345"/>
      <c r="BW50" s="345"/>
      <c r="BX50" s="345"/>
      <c r="BY50" s="345"/>
      <c r="BZ50" s="345"/>
      <c r="CA50" s="345"/>
      <c r="CB50" s="345"/>
      <c r="CC50" s="345"/>
      <c r="CD50" s="345"/>
      <c r="CE50" s="345"/>
      <c r="CF50" s="345"/>
      <c r="CG50" s="345"/>
      <c r="CH50" s="345"/>
      <c r="CI50" s="345"/>
      <c r="CJ50" s="345"/>
      <c r="CK50" s="345"/>
      <c r="CL50" s="345"/>
      <c r="CM50" s="345"/>
      <c r="CN50" s="345"/>
      <c r="CO50" s="345"/>
      <c r="CP50" s="345"/>
      <c r="CQ50" s="345"/>
      <c r="CR50" s="345"/>
      <c r="CS50" s="345"/>
      <c r="CT50" s="345"/>
      <c r="CU50" s="345"/>
      <c r="CV50" s="345"/>
      <c r="CW50" s="345"/>
      <c r="CX50" s="345"/>
      <c r="CY50" s="345"/>
      <c r="CZ50" s="345"/>
      <c r="DA50" s="345"/>
      <c r="DB50" s="345"/>
      <c r="DC50" s="345"/>
      <c r="DD50" s="345"/>
      <c r="DE50" s="345"/>
      <c r="DF50" s="345"/>
      <c r="DG50" s="345"/>
      <c r="DH50" s="345"/>
      <c r="DI50" s="344"/>
    </row>
    <row r="51" spans="1:113" ht="113.25" customHeight="1" thickBot="1">
      <c r="A51" s="888">
        <v>5</v>
      </c>
      <c r="B51" s="838" t="s">
        <v>970</v>
      </c>
      <c r="C51" s="843">
        <v>7</v>
      </c>
      <c r="D51" s="341" t="s">
        <v>273</v>
      </c>
      <c r="E51" s="75">
        <v>1</v>
      </c>
      <c r="F51" s="339" t="s">
        <v>272</v>
      </c>
      <c r="G51" s="339" t="s">
        <v>271</v>
      </c>
      <c r="H51" s="342" t="s">
        <v>76</v>
      </c>
      <c r="I51" s="339"/>
      <c r="J51" s="339"/>
      <c r="K51" s="339"/>
      <c r="L51" s="341" t="s">
        <v>35</v>
      </c>
      <c r="M51" s="339"/>
      <c r="N51" s="335">
        <v>2942535</v>
      </c>
      <c r="O51" s="335">
        <v>2258400</v>
      </c>
      <c r="P51" s="335">
        <v>619000</v>
      </c>
      <c r="Q51" s="340">
        <f t="shared" si="7"/>
        <v>5819935</v>
      </c>
      <c r="R51" s="333"/>
      <c r="S51" s="333"/>
      <c r="T51" s="333"/>
      <c r="U51" s="333">
        <v>50</v>
      </c>
      <c r="V51" s="843">
        <v>8853</v>
      </c>
      <c r="W51" s="332">
        <v>0</v>
      </c>
      <c r="X51" s="332">
        <v>0</v>
      </c>
      <c r="Y51" s="332">
        <v>0</v>
      </c>
      <c r="Z51" s="332">
        <v>0</v>
      </c>
      <c r="AA51" s="332">
        <v>0</v>
      </c>
      <c r="AB51" s="332">
        <v>89326</v>
      </c>
      <c r="AC51" s="332">
        <v>0</v>
      </c>
      <c r="AD51" s="332">
        <v>0</v>
      </c>
      <c r="AE51" s="332">
        <v>0</v>
      </c>
      <c r="AF51" s="339">
        <v>0</v>
      </c>
      <c r="AG51" s="331">
        <v>0</v>
      </c>
      <c r="AH51" s="331">
        <v>0</v>
      </c>
      <c r="AI51" s="331">
        <v>0</v>
      </c>
      <c r="AJ51" s="331">
        <v>4466300</v>
      </c>
      <c r="AK51" s="338">
        <f t="shared" si="6"/>
        <v>0</v>
      </c>
      <c r="AL51" s="338">
        <f t="shared" si="10"/>
        <v>0</v>
      </c>
      <c r="AM51" s="338">
        <f t="shared" si="11"/>
        <v>0</v>
      </c>
      <c r="AN51" s="338">
        <f t="shared" si="12"/>
        <v>4466300</v>
      </c>
      <c r="AO51" s="337">
        <f t="shared" si="8"/>
        <v>4466300</v>
      </c>
      <c r="AP51" s="336">
        <f t="shared" si="9"/>
        <v>-1353635</v>
      </c>
      <c r="AQ51" s="74" t="s">
        <v>270</v>
      </c>
      <c r="AR51" s="11"/>
      <c r="AS51" s="11"/>
      <c r="AT51" s="11"/>
      <c r="AU51" s="11"/>
      <c r="AV51" s="11"/>
    </row>
    <row r="52" spans="1:113" ht="110.25" customHeight="1" thickBot="1">
      <c r="A52" s="888"/>
      <c r="B52" s="838"/>
      <c r="C52" s="843"/>
      <c r="D52" s="114" t="s">
        <v>269</v>
      </c>
      <c r="E52" s="58">
        <v>1</v>
      </c>
      <c r="F52" s="113" t="s">
        <v>268</v>
      </c>
      <c r="G52" s="113" t="s">
        <v>267</v>
      </c>
      <c r="H52" s="144" t="s">
        <v>76</v>
      </c>
      <c r="I52" s="113"/>
      <c r="J52" s="113"/>
      <c r="K52" s="113"/>
      <c r="L52" s="114" t="s">
        <v>35</v>
      </c>
      <c r="M52" s="113"/>
      <c r="N52" s="335">
        <v>518600</v>
      </c>
      <c r="O52" s="335">
        <v>481406</v>
      </c>
      <c r="P52" s="335">
        <v>373000</v>
      </c>
      <c r="Q52" s="334">
        <f t="shared" si="7"/>
        <v>1373006</v>
      </c>
      <c r="R52" s="333"/>
      <c r="S52" s="333"/>
      <c r="T52" s="333"/>
      <c r="U52" s="333">
        <v>16000</v>
      </c>
      <c r="V52" s="843"/>
      <c r="W52" s="332">
        <v>2</v>
      </c>
      <c r="X52" s="332">
        <v>0.02</v>
      </c>
      <c r="Y52" s="332">
        <v>0</v>
      </c>
      <c r="Z52" s="332">
        <v>0</v>
      </c>
      <c r="AA52" s="332">
        <v>0</v>
      </c>
      <c r="AB52" s="332">
        <v>496</v>
      </c>
      <c r="AC52" s="332">
        <v>0</v>
      </c>
      <c r="AD52" s="332">
        <v>0</v>
      </c>
      <c r="AE52" s="332">
        <v>0</v>
      </c>
      <c r="AF52" s="332">
        <v>8.9770000000000003</v>
      </c>
      <c r="AG52" s="331">
        <v>0</v>
      </c>
      <c r="AH52" s="331">
        <v>0</v>
      </c>
      <c r="AI52" s="331">
        <v>0</v>
      </c>
      <c r="AJ52" s="331">
        <v>139649</v>
      </c>
      <c r="AK52" s="330">
        <f t="shared" si="6"/>
        <v>0</v>
      </c>
      <c r="AL52" s="330">
        <f t="shared" si="10"/>
        <v>0</v>
      </c>
      <c r="AM52" s="330">
        <f t="shared" si="11"/>
        <v>0</v>
      </c>
      <c r="AN52" s="330">
        <f t="shared" si="12"/>
        <v>7936000</v>
      </c>
      <c r="AO52" s="33">
        <f t="shared" si="8"/>
        <v>7936000</v>
      </c>
      <c r="AP52" s="98">
        <f t="shared" si="9"/>
        <v>6562994</v>
      </c>
      <c r="AQ52" s="103"/>
      <c r="AR52" s="11"/>
      <c r="AS52" s="11"/>
      <c r="AT52" s="11"/>
      <c r="AU52" s="11"/>
      <c r="AV52" s="11"/>
    </row>
    <row r="53" spans="1:113" ht="158.25" customHeight="1" thickBot="1">
      <c r="A53" s="888"/>
      <c r="B53" s="838"/>
      <c r="C53" s="843"/>
      <c r="D53" s="239" t="s">
        <v>266</v>
      </c>
      <c r="E53" s="174">
        <v>1</v>
      </c>
      <c r="F53" s="238" t="s">
        <v>265</v>
      </c>
      <c r="G53" s="238" t="s">
        <v>264</v>
      </c>
      <c r="H53" s="144" t="s">
        <v>76</v>
      </c>
      <c r="I53" s="238"/>
      <c r="J53" s="238"/>
      <c r="K53" s="238"/>
      <c r="L53" s="114" t="s">
        <v>35</v>
      </c>
      <c r="M53" s="238"/>
      <c r="N53" s="335">
        <v>1836200</v>
      </c>
      <c r="O53" s="335">
        <v>3975555</v>
      </c>
      <c r="P53" s="335">
        <v>2264700</v>
      </c>
      <c r="Q53" s="334">
        <f t="shared" si="7"/>
        <v>8076455</v>
      </c>
      <c r="R53" s="333"/>
      <c r="S53" s="333"/>
      <c r="T53" s="333"/>
      <c r="U53" s="333">
        <v>14000</v>
      </c>
      <c r="V53" s="843"/>
      <c r="W53" s="332">
        <v>55</v>
      </c>
      <c r="X53" s="332">
        <v>0.62</v>
      </c>
      <c r="Y53" s="332">
        <v>0</v>
      </c>
      <c r="Z53" s="332">
        <v>0</v>
      </c>
      <c r="AA53" s="332">
        <v>0</v>
      </c>
      <c r="AB53" s="332">
        <v>1827</v>
      </c>
      <c r="AC53" s="332">
        <v>0</v>
      </c>
      <c r="AD53" s="332">
        <v>0</v>
      </c>
      <c r="AE53" s="332">
        <v>0</v>
      </c>
      <c r="AF53" s="332">
        <v>259.06</v>
      </c>
      <c r="AG53" s="331">
        <v>0</v>
      </c>
      <c r="AH53" s="331">
        <v>0</v>
      </c>
      <c r="AI53" s="331">
        <v>0</v>
      </c>
      <c r="AJ53" s="331">
        <v>3628800</v>
      </c>
      <c r="AK53" s="330">
        <f t="shared" si="6"/>
        <v>0</v>
      </c>
      <c r="AL53" s="330">
        <f t="shared" si="10"/>
        <v>0</v>
      </c>
      <c r="AM53" s="330">
        <f t="shared" si="11"/>
        <v>0</v>
      </c>
      <c r="AN53" s="330">
        <f t="shared" si="12"/>
        <v>25578000</v>
      </c>
      <c r="AO53" s="33">
        <f t="shared" si="8"/>
        <v>25578000</v>
      </c>
      <c r="AP53" s="98">
        <f t="shared" si="9"/>
        <v>17501545</v>
      </c>
      <c r="AQ53" s="103"/>
      <c r="AR53" s="11"/>
      <c r="AS53" s="11"/>
      <c r="AT53" s="11"/>
      <c r="AU53" s="11"/>
      <c r="AV53" s="11"/>
    </row>
    <row r="54" spans="1:113" ht="108" customHeight="1" thickBot="1">
      <c r="A54" s="888"/>
      <c r="B54" s="839"/>
      <c r="C54" s="843"/>
      <c r="D54" s="239" t="s">
        <v>263</v>
      </c>
      <c r="E54" s="174">
        <v>1</v>
      </c>
      <c r="F54" s="238" t="s">
        <v>262</v>
      </c>
      <c r="G54" s="238" t="s">
        <v>261</v>
      </c>
      <c r="H54" s="286" t="s">
        <v>76</v>
      </c>
      <c r="I54" s="238"/>
      <c r="J54" s="238"/>
      <c r="K54" s="238"/>
      <c r="L54" s="238"/>
      <c r="M54" s="238"/>
      <c r="N54" s="329">
        <v>1093448</v>
      </c>
      <c r="O54" s="329">
        <v>1431484</v>
      </c>
      <c r="P54" s="329">
        <v>392900</v>
      </c>
      <c r="Q54" s="242">
        <f t="shared" si="7"/>
        <v>2917832</v>
      </c>
      <c r="R54" s="305"/>
      <c r="S54" s="305"/>
      <c r="T54" s="305"/>
      <c r="U54" s="305">
        <v>850</v>
      </c>
      <c r="V54" s="843"/>
      <c r="W54" s="328">
        <v>4</v>
      </c>
      <c r="X54" s="328">
        <v>0.04</v>
      </c>
      <c r="Y54" s="328">
        <v>0</v>
      </c>
      <c r="Z54" s="328">
        <v>0</v>
      </c>
      <c r="AA54" s="328">
        <v>0</v>
      </c>
      <c r="AB54" s="328">
        <v>4626</v>
      </c>
      <c r="AC54" s="328">
        <v>0</v>
      </c>
      <c r="AD54" s="328">
        <v>0</v>
      </c>
      <c r="AE54" s="328">
        <v>0</v>
      </c>
      <c r="AF54" s="328">
        <v>451.87</v>
      </c>
      <c r="AG54" s="306">
        <v>0</v>
      </c>
      <c r="AH54" s="306">
        <v>0</v>
      </c>
      <c r="AI54" s="306">
        <v>0</v>
      </c>
      <c r="AJ54" s="306">
        <v>382900</v>
      </c>
      <c r="AK54" s="244">
        <f t="shared" si="6"/>
        <v>0</v>
      </c>
      <c r="AL54" s="244">
        <f t="shared" si="10"/>
        <v>0</v>
      </c>
      <c r="AM54" s="244">
        <f t="shared" si="11"/>
        <v>0</v>
      </c>
      <c r="AN54" s="244">
        <f t="shared" si="12"/>
        <v>3932100</v>
      </c>
      <c r="AO54" s="167">
        <f t="shared" si="8"/>
        <v>3932100</v>
      </c>
      <c r="AP54" s="168">
        <f t="shared" si="9"/>
        <v>1014268</v>
      </c>
      <c r="AQ54" s="327"/>
      <c r="AR54" s="11"/>
      <c r="AS54" s="11"/>
      <c r="AT54" s="11"/>
      <c r="AU54" s="11"/>
      <c r="AV54" s="11"/>
    </row>
    <row r="55" spans="1:113" s="323" customFormat="1" ht="158.25" customHeight="1" thickBot="1">
      <c r="A55" s="20">
        <v>11</v>
      </c>
      <c r="B55" s="326" t="s">
        <v>260</v>
      </c>
      <c r="C55" s="300">
        <v>2</v>
      </c>
      <c r="D55" s="321" t="s">
        <v>259</v>
      </c>
      <c r="E55" s="300">
        <v>1</v>
      </c>
      <c r="F55" s="47" t="s">
        <v>258</v>
      </c>
      <c r="G55" s="47" t="s">
        <v>257</v>
      </c>
      <c r="H55" s="21" t="s">
        <v>76</v>
      </c>
      <c r="I55" s="47"/>
      <c r="J55" s="325"/>
      <c r="K55" s="47"/>
      <c r="L55" s="48" t="s">
        <v>256</v>
      </c>
      <c r="M55" s="47"/>
      <c r="N55" s="49">
        <v>549250</v>
      </c>
      <c r="O55" s="49">
        <v>891700</v>
      </c>
      <c r="P55" s="49">
        <v>1500490</v>
      </c>
      <c r="Q55" s="50">
        <f t="shared" si="7"/>
        <v>2941440</v>
      </c>
      <c r="R55" s="51"/>
      <c r="S55" s="51">
        <v>7000</v>
      </c>
      <c r="T55" s="51">
        <v>14000</v>
      </c>
      <c r="U55" s="51"/>
      <c r="V55" s="47">
        <v>1091</v>
      </c>
      <c r="W55" s="47">
        <v>67</v>
      </c>
      <c r="X55" s="47">
        <v>61</v>
      </c>
      <c r="Y55" s="47"/>
      <c r="Z55" s="47">
        <v>120</v>
      </c>
      <c r="AA55" s="47"/>
      <c r="AB55" s="47"/>
      <c r="AC55" s="47"/>
      <c r="AD55" s="47">
        <v>2300</v>
      </c>
      <c r="AE55" s="47">
        <v>1097</v>
      </c>
      <c r="AF55" s="47"/>
      <c r="AG55" s="22"/>
      <c r="AH55" s="22">
        <v>3445100</v>
      </c>
      <c r="AI55" s="22">
        <v>2786900</v>
      </c>
      <c r="AJ55" s="22"/>
      <c r="AK55" s="52">
        <f t="shared" si="6"/>
        <v>0</v>
      </c>
      <c r="AL55" s="52">
        <f t="shared" si="10"/>
        <v>840000</v>
      </c>
      <c r="AM55" s="52">
        <f t="shared" si="11"/>
        <v>0</v>
      </c>
      <c r="AN55" s="52">
        <f t="shared" si="12"/>
        <v>0</v>
      </c>
      <c r="AO55" s="53">
        <f t="shared" si="8"/>
        <v>840000</v>
      </c>
      <c r="AP55" s="319">
        <f t="shared" si="9"/>
        <v>-2101440</v>
      </c>
      <c r="AQ55" s="318" t="s">
        <v>255</v>
      </c>
      <c r="AR55" s="324"/>
      <c r="AS55" s="324"/>
      <c r="AT55" s="324"/>
      <c r="AU55" s="324"/>
      <c r="AV55" s="324"/>
    </row>
    <row r="56" spans="1:113" s="316" customFormat="1" ht="111" customHeight="1" thickBot="1">
      <c r="A56" s="20">
        <v>12</v>
      </c>
      <c r="B56" s="321" t="s">
        <v>254</v>
      </c>
      <c r="C56" s="300">
        <v>18</v>
      </c>
      <c r="D56" s="48" t="s">
        <v>181</v>
      </c>
      <c r="E56" s="300">
        <v>1</v>
      </c>
      <c r="F56" s="322">
        <v>44692</v>
      </c>
      <c r="G56" s="321" t="s">
        <v>253</v>
      </c>
      <c r="H56" s="21" t="s">
        <v>76</v>
      </c>
      <c r="I56" s="47"/>
      <c r="J56" s="47"/>
      <c r="K56" s="47"/>
      <c r="L56" s="47"/>
      <c r="M56" s="320"/>
      <c r="N56" s="49">
        <v>200000</v>
      </c>
      <c r="O56" s="49">
        <v>705760</v>
      </c>
      <c r="P56" s="49">
        <v>0</v>
      </c>
      <c r="Q56" s="50">
        <f t="shared" si="7"/>
        <v>905760</v>
      </c>
      <c r="R56" s="51"/>
      <c r="S56" s="51"/>
      <c r="T56" s="51"/>
      <c r="U56" s="51"/>
      <c r="V56" s="47">
        <v>13215</v>
      </c>
      <c r="W56" s="47">
        <v>0</v>
      </c>
      <c r="X56" s="47"/>
      <c r="Y56" s="47"/>
      <c r="Z56" s="47">
        <v>400</v>
      </c>
      <c r="AA56" s="300">
        <v>98</v>
      </c>
      <c r="AB56" s="47"/>
      <c r="AC56" s="47"/>
      <c r="AD56" s="47"/>
      <c r="AE56" s="47"/>
      <c r="AF56" s="47"/>
      <c r="AG56" s="22"/>
      <c r="AH56" s="22"/>
      <c r="AI56" s="22"/>
      <c r="AJ56" s="22"/>
      <c r="AK56" s="52">
        <f t="shared" si="6"/>
        <v>0</v>
      </c>
      <c r="AL56" s="52">
        <f t="shared" si="10"/>
        <v>0</v>
      </c>
      <c r="AM56" s="52">
        <f t="shared" si="11"/>
        <v>0</v>
      </c>
      <c r="AN56" s="52">
        <f t="shared" si="12"/>
        <v>0</v>
      </c>
      <c r="AO56" s="53">
        <f t="shared" si="8"/>
        <v>0</v>
      </c>
      <c r="AP56" s="319">
        <f t="shared" si="9"/>
        <v>-905760</v>
      </c>
      <c r="AQ56" s="318" t="s">
        <v>252</v>
      </c>
      <c r="AR56" s="317"/>
      <c r="AS56" s="317"/>
      <c r="AT56" s="317"/>
      <c r="AU56" s="317"/>
      <c r="AV56" s="317"/>
    </row>
    <row r="57" spans="1:113" ht="51.75" customHeight="1" thickBot="1">
      <c r="A57" s="201"/>
      <c r="B57" s="315" t="s">
        <v>45</v>
      </c>
      <c r="C57" s="110">
        <f>SUM(C7:C56)</f>
        <v>98</v>
      </c>
      <c r="D57" s="110">
        <f>SUM(D7:D56)</f>
        <v>0</v>
      </c>
      <c r="E57" s="110">
        <f>SUM(E7:E56)</f>
        <v>61</v>
      </c>
      <c r="F57" s="312">
        <v>0</v>
      </c>
      <c r="G57" s="312">
        <f t="shared" ref="G57:W57" si="13">SUM(G7:G56)</f>
        <v>0</v>
      </c>
      <c r="H57" s="312">
        <f t="shared" si="13"/>
        <v>0</v>
      </c>
      <c r="I57" s="110">
        <f t="shared" si="13"/>
        <v>2</v>
      </c>
      <c r="J57" s="110">
        <f t="shared" si="13"/>
        <v>10</v>
      </c>
      <c r="K57" s="312">
        <f t="shared" si="13"/>
        <v>0</v>
      </c>
      <c r="L57" s="312">
        <f t="shared" si="13"/>
        <v>0</v>
      </c>
      <c r="M57" s="312">
        <f t="shared" si="13"/>
        <v>0</v>
      </c>
      <c r="N57" s="312">
        <f t="shared" si="13"/>
        <v>40262700</v>
      </c>
      <c r="O57" s="312">
        <f t="shared" si="13"/>
        <v>74991091</v>
      </c>
      <c r="P57" s="312">
        <f t="shared" si="13"/>
        <v>8703010</v>
      </c>
      <c r="Q57" s="312">
        <f t="shared" si="13"/>
        <v>123956801</v>
      </c>
      <c r="R57" s="312">
        <f t="shared" si="13"/>
        <v>176000</v>
      </c>
      <c r="S57" s="312">
        <f t="shared" si="13"/>
        <v>19000</v>
      </c>
      <c r="T57" s="312">
        <f t="shared" si="13"/>
        <v>54300</v>
      </c>
      <c r="U57" s="312">
        <f t="shared" si="13"/>
        <v>373020</v>
      </c>
      <c r="V57" s="314">
        <f t="shared" si="13"/>
        <v>104592</v>
      </c>
      <c r="W57" s="312">
        <f t="shared" si="13"/>
        <v>3944</v>
      </c>
      <c r="X57" s="312">
        <v>0</v>
      </c>
      <c r="Y57" s="312">
        <f t="shared" ref="Y57:AP57" si="14">SUM(Y7:Y56)</f>
        <v>342.61</v>
      </c>
      <c r="Z57" s="312">
        <f t="shared" si="14"/>
        <v>1394.7</v>
      </c>
      <c r="AA57" s="312">
        <f t="shared" si="14"/>
        <v>5194.8999999999996</v>
      </c>
      <c r="AB57" s="312">
        <f t="shared" si="14"/>
        <v>119783.1</v>
      </c>
      <c r="AC57" s="312">
        <f t="shared" si="14"/>
        <v>80.58</v>
      </c>
      <c r="AD57" s="312">
        <f t="shared" si="14"/>
        <v>7720250</v>
      </c>
      <c r="AE57" s="312">
        <f t="shared" si="14"/>
        <v>921097</v>
      </c>
      <c r="AF57" s="313">
        <f t="shared" si="14"/>
        <v>16009233.907</v>
      </c>
      <c r="AG57" s="312">
        <f t="shared" si="14"/>
        <v>4417000</v>
      </c>
      <c r="AH57" s="312">
        <f t="shared" si="14"/>
        <v>11257700</v>
      </c>
      <c r="AI57" s="312">
        <f t="shared" si="14"/>
        <v>4399900</v>
      </c>
      <c r="AJ57" s="312">
        <f t="shared" si="14"/>
        <v>41911159</v>
      </c>
      <c r="AK57" s="312">
        <f t="shared" si="14"/>
        <v>851690</v>
      </c>
      <c r="AL57" s="312">
        <f t="shared" si="14"/>
        <v>872400</v>
      </c>
      <c r="AM57" s="312">
        <f t="shared" si="14"/>
        <v>2676000</v>
      </c>
      <c r="AN57" s="312">
        <f t="shared" si="14"/>
        <v>60482400</v>
      </c>
      <c r="AO57" s="312">
        <f t="shared" si="14"/>
        <v>64882490</v>
      </c>
      <c r="AP57" s="311">
        <f t="shared" si="14"/>
        <v>-59074311</v>
      </c>
      <c r="AQ57" s="100"/>
      <c r="AR57" s="11"/>
      <c r="AS57" s="11"/>
      <c r="AT57" s="11"/>
      <c r="AU57" s="11"/>
      <c r="AV57" s="11"/>
    </row>
    <row r="58" spans="1:113">
      <c r="AG58" s="1"/>
      <c r="AH58" s="1"/>
      <c r="AI58" s="1"/>
      <c r="AJ58" s="1"/>
    </row>
    <row r="59" spans="1:113" ht="15" customHeight="1">
      <c r="B59" s="2"/>
      <c r="C59" s="2"/>
      <c r="D59" s="2"/>
      <c r="AG59" s="1"/>
      <c r="AH59" s="1"/>
      <c r="AI59" s="1"/>
      <c r="AJ59" s="1"/>
    </row>
    <row r="60" spans="1:113">
      <c r="AG60" s="1"/>
      <c r="AH60" s="1"/>
      <c r="AI60" s="1"/>
      <c r="AJ60" s="1"/>
    </row>
    <row r="61" spans="1:113">
      <c r="AG61" s="1"/>
      <c r="AH61" s="1"/>
      <c r="AI61" s="1"/>
      <c r="AJ61" s="1"/>
    </row>
    <row r="62" spans="1:113">
      <c r="AG62" s="1"/>
      <c r="AH62" s="1"/>
      <c r="AI62" s="1"/>
      <c r="AJ62" s="1"/>
    </row>
    <row r="63" spans="1:113">
      <c r="AG63" s="1"/>
      <c r="AH63" s="1"/>
      <c r="AI63" s="1"/>
      <c r="AJ63" s="1"/>
    </row>
    <row r="64" spans="1:113">
      <c r="AG64" s="1"/>
      <c r="AH64" s="1"/>
      <c r="AI64" s="1"/>
      <c r="A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</sheetData>
  <mergeCells count="53">
    <mergeCell ref="V21:V42"/>
    <mergeCell ref="A21:A42"/>
    <mergeCell ref="B21:B42"/>
    <mergeCell ref="C21:C42"/>
    <mergeCell ref="A11:A20"/>
    <mergeCell ref="B11:B20"/>
    <mergeCell ref="C11:C20"/>
    <mergeCell ref="V11:V20"/>
    <mergeCell ref="A7:A10"/>
    <mergeCell ref="B7:B10"/>
    <mergeCell ref="C7:C10"/>
    <mergeCell ref="V7:V10"/>
    <mergeCell ref="A1:AP1"/>
    <mergeCell ref="P3:P4"/>
    <mergeCell ref="Y3:AB3"/>
    <mergeCell ref="AC3:AF3"/>
    <mergeCell ref="I2:M2"/>
    <mergeCell ref="A2:A5"/>
    <mergeCell ref="Y2:AF2"/>
    <mergeCell ref="V3:X3"/>
    <mergeCell ref="B2:B5"/>
    <mergeCell ref="D3:D5"/>
    <mergeCell ref="E3:E4"/>
    <mergeCell ref="F3:F4"/>
    <mergeCell ref="AQ3:AQ5"/>
    <mergeCell ref="Q3:Q4"/>
    <mergeCell ref="I3:I4"/>
    <mergeCell ref="J3:J4"/>
    <mergeCell ref="K3:K4"/>
    <mergeCell ref="C2:C4"/>
    <mergeCell ref="D2:H2"/>
    <mergeCell ref="AO3:AO4"/>
    <mergeCell ref="AG2:AP2"/>
    <mergeCell ref="AP3:AP4"/>
    <mergeCell ref="V2:X2"/>
    <mergeCell ref="AG3:AJ3"/>
    <mergeCell ref="M3:M4"/>
    <mergeCell ref="N3:N4"/>
    <mergeCell ref="N2:Q2"/>
    <mergeCell ref="AK3:AN3"/>
    <mergeCell ref="L3:L4"/>
    <mergeCell ref="G3:G4"/>
    <mergeCell ref="H3:H4"/>
    <mergeCell ref="R2:U3"/>
    <mergeCell ref="O3:O4"/>
    <mergeCell ref="V43:V50"/>
    <mergeCell ref="V51:V54"/>
    <mergeCell ref="A43:A50"/>
    <mergeCell ref="B43:B50"/>
    <mergeCell ref="C43:C50"/>
    <mergeCell ref="A51:A54"/>
    <mergeCell ref="B51:B54"/>
    <mergeCell ref="C51:C54"/>
  </mergeCells>
  <pageMargins left="0.22" right="0.2" top="0.2" bottom="0.17" header="0.16" footer="0.17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56"/>
  <sheetViews>
    <sheetView topLeftCell="E17" zoomScale="70" zoomScaleNormal="70" workbookViewId="0">
      <selection activeCell="AI29" sqref="AI29"/>
    </sheetView>
  </sheetViews>
  <sheetFormatPr defaultRowHeight="13.5"/>
  <cols>
    <col min="1" max="1" width="4.7109375" style="1" customWidth="1"/>
    <col min="2" max="2" width="22.42578125" style="1" customWidth="1"/>
    <col min="3" max="3" width="5.42578125" style="1" customWidth="1"/>
    <col min="4" max="4" width="28.140625" style="1" customWidth="1"/>
    <col min="5" max="5" width="5.85546875" style="1" customWidth="1"/>
    <col min="6" max="6" width="15.7109375" style="477" customWidth="1"/>
    <col min="7" max="7" width="23.7109375" style="477" customWidth="1"/>
    <col min="8" max="8" width="16.140625" style="1" customWidth="1"/>
    <col min="9" max="11" width="5.85546875" style="1" customWidth="1"/>
    <col min="12" max="13" width="4.140625" style="1" customWidth="1"/>
    <col min="14" max="15" width="12" style="23" customWidth="1"/>
    <col min="16" max="16" width="10.5703125" style="23" customWidth="1"/>
    <col min="17" max="18" width="12.140625" style="1" customWidth="1"/>
    <col min="19" max="19" width="5.85546875" style="1" customWidth="1"/>
    <col min="20" max="20" width="6" style="1" customWidth="1"/>
    <col min="21" max="21" width="5.5703125" style="1" customWidth="1"/>
    <col min="22" max="22" width="9.42578125" style="1" customWidth="1"/>
    <col min="23" max="23" width="8.5703125" style="1" customWidth="1"/>
    <col min="24" max="24" width="10.28515625" style="1" customWidth="1"/>
    <col min="25" max="26" width="8.28515625" style="1" bestFit="1" customWidth="1"/>
    <col min="27" max="27" width="5.7109375" style="1" customWidth="1"/>
    <col min="28" max="28" width="3.5703125" style="1" customWidth="1"/>
    <col min="29" max="29" width="4.85546875" style="1" customWidth="1"/>
    <col min="30" max="31" width="5.42578125" style="1" customWidth="1"/>
    <col min="32" max="32" width="3.42578125" style="1" customWidth="1"/>
    <col min="33" max="35" width="7.85546875" style="16" customWidth="1"/>
    <col min="36" max="36" width="8.28515625" style="16" customWidth="1"/>
    <col min="37" max="39" width="12.28515625" style="1" customWidth="1"/>
    <col min="40" max="40" width="7.85546875" style="1" customWidth="1"/>
    <col min="41" max="41" width="7.42578125" style="1" customWidth="1"/>
    <col min="42" max="42" width="11.42578125" style="1" customWidth="1"/>
    <col min="43" max="43" width="8.85546875" style="1" customWidth="1"/>
    <col min="44" max="44" width="9.28515625" style="1" customWidth="1"/>
    <col min="45" max="45" width="4.140625" style="1" customWidth="1"/>
    <col min="46" max="46" width="6.5703125" style="1" customWidth="1"/>
    <col min="47" max="47" width="5.42578125" style="1" customWidth="1"/>
    <col min="48" max="48" width="5" style="1" customWidth="1"/>
    <col min="49" max="49" width="8" style="1" customWidth="1"/>
    <col min="50" max="50" width="5" style="1" customWidth="1"/>
    <col min="51" max="51" width="6.140625" style="1" customWidth="1"/>
    <col min="52" max="52" width="4.28515625" style="1" customWidth="1"/>
    <col min="53" max="53" width="36.7109375" style="1" customWidth="1"/>
    <col min="54" max="16384" width="9.140625" style="1"/>
  </cols>
  <sheetData>
    <row r="1" spans="1:52" ht="33" customHeight="1" thickBot="1">
      <c r="A1" s="848" t="s">
        <v>395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8"/>
      <c r="U1" s="848"/>
      <c r="V1" s="848"/>
      <c r="W1" s="848"/>
      <c r="X1" s="848"/>
      <c r="Y1" s="848"/>
      <c r="Z1" s="848"/>
      <c r="AA1" s="848"/>
      <c r="AB1" s="848"/>
      <c r="AC1" s="848"/>
      <c r="AD1" s="848"/>
      <c r="AE1" s="848"/>
      <c r="AF1" s="848"/>
      <c r="AG1" s="848"/>
      <c r="AH1" s="848"/>
      <c r="AI1" s="848"/>
      <c r="AJ1" s="848"/>
      <c r="AK1" s="848"/>
      <c r="AL1" s="848"/>
      <c r="AM1" s="848"/>
      <c r="AN1" s="848"/>
      <c r="AO1" s="848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ht="57" customHeight="1">
      <c r="A2" s="849" t="s">
        <v>14</v>
      </c>
      <c r="B2" s="852" t="s">
        <v>36</v>
      </c>
      <c r="C2" s="854" t="s">
        <v>46</v>
      </c>
      <c r="D2" s="852" t="s">
        <v>11</v>
      </c>
      <c r="E2" s="852"/>
      <c r="F2" s="852"/>
      <c r="G2" s="852"/>
      <c r="H2" s="852"/>
      <c r="I2" s="882" t="s">
        <v>16</v>
      </c>
      <c r="J2" s="882"/>
      <c r="K2" s="882"/>
      <c r="L2" s="882"/>
      <c r="M2" s="882"/>
      <c r="N2" s="883" t="s">
        <v>4</v>
      </c>
      <c r="O2" s="883"/>
      <c r="P2" s="883"/>
      <c r="Q2" s="883"/>
      <c r="R2" s="856" t="s">
        <v>26</v>
      </c>
      <c r="S2" s="856"/>
      <c r="T2" s="856"/>
      <c r="U2" s="856"/>
      <c r="V2" s="882" t="s">
        <v>37</v>
      </c>
      <c r="W2" s="882"/>
      <c r="X2" s="882"/>
      <c r="Y2" s="852" t="s">
        <v>25</v>
      </c>
      <c r="Z2" s="852"/>
      <c r="AA2" s="852"/>
      <c r="AB2" s="852"/>
      <c r="AC2" s="852"/>
      <c r="AD2" s="852"/>
      <c r="AE2" s="852"/>
      <c r="AF2" s="852"/>
      <c r="AG2" s="882" t="s">
        <v>0</v>
      </c>
      <c r="AH2" s="882"/>
      <c r="AI2" s="882"/>
      <c r="AJ2" s="882"/>
      <c r="AK2" s="882"/>
      <c r="AL2" s="882"/>
      <c r="AM2" s="882"/>
      <c r="AN2" s="882"/>
      <c r="AO2" s="882"/>
      <c r="AP2" s="884"/>
      <c r="AQ2" s="8"/>
      <c r="AR2" s="8"/>
      <c r="AS2" s="8"/>
      <c r="AT2" s="8"/>
      <c r="AU2" s="8"/>
      <c r="AV2" s="8"/>
    </row>
    <row r="3" spans="1:52" ht="136.5" customHeight="1">
      <c r="A3" s="850"/>
      <c r="B3" s="836"/>
      <c r="C3" s="840"/>
      <c r="D3" s="840" t="s">
        <v>59</v>
      </c>
      <c r="E3" s="836" t="s">
        <v>58</v>
      </c>
      <c r="F3" s="931" t="s">
        <v>10</v>
      </c>
      <c r="G3" s="932" t="s">
        <v>24</v>
      </c>
      <c r="H3" s="891" t="s">
        <v>153</v>
      </c>
      <c r="I3" s="875" t="s">
        <v>7</v>
      </c>
      <c r="J3" s="875" t="s">
        <v>6</v>
      </c>
      <c r="K3" s="875" t="s">
        <v>5</v>
      </c>
      <c r="L3" s="875" t="s">
        <v>35</v>
      </c>
      <c r="M3" s="877" t="s">
        <v>8</v>
      </c>
      <c r="N3" s="878" t="s">
        <v>34</v>
      </c>
      <c r="O3" s="878" t="s">
        <v>2</v>
      </c>
      <c r="P3" s="878" t="s">
        <v>3</v>
      </c>
      <c r="Q3" s="879" t="s">
        <v>44</v>
      </c>
      <c r="R3" s="857"/>
      <c r="S3" s="857"/>
      <c r="T3" s="857"/>
      <c r="U3" s="857"/>
      <c r="V3" s="877" t="s">
        <v>1</v>
      </c>
      <c r="W3" s="877"/>
      <c r="X3" s="877"/>
      <c r="Y3" s="836" t="s">
        <v>41</v>
      </c>
      <c r="Z3" s="836"/>
      <c r="AA3" s="836"/>
      <c r="AB3" s="836"/>
      <c r="AC3" s="836" t="s">
        <v>42</v>
      </c>
      <c r="AD3" s="836"/>
      <c r="AE3" s="836"/>
      <c r="AF3" s="836"/>
      <c r="AG3" s="863" t="s">
        <v>40</v>
      </c>
      <c r="AH3" s="863"/>
      <c r="AI3" s="863"/>
      <c r="AJ3" s="863"/>
      <c r="AK3" s="880" t="s">
        <v>43</v>
      </c>
      <c r="AL3" s="880"/>
      <c r="AM3" s="880"/>
      <c r="AN3" s="880"/>
      <c r="AO3" s="881" t="s">
        <v>44</v>
      </c>
      <c r="AP3" s="876" t="s">
        <v>47</v>
      </c>
      <c r="AQ3" s="12"/>
      <c r="AR3" s="12"/>
      <c r="AS3" s="12"/>
      <c r="AT3" s="12"/>
      <c r="AU3" s="12"/>
      <c r="AV3" s="12"/>
    </row>
    <row r="4" spans="1:52" ht="93.75" customHeight="1">
      <c r="A4" s="850"/>
      <c r="B4" s="836"/>
      <c r="C4" s="840"/>
      <c r="D4" s="840"/>
      <c r="E4" s="836"/>
      <c r="F4" s="931"/>
      <c r="G4" s="932"/>
      <c r="H4" s="891"/>
      <c r="I4" s="875"/>
      <c r="J4" s="875"/>
      <c r="K4" s="875"/>
      <c r="L4" s="875"/>
      <c r="M4" s="877"/>
      <c r="N4" s="878"/>
      <c r="O4" s="878"/>
      <c r="P4" s="878"/>
      <c r="Q4" s="879"/>
      <c r="R4" s="185" t="s">
        <v>27</v>
      </c>
      <c r="S4" s="185" t="s">
        <v>28</v>
      </c>
      <c r="T4" s="185" t="s">
        <v>29</v>
      </c>
      <c r="U4" s="185" t="s">
        <v>30</v>
      </c>
      <c r="V4" s="186" t="s">
        <v>38</v>
      </c>
      <c r="W4" s="186" t="s">
        <v>39</v>
      </c>
      <c r="X4" s="186" t="s">
        <v>9</v>
      </c>
      <c r="Y4" s="187" t="s">
        <v>17</v>
      </c>
      <c r="Z4" s="187" t="s">
        <v>19</v>
      </c>
      <c r="AA4" s="187" t="s">
        <v>21</v>
      </c>
      <c r="AB4" s="187" t="s">
        <v>8</v>
      </c>
      <c r="AC4" s="187" t="s">
        <v>17</v>
      </c>
      <c r="AD4" s="187" t="s">
        <v>19</v>
      </c>
      <c r="AE4" s="187" t="s">
        <v>21</v>
      </c>
      <c r="AF4" s="187" t="s">
        <v>8</v>
      </c>
      <c r="AG4" s="188" t="s">
        <v>17</v>
      </c>
      <c r="AH4" s="188" t="s">
        <v>19</v>
      </c>
      <c r="AI4" s="188" t="s">
        <v>21</v>
      </c>
      <c r="AJ4" s="189" t="s">
        <v>30</v>
      </c>
      <c r="AK4" s="190" t="s">
        <v>17</v>
      </c>
      <c r="AL4" s="190" t="s">
        <v>19</v>
      </c>
      <c r="AM4" s="190" t="s">
        <v>21</v>
      </c>
      <c r="AN4" s="191" t="s">
        <v>30</v>
      </c>
      <c r="AO4" s="881"/>
      <c r="AP4" s="876"/>
      <c r="AQ4" s="7"/>
      <c r="AR4" s="7"/>
      <c r="AS4" s="12"/>
      <c r="AT4" s="7"/>
      <c r="AU4" s="7"/>
      <c r="AV4" s="7"/>
    </row>
    <row r="5" spans="1:52" ht="85.5" customHeight="1" thickBot="1">
      <c r="A5" s="851"/>
      <c r="B5" s="853"/>
      <c r="C5" s="192" t="s">
        <v>12</v>
      </c>
      <c r="D5" s="841"/>
      <c r="E5" s="192" t="s">
        <v>12</v>
      </c>
      <c r="F5" s="466"/>
      <c r="G5" s="466"/>
      <c r="H5" s="194"/>
      <c r="I5" s="108"/>
      <c r="J5" s="108"/>
      <c r="K5" s="107"/>
      <c r="L5" s="108"/>
      <c r="M5" s="108"/>
      <c r="N5" s="30"/>
      <c r="O5" s="30"/>
      <c r="P5" s="30"/>
      <c r="Q5" s="31"/>
      <c r="R5" s="195" t="s">
        <v>31</v>
      </c>
      <c r="S5" s="195" t="s">
        <v>31</v>
      </c>
      <c r="T5" s="195" t="s">
        <v>31</v>
      </c>
      <c r="U5" s="195" t="s">
        <v>31</v>
      </c>
      <c r="V5" s="108" t="s">
        <v>32</v>
      </c>
      <c r="W5" s="108" t="s">
        <v>12</v>
      </c>
      <c r="X5" s="108" t="s">
        <v>9</v>
      </c>
      <c r="Y5" s="196" t="s">
        <v>18</v>
      </c>
      <c r="Z5" s="196" t="s">
        <v>20</v>
      </c>
      <c r="AA5" s="196" t="s">
        <v>22</v>
      </c>
      <c r="AB5" s="196"/>
      <c r="AC5" s="196" t="s">
        <v>18</v>
      </c>
      <c r="AD5" s="196" t="s">
        <v>20</v>
      </c>
      <c r="AE5" s="196" t="s">
        <v>22</v>
      </c>
      <c r="AF5" s="196"/>
      <c r="AG5" s="197" t="s">
        <v>31</v>
      </c>
      <c r="AH5" s="197" t="s">
        <v>31</v>
      </c>
      <c r="AI5" s="197" t="s">
        <v>31</v>
      </c>
      <c r="AJ5" s="197" t="s">
        <v>31</v>
      </c>
      <c r="AK5" s="198" t="s">
        <v>31</v>
      </c>
      <c r="AL5" s="198" t="s">
        <v>31</v>
      </c>
      <c r="AM5" s="198" t="s">
        <v>31</v>
      </c>
      <c r="AN5" s="32" t="s">
        <v>33</v>
      </c>
      <c r="AO5" s="33" t="s">
        <v>33</v>
      </c>
      <c r="AP5" s="199" t="s">
        <v>33</v>
      </c>
      <c r="AQ5" s="9"/>
      <c r="AR5" s="9"/>
      <c r="AS5" s="9"/>
      <c r="AT5" s="9"/>
      <c r="AU5" s="9"/>
      <c r="AV5" s="9"/>
    </row>
    <row r="6" spans="1:52" ht="19.5" customHeight="1">
      <c r="A6" s="200">
        <v>1</v>
      </c>
      <c r="B6" s="184">
        <v>2</v>
      </c>
      <c r="C6" s="201">
        <v>3</v>
      </c>
      <c r="D6" s="184">
        <v>4</v>
      </c>
      <c r="E6" s="201">
        <v>5</v>
      </c>
      <c r="F6" s="467">
        <v>6</v>
      </c>
      <c r="G6" s="468">
        <v>7</v>
      </c>
      <c r="H6" s="202">
        <v>8</v>
      </c>
      <c r="I6" s="201">
        <v>9</v>
      </c>
      <c r="J6" s="184">
        <v>10</v>
      </c>
      <c r="K6" s="201">
        <v>11</v>
      </c>
      <c r="L6" s="184">
        <v>12</v>
      </c>
      <c r="M6" s="201">
        <v>13</v>
      </c>
      <c r="N6" s="203"/>
      <c r="O6" s="204"/>
      <c r="P6" s="203"/>
      <c r="Q6" s="205"/>
      <c r="R6" s="206">
        <v>18</v>
      </c>
      <c r="S6" s="207">
        <v>19</v>
      </c>
      <c r="T6" s="206">
        <v>20</v>
      </c>
      <c r="U6" s="207">
        <v>21</v>
      </c>
      <c r="V6" s="184">
        <v>22</v>
      </c>
      <c r="W6" s="201">
        <v>23</v>
      </c>
      <c r="X6" s="184">
        <v>24</v>
      </c>
      <c r="Y6" s="201">
        <v>25</v>
      </c>
      <c r="Z6" s="184">
        <v>26</v>
      </c>
      <c r="AA6" s="201">
        <v>27</v>
      </c>
      <c r="AB6" s="184">
        <v>28</v>
      </c>
      <c r="AC6" s="201">
        <v>29</v>
      </c>
      <c r="AD6" s="184">
        <v>30</v>
      </c>
      <c r="AE6" s="201">
        <v>31</v>
      </c>
      <c r="AF6" s="184">
        <v>32</v>
      </c>
      <c r="AG6" s="208">
        <v>33</v>
      </c>
      <c r="AH6" s="209">
        <v>34</v>
      </c>
      <c r="AI6" s="208">
        <v>35</v>
      </c>
      <c r="AJ6" s="209">
        <v>36</v>
      </c>
      <c r="AK6" s="210">
        <v>37</v>
      </c>
      <c r="AL6" s="211">
        <v>38</v>
      </c>
      <c r="AM6" s="210">
        <v>39</v>
      </c>
      <c r="AN6" s="211">
        <v>40</v>
      </c>
      <c r="AO6" s="212">
        <v>41</v>
      </c>
      <c r="AP6" s="213">
        <v>42</v>
      </c>
      <c r="AQ6" s="10"/>
      <c r="AR6" s="11"/>
      <c r="AS6" s="10"/>
      <c r="AT6" s="11"/>
      <c r="AU6" s="10"/>
      <c r="AV6" s="2"/>
    </row>
    <row r="7" spans="1:52" ht="40.5" customHeight="1">
      <c r="A7" s="58">
        <v>1</v>
      </c>
      <c r="B7" s="103" t="s">
        <v>396</v>
      </c>
      <c r="C7" s="103">
        <v>11</v>
      </c>
      <c r="D7" s="114">
        <v>0</v>
      </c>
      <c r="E7" s="113">
        <v>0</v>
      </c>
      <c r="F7" s="159">
        <v>0</v>
      </c>
      <c r="G7" s="159">
        <v>0</v>
      </c>
      <c r="H7" s="144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  <c r="N7" s="60">
        <v>0</v>
      </c>
      <c r="O7" s="60">
        <v>0</v>
      </c>
      <c r="P7" s="60">
        <v>0</v>
      </c>
      <c r="Q7" s="164">
        <v>0</v>
      </c>
      <c r="R7" s="154">
        <v>0</v>
      </c>
      <c r="S7" s="154">
        <v>0</v>
      </c>
      <c r="T7" s="154">
        <v>0</v>
      </c>
      <c r="U7" s="154">
        <v>0</v>
      </c>
      <c r="V7" s="174"/>
      <c r="W7" s="113">
        <v>0</v>
      </c>
      <c r="X7" s="113">
        <v>0</v>
      </c>
      <c r="Y7" s="113">
        <v>0</v>
      </c>
      <c r="Z7" s="113">
        <v>0</v>
      </c>
      <c r="AA7" s="113">
        <v>0</v>
      </c>
      <c r="AB7" s="113">
        <v>0</v>
      </c>
      <c r="AC7" s="113">
        <v>0</v>
      </c>
      <c r="AD7" s="113">
        <v>0</v>
      </c>
      <c r="AE7" s="113">
        <v>0</v>
      </c>
      <c r="AF7" s="113">
        <v>0</v>
      </c>
      <c r="AG7" s="155">
        <v>0</v>
      </c>
      <c r="AH7" s="155">
        <v>0</v>
      </c>
      <c r="AI7" s="155">
        <v>0</v>
      </c>
      <c r="AJ7" s="155">
        <v>0</v>
      </c>
      <c r="AK7" s="115">
        <v>0</v>
      </c>
      <c r="AL7" s="115">
        <v>0</v>
      </c>
      <c r="AM7" s="115">
        <v>0</v>
      </c>
      <c r="AN7" s="115">
        <v>0</v>
      </c>
      <c r="AO7" s="105">
        <v>0</v>
      </c>
      <c r="AP7" s="165">
        <v>0</v>
      </c>
      <c r="AQ7" s="9"/>
      <c r="AR7" s="9"/>
      <c r="AS7" s="9"/>
      <c r="AT7" s="9"/>
      <c r="AU7" s="9"/>
      <c r="AV7" s="9"/>
      <c r="AW7"/>
      <c r="AX7"/>
      <c r="AY7"/>
      <c r="AZ7"/>
    </row>
    <row r="8" spans="1:52" ht="67.5" customHeight="1">
      <c r="A8" s="828">
        <v>2</v>
      </c>
      <c r="B8" s="836" t="s">
        <v>397</v>
      </c>
      <c r="C8" s="867">
        <v>8</v>
      </c>
      <c r="D8" s="239" t="s">
        <v>398</v>
      </c>
      <c r="E8" s="238">
        <v>1</v>
      </c>
      <c r="F8" s="469">
        <v>44175</v>
      </c>
      <c r="G8" s="470" t="s">
        <v>399</v>
      </c>
      <c r="H8" s="286" t="s">
        <v>275</v>
      </c>
      <c r="I8" s="471" t="s">
        <v>400</v>
      </c>
      <c r="J8" s="471" t="s">
        <v>401</v>
      </c>
      <c r="K8" s="471"/>
      <c r="L8" s="471"/>
      <c r="M8" s="471"/>
      <c r="N8" s="478" t="s">
        <v>402</v>
      </c>
      <c r="O8" s="478" t="s">
        <v>402</v>
      </c>
      <c r="P8" s="478" t="s">
        <v>402</v>
      </c>
      <c r="Q8" s="164"/>
      <c r="R8" s="24" t="s">
        <v>403</v>
      </c>
      <c r="S8" s="24" t="s">
        <v>403</v>
      </c>
      <c r="T8" s="24" t="s">
        <v>403</v>
      </c>
      <c r="U8" s="24">
        <v>0</v>
      </c>
      <c r="V8" s="865">
        <v>9922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  <c r="AD8" s="113">
        <v>0</v>
      </c>
      <c r="AE8" s="113">
        <v>0</v>
      </c>
      <c r="AF8" s="113">
        <v>0</v>
      </c>
      <c r="AG8" s="155">
        <v>0</v>
      </c>
      <c r="AH8" s="155">
        <v>0</v>
      </c>
      <c r="AI8" s="155">
        <v>0</v>
      </c>
      <c r="AJ8" s="155">
        <v>0</v>
      </c>
      <c r="AK8" s="115">
        <v>0</v>
      </c>
      <c r="AL8" s="115">
        <v>0</v>
      </c>
      <c r="AM8" s="115">
        <v>0</v>
      </c>
      <c r="AN8" s="115">
        <f t="shared" ref="AL8:AN16" si="0">U8*AB8</f>
        <v>0</v>
      </c>
      <c r="AO8" s="105">
        <v>0</v>
      </c>
      <c r="AP8" s="165">
        <f>AO8-Q8</f>
        <v>0</v>
      </c>
      <c r="AQ8" s="9"/>
      <c r="AR8" s="9"/>
      <c r="AS8" s="9"/>
      <c r="AT8" s="9"/>
      <c r="AU8" s="9"/>
      <c r="AV8" s="9"/>
    </row>
    <row r="9" spans="1:52" ht="50.25" customHeight="1">
      <c r="A9" s="829"/>
      <c r="B9" s="836"/>
      <c r="C9" s="838"/>
      <c r="D9" s="239" t="s">
        <v>404</v>
      </c>
      <c r="E9" s="238">
        <v>1</v>
      </c>
      <c r="F9" s="470" t="s">
        <v>405</v>
      </c>
      <c r="G9" s="472" t="s">
        <v>406</v>
      </c>
      <c r="H9" s="286" t="s">
        <v>275</v>
      </c>
      <c r="I9" s="471" t="s">
        <v>400</v>
      </c>
      <c r="J9" s="471" t="s">
        <v>401</v>
      </c>
      <c r="K9" s="471"/>
      <c r="L9" s="471"/>
      <c r="M9" s="471"/>
      <c r="N9" s="478" t="s">
        <v>402</v>
      </c>
      <c r="O9" s="478" t="s">
        <v>402</v>
      </c>
      <c r="P9" s="478" t="s">
        <v>402</v>
      </c>
      <c r="Q9" s="164"/>
      <c r="R9" s="24" t="s">
        <v>403</v>
      </c>
      <c r="S9" s="24" t="s">
        <v>403</v>
      </c>
      <c r="T9" s="24" t="s">
        <v>403</v>
      </c>
      <c r="U9" s="24">
        <v>0</v>
      </c>
      <c r="V9" s="843"/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0</v>
      </c>
      <c r="AC9" s="113">
        <v>0</v>
      </c>
      <c r="AD9" s="113">
        <v>0</v>
      </c>
      <c r="AE9" s="113">
        <v>0</v>
      </c>
      <c r="AF9" s="113">
        <v>0</v>
      </c>
      <c r="AG9" s="155">
        <v>0</v>
      </c>
      <c r="AH9" s="155">
        <v>0</v>
      </c>
      <c r="AI9" s="155">
        <v>0</v>
      </c>
      <c r="AJ9" s="155">
        <v>0</v>
      </c>
      <c r="AK9" s="115">
        <v>0</v>
      </c>
      <c r="AL9" s="115">
        <v>0</v>
      </c>
      <c r="AM9" s="115">
        <v>0</v>
      </c>
      <c r="AN9" s="115">
        <f t="shared" si="0"/>
        <v>0</v>
      </c>
      <c r="AO9" s="105">
        <f>AK9+AL9+AM9+AN9</f>
        <v>0</v>
      </c>
      <c r="AP9" s="165">
        <f t="shared" ref="AP9:AP16" si="1">AO9-Q9</f>
        <v>0</v>
      </c>
      <c r="AQ9" s="9"/>
      <c r="AR9" s="9"/>
      <c r="AS9" s="9"/>
      <c r="AT9" s="9"/>
      <c r="AU9" s="9"/>
      <c r="AV9" s="9"/>
    </row>
    <row r="10" spans="1:52" ht="59.25" customHeight="1">
      <c r="A10" s="829"/>
      <c r="B10" s="836"/>
      <c r="C10" s="838"/>
      <c r="D10" s="239" t="s">
        <v>407</v>
      </c>
      <c r="E10" s="238">
        <v>1</v>
      </c>
      <c r="F10" s="469">
        <v>44085</v>
      </c>
      <c r="G10" s="472" t="s">
        <v>408</v>
      </c>
      <c r="H10" s="286" t="s">
        <v>275</v>
      </c>
      <c r="I10" s="471" t="s">
        <v>400</v>
      </c>
      <c r="J10" s="471" t="s">
        <v>401</v>
      </c>
      <c r="K10" s="471"/>
      <c r="L10" s="471"/>
      <c r="M10" s="471"/>
      <c r="N10" s="478" t="s">
        <v>402</v>
      </c>
      <c r="O10" s="478" t="s">
        <v>402</v>
      </c>
      <c r="P10" s="478" t="s">
        <v>402</v>
      </c>
      <c r="Q10" s="164"/>
      <c r="R10" s="24" t="s">
        <v>403</v>
      </c>
      <c r="S10" s="24" t="s">
        <v>403</v>
      </c>
      <c r="T10" s="24" t="s">
        <v>403</v>
      </c>
      <c r="U10" s="24">
        <v>0</v>
      </c>
      <c r="V10" s="843"/>
      <c r="W10" s="113">
        <v>0</v>
      </c>
      <c r="X10" s="113">
        <v>0</v>
      </c>
      <c r="Y10" s="113">
        <v>0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3">
        <v>0</v>
      </c>
      <c r="AF10" s="113">
        <v>0</v>
      </c>
      <c r="AG10" s="155">
        <v>0</v>
      </c>
      <c r="AH10" s="155">
        <v>0</v>
      </c>
      <c r="AI10" s="155">
        <v>0</v>
      </c>
      <c r="AJ10" s="155">
        <v>0</v>
      </c>
      <c r="AK10" s="115">
        <v>0</v>
      </c>
      <c r="AL10" s="115">
        <v>0</v>
      </c>
      <c r="AM10" s="115">
        <v>0</v>
      </c>
      <c r="AN10" s="115">
        <f t="shared" si="0"/>
        <v>0</v>
      </c>
      <c r="AO10" s="105">
        <f t="shared" ref="AO10:AO16" si="2">AK10+AL10+AM10+AN10</f>
        <v>0</v>
      </c>
      <c r="AP10" s="165">
        <f t="shared" si="1"/>
        <v>0</v>
      </c>
      <c r="AQ10" s="9"/>
      <c r="AR10" s="9"/>
      <c r="AS10" s="9"/>
      <c r="AT10" s="9"/>
      <c r="AU10" s="9"/>
      <c r="AV10" s="9"/>
    </row>
    <row r="11" spans="1:52" ht="95.25" customHeight="1">
      <c r="A11" s="829"/>
      <c r="B11" s="836"/>
      <c r="C11" s="838"/>
      <c r="D11" s="239" t="s">
        <v>409</v>
      </c>
      <c r="E11" s="238">
        <v>1</v>
      </c>
      <c r="F11" s="469">
        <v>41253</v>
      </c>
      <c r="G11" s="472" t="s">
        <v>410</v>
      </c>
      <c r="H11" s="286" t="s">
        <v>275</v>
      </c>
      <c r="I11" s="471" t="s">
        <v>400</v>
      </c>
      <c r="J11" s="471" t="s">
        <v>401</v>
      </c>
      <c r="K11" s="471"/>
      <c r="L11" s="471"/>
      <c r="M11" s="471"/>
      <c r="N11" s="478" t="s">
        <v>402</v>
      </c>
      <c r="O11" s="478" t="s">
        <v>402</v>
      </c>
      <c r="P11" s="478" t="s">
        <v>402</v>
      </c>
      <c r="Q11" s="164"/>
      <c r="R11" s="24" t="s">
        <v>403</v>
      </c>
      <c r="S11" s="24" t="s">
        <v>403</v>
      </c>
      <c r="T11" s="24" t="s">
        <v>403</v>
      </c>
      <c r="U11" s="24">
        <v>0</v>
      </c>
      <c r="V11" s="843"/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13">
        <v>0</v>
      </c>
      <c r="AC11" s="113">
        <v>0</v>
      </c>
      <c r="AD11" s="113">
        <v>0</v>
      </c>
      <c r="AE11" s="113">
        <v>0</v>
      </c>
      <c r="AF11" s="113">
        <v>0</v>
      </c>
      <c r="AG11" s="155">
        <v>0</v>
      </c>
      <c r="AH11" s="155">
        <v>0</v>
      </c>
      <c r="AI11" s="155">
        <v>0</v>
      </c>
      <c r="AJ11" s="155">
        <v>0</v>
      </c>
      <c r="AK11" s="115">
        <v>0</v>
      </c>
      <c r="AL11" s="115">
        <v>0</v>
      </c>
      <c r="AM11" s="115">
        <v>0</v>
      </c>
      <c r="AN11" s="115">
        <f t="shared" si="0"/>
        <v>0</v>
      </c>
      <c r="AO11" s="105">
        <f t="shared" si="2"/>
        <v>0</v>
      </c>
      <c r="AP11" s="165">
        <f t="shared" si="1"/>
        <v>0</v>
      </c>
      <c r="AQ11" s="9"/>
      <c r="AR11" s="9"/>
      <c r="AS11" s="9"/>
      <c r="AT11" s="9"/>
      <c r="AU11" s="9"/>
      <c r="AV11" s="9"/>
    </row>
    <row r="12" spans="1:52" ht="62.25" customHeight="1">
      <c r="A12" s="829"/>
      <c r="B12" s="836"/>
      <c r="C12" s="838"/>
      <c r="D12" s="239" t="s">
        <v>411</v>
      </c>
      <c r="E12" s="238">
        <v>1</v>
      </c>
      <c r="F12" s="470" t="s">
        <v>412</v>
      </c>
      <c r="G12" s="470" t="s">
        <v>413</v>
      </c>
      <c r="H12" s="286" t="s">
        <v>275</v>
      </c>
      <c r="I12" s="471" t="s">
        <v>400</v>
      </c>
      <c r="J12" s="471" t="s">
        <v>401</v>
      </c>
      <c r="K12" s="471"/>
      <c r="L12" s="471"/>
      <c r="M12" s="471"/>
      <c r="N12" s="478" t="s">
        <v>402</v>
      </c>
      <c r="O12" s="478" t="s">
        <v>402</v>
      </c>
      <c r="P12" s="478" t="s">
        <v>402</v>
      </c>
      <c r="Q12" s="164"/>
      <c r="R12" s="24" t="s">
        <v>403</v>
      </c>
      <c r="S12" s="24" t="s">
        <v>403</v>
      </c>
      <c r="T12" s="24" t="s">
        <v>403</v>
      </c>
      <c r="U12" s="24">
        <v>0</v>
      </c>
      <c r="V12" s="843"/>
      <c r="W12" s="113">
        <v>0</v>
      </c>
      <c r="X12" s="113">
        <v>0</v>
      </c>
      <c r="Y12" s="113">
        <v>0</v>
      </c>
      <c r="Z12" s="113">
        <v>0</v>
      </c>
      <c r="AA12" s="113">
        <v>0</v>
      </c>
      <c r="AB12" s="113">
        <v>0</v>
      </c>
      <c r="AC12" s="113">
        <v>0</v>
      </c>
      <c r="AD12" s="113">
        <v>0</v>
      </c>
      <c r="AE12" s="113">
        <v>0</v>
      </c>
      <c r="AF12" s="113">
        <v>0</v>
      </c>
      <c r="AG12" s="155">
        <v>0</v>
      </c>
      <c r="AH12" s="155">
        <v>0</v>
      </c>
      <c r="AI12" s="155">
        <v>0</v>
      </c>
      <c r="AJ12" s="155">
        <v>0</v>
      </c>
      <c r="AK12" s="115">
        <v>0</v>
      </c>
      <c r="AL12" s="115">
        <v>0</v>
      </c>
      <c r="AM12" s="115">
        <v>0</v>
      </c>
      <c r="AN12" s="115">
        <f t="shared" si="0"/>
        <v>0</v>
      </c>
      <c r="AO12" s="105">
        <f t="shared" si="2"/>
        <v>0</v>
      </c>
      <c r="AP12" s="165">
        <f t="shared" si="1"/>
        <v>0</v>
      </c>
      <c r="AQ12" s="9"/>
      <c r="AR12" s="9"/>
      <c r="AS12" s="9"/>
      <c r="AT12" s="9"/>
      <c r="AU12" s="9"/>
      <c r="AV12" s="9"/>
    </row>
    <row r="13" spans="1:52" ht="55.5" customHeight="1">
      <c r="A13" s="829"/>
      <c r="B13" s="836"/>
      <c r="C13" s="838"/>
      <c r="D13" s="239" t="s">
        <v>414</v>
      </c>
      <c r="E13" s="238">
        <v>1</v>
      </c>
      <c r="F13" s="469">
        <v>43872</v>
      </c>
      <c r="G13" s="470" t="s">
        <v>415</v>
      </c>
      <c r="H13" s="286" t="s">
        <v>275</v>
      </c>
      <c r="I13" s="471" t="s">
        <v>400</v>
      </c>
      <c r="J13" s="471" t="s">
        <v>401</v>
      </c>
      <c r="K13" s="471"/>
      <c r="L13" s="471"/>
      <c r="M13" s="471"/>
      <c r="N13" s="478" t="s">
        <v>402</v>
      </c>
      <c r="O13" s="478" t="s">
        <v>402</v>
      </c>
      <c r="P13" s="478" t="s">
        <v>402</v>
      </c>
      <c r="Q13" s="164"/>
      <c r="R13" s="24" t="s">
        <v>403</v>
      </c>
      <c r="S13" s="24" t="s">
        <v>403</v>
      </c>
      <c r="T13" s="24" t="s">
        <v>403</v>
      </c>
      <c r="U13" s="24">
        <v>0</v>
      </c>
      <c r="V13" s="843"/>
      <c r="W13" s="113">
        <v>0</v>
      </c>
      <c r="X13" s="113">
        <v>0</v>
      </c>
      <c r="Y13" s="113">
        <v>0</v>
      </c>
      <c r="Z13" s="113">
        <v>0</v>
      </c>
      <c r="AA13" s="113">
        <v>0</v>
      </c>
      <c r="AB13" s="113">
        <v>0</v>
      </c>
      <c r="AC13" s="113">
        <v>0</v>
      </c>
      <c r="AD13" s="113">
        <v>0</v>
      </c>
      <c r="AE13" s="113">
        <v>0</v>
      </c>
      <c r="AF13" s="113">
        <v>0</v>
      </c>
      <c r="AG13" s="155">
        <v>0</v>
      </c>
      <c r="AH13" s="155">
        <v>0</v>
      </c>
      <c r="AI13" s="155">
        <v>0</v>
      </c>
      <c r="AJ13" s="155">
        <v>0</v>
      </c>
      <c r="AK13" s="115">
        <v>0</v>
      </c>
      <c r="AL13" s="115">
        <v>0</v>
      </c>
      <c r="AM13" s="115">
        <v>0</v>
      </c>
      <c r="AN13" s="115">
        <f t="shared" si="0"/>
        <v>0</v>
      </c>
      <c r="AO13" s="105">
        <f t="shared" si="2"/>
        <v>0</v>
      </c>
      <c r="AP13" s="165">
        <f t="shared" si="1"/>
        <v>0</v>
      </c>
      <c r="AQ13" s="9"/>
      <c r="AR13" s="9"/>
      <c r="AS13" s="9"/>
      <c r="AT13" s="9"/>
      <c r="AU13" s="9"/>
      <c r="AV13" s="9"/>
    </row>
    <row r="14" spans="1:52" ht="54.75" customHeight="1">
      <c r="A14" s="829"/>
      <c r="B14" s="836"/>
      <c r="C14" s="838"/>
      <c r="D14" s="239" t="s">
        <v>416</v>
      </c>
      <c r="E14" s="238">
        <v>1</v>
      </c>
      <c r="F14" s="469">
        <v>44175</v>
      </c>
      <c r="G14" s="472" t="s">
        <v>417</v>
      </c>
      <c r="H14" s="286" t="s">
        <v>275</v>
      </c>
      <c r="I14" s="471" t="s">
        <v>400</v>
      </c>
      <c r="J14" s="471" t="s">
        <v>401</v>
      </c>
      <c r="K14" s="471"/>
      <c r="L14" s="471"/>
      <c r="M14" s="471"/>
      <c r="N14" s="478" t="s">
        <v>402</v>
      </c>
      <c r="O14" s="478" t="s">
        <v>402</v>
      </c>
      <c r="P14" s="478" t="s">
        <v>402</v>
      </c>
      <c r="Q14" s="164"/>
      <c r="R14" s="24" t="s">
        <v>403</v>
      </c>
      <c r="S14" s="24" t="s">
        <v>403</v>
      </c>
      <c r="T14" s="24" t="s">
        <v>403</v>
      </c>
      <c r="U14" s="24">
        <v>0</v>
      </c>
      <c r="V14" s="843"/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55">
        <v>0</v>
      </c>
      <c r="AH14" s="155">
        <v>0</v>
      </c>
      <c r="AI14" s="155">
        <v>0</v>
      </c>
      <c r="AJ14" s="155">
        <v>0</v>
      </c>
      <c r="AK14" s="115">
        <v>0</v>
      </c>
      <c r="AL14" s="115">
        <v>0</v>
      </c>
      <c r="AM14" s="115">
        <v>0</v>
      </c>
      <c r="AN14" s="115">
        <f t="shared" si="0"/>
        <v>0</v>
      </c>
      <c r="AO14" s="105">
        <f t="shared" si="2"/>
        <v>0</v>
      </c>
      <c r="AP14" s="165">
        <f t="shared" si="1"/>
        <v>0</v>
      </c>
      <c r="AQ14" s="9"/>
      <c r="AR14" s="9"/>
      <c r="AS14" s="9"/>
      <c r="AT14" s="9"/>
      <c r="AU14" s="9"/>
      <c r="AV14" s="9"/>
    </row>
    <row r="15" spans="1:52" ht="51.75" customHeight="1">
      <c r="A15" s="829"/>
      <c r="B15" s="836"/>
      <c r="C15" s="838"/>
      <c r="D15" s="239" t="s">
        <v>418</v>
      </c>
      <c r="E15" s="238">
        <v>1</v>
      </c>
      <c r="F15" s="469">
        <v>44175</v>
      </c>
      <c r="G15" s="472" t="s">
        <v>419</v>
      </c>
      <c r="H15" s="286" t="s">
        <v>275</v>
      </c>
      <c r="I15" s="471" t="s">
        <v>400</v>
      </c>
      <c r="J15" s="471" t="s">
        <v>401</v>
      </c>
      <c r="K15" s="471"/>
      <c r="L15" s="471"/>
      <c r="M15" s="471"/>
      <c r="N15" s="478" t="s">
        <v>402</v>
      </c>
      <c r="O15" s="478" t="s">
        <v>402</v>
      </c>
      <c r="P15" s="478" t="s">
        <v>402</v>
      </c>
      <c r="Q15" s="164"/>
      <c r="R15" s="24" t="s">
        <v>403</v>
      </c>
      <c r="S15" s="24" t="s">
        <v>403</v>
      </c>
      <c r="T15" s="24" t="s">
        <v>403</v>
      </c>
      <c r="U15" s="24">
        <v>0</v>
      </c>
      <c r="V15" s="843"/>
      <c r="W15" s="113">
        <v>0</v>
      </c>
      <c r="X15" s="113">
        <v>0</v>
      </c>
      <c r="Y15" s="113">
        <v>0</v>
      </c>
      <c r="Z15" s="113">
        <v>0</v>
      </c>
      <c r="AA15" s="113">
        <v>0</v>
      </c>
      <c r="AB15" s="113">
        <v>0</v>
      </c>
      <c r="AC15" s="113">
        <v>0</v>
      </c>
      <c r="AD15" s="113">
        <v>0</v>
      </c>
      <c r="AE15" s="113">
        <v>0</v>
      </c>
      <c r="AF15" s="113">
        <v>0</v>
      </c>
      <c r="AG15" s="155">
        <v>0</v>
      </c>
      <c r="AH15" s="155">
        <v>0</v>
      </c>
      <c r="AI15" s="155">
        <v>0</v>
      </c>
      <c r="AJ15" s="155">
        <v>0</v>
      </c>
      <c r="AK15" s="115">
        <v>0</v>
      </c>
      <c r="AL15" s="115">
        <v>0</v>
      </c>
      <c r="AM15" s="115">
        <v>0</v>
      </c>
      <c r="AN15" s="115">
        <f t="shared" si="0"/>
        <v>0</v>
      </c>
      <c r="AO15" s="105">
        <f t="shared" si="2"/>
        <v>0</v>
      </c>
      <c r="AP15" s="165">
        <f t="shared" si="1"/>
        <v>0</v>
      </c>
      <c r="AQ15" s="9"/>
      <c r="AR15" s="9"/>
      <c r="AS15" s="9"/>
      <c r="AT15" s="9"/>
      <c r="AU15" s="9"/>
      <c r="AV15" s="9"/>
    </row>
    <row r="16" spans="1:52" ht="54" customHeight="1">
      <c r="A16" s="829"/>
      <c r="B16" s="836"/>
      <c r="C16" s="838"/>
      <c r="D16" s="239" t="s">
        <v>420</v>
      </c>
      <c r="E16" s="238">
        <v>1</v>
      </c>
      <c r="F16" s="469">
        <v>44238</v>
      </c>
      <c r="G16" s="470" t="s">
        <v>421</v>
      </c>
      <c r="H16" s="286" t="s">
        <v>275</v>
      </c>
      <c r="I16" s="471" t="s">
        <v>400</v>
      </c>
      <c r="J16" s="471" t="s">
        <v>401</v>
      </c>
      <c r="K16" s="471"/>
      <c r="L16" s="471"/>
      <c r="M16" s="471"/>
      <c r="N16" s="478" t="s">
        <v>402</v>
      </c>
      <c r="O16" s="478" t="s">
        <v>402</v>
      </c>
      <c r="P16" s="478" t="s">
        <v>402</v>
      </c>
      <c r="Q16" s="164"/>
      <c r="R16" s="24" t="s">
        <v>403</v>
      </c>
      <c r="S16" s="24" t="s">
        <v>403</v>
      </c>
      <c r="T16" s="24" t="s">
        <v>403</v>
      </c>
      <c r="U16" s="24">
        <v>0</v>
      </c>
      <c r="V16" s="843"/>
      <c r="W16" s="113">
        <v>0</v>
      </c>
      <c r="X16" s="113">
        <v>0</v>
      </c>
      <c r="Y16" s="113">
        <v>0</v>
      </c>
      <c r="Z16" s="113">
        <v>0</v>
      </c>
      <c r="AA16" s="113">
        <v>0</v>
      </c>
      <c r="AB16" s="113">
        <v>0</v>
      </c>
      <c r="AC16" s="113">
        <v>0</v>
      </c>
      <c r="AD16" s="113">
        <v>0</v>
      </c>
      <c r="AE16" s="113">
        <v>0</v>
      </c>
      <c r="AF16" s="113">
        <v>0</v>
      </c>
      <c r="AG16" s="155">
        <v>0</v>
      </c>
      <c r="AH16" s="155">
        <v>0</v>
      </c>
      <c r="AI16" s="155">
        <v>0</v>
      </c>
      <c r="AJ16" s="155">
        <v>0</v>
      </c>
      <c r="AK16" s="115">
        <v>0</v>
      </c>
      <c r="AL16" s="115">
        <v>0</v>
      </c>
      <c r="AM16" s="115">
        <v>0</v>
      </c>
      <c r="AN16" s="115">
        <f t="shared" si="0"/>
        <v>0</v>
      </c>
      <c r="AO16" s="105">
        <f t="shared" si="2"/>
        <v>0</v>
      </c>
      <c r="AP16" s="165">
        <f t="shared" si="1"/>
        <v>0</v>
      </c>
      <c r="AQ16" s="9"/>
      <c r="AR16" s="9"/>
      <c r="AS16" s="9"/>
      <c r="AT16" s="9"/>
      <c r="AU16" s="9"/>
      <c r="AV16" s="9"/>
    </row>
    <row r="17" spans="1:52" ht="45" customHeight="1">
      <c r="A17" s="58">
        <v>3</v>
      </c>
      <c r="B17" s="103" t="s">
        <v>422</v>
      </c>
      <c r="C17" s="103">
        <v>3</v>
      </c>
      <c r="D17" s="114">
        <v>0</v>
      </c>
      <c r="E17" s="113">
        <v>0</v>
      </c>
      <c r="F17" s="159">
        <v>0</v>
      </c>
      <c r="G17" s="159">
        <v>0</v>
      </c>
      <c r="H17" s="65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60">
        <v>0</v>
      </c>
      <c r="O17" s="60">
        <v>0</v>
      </c>
      <c r="P17" s="60">
        <v>0</v>
      </c>
      <c r="Q17" s="164">
        <v>0</v>
      </c>
      <c r="R17" s="154">
        <v>0</v>
      </c>
      <c r="S17" s="154">
        <v>0</v>
      </c>
      <c r="T17" s="154">
        <v>0</v>
      </c>
      <c r="U17" s="154">
        <v>0</v>
      </c>
      <c r="V17" s="174"/>
      <c r="W17" s="113">
        <v>0</v>
      </c>
      <c r="X17" s="113">
        <v>0</v>
      </c>
      <c r="Y17" s="113">
        <v>0</v>
      </c>
      <c r="Z17" s="113">
        <v>0</v>
      </c>
      <c r="AA17" s="113">
        <v>0</v>
      </c>
      <c r="AB17" s="113">
        <v>0</v>
      </c>
      <c r="AC17" s="113">
        <v>0</v>
      </c>
      <c r="AD17" s="113">
        <v>0</v>
      </c>
      <c r="AE17" s="113">
        <v>0</v>
      </c>
      <c r="AF17" s="113">
        <v>0</v>
      </c>
      <c r="AG17" s="113">
        <v>0</v>
      </c>
      <c r="AH17" s="113">
        <v>0</v>
      </c>
      <c r="AI17" s="113">
        <v>0</v>
      </c>
      <c r="AJ17" s="113">
        <v>0</v>
      </c>
      <c r="AK17" s="115">
        <v>0</v>
      </c>
      <c r="AL17" s="115">
        <v>0</v>
      </c>
      <c r="AM17" s="115">
        <v>0</v>
      </c>
      <c r="AN17" s="115">
        <v>0</v>
      </c>
      <c r="AO17" s="105">
        <v>0</v>
      </c>
      <c r="AP17" s="165">
        <v>0</v>
      </c>
      <c r="AQ17" s="9"/>
      <c r="AR17" s="9"/>
      <c r="AS17" s="9"/>
      <c r="AT17" s="9"/>
      <c r="AU17" s="9"/>
      <c r="AV17" s="9"/>
      <c r="AW17"/>
      <c r="AX17"/>
      <c r="AY17"/>
      <c r="AZ17"/>
    </row>
    <row r="18" spans="1:52" ht="45" customHeight="1">
      <c r="A18" s="58">
        <v>4</v>
      </c>
      <c r="B18" s="103" t="s">
        <v>423</v>
      </c>
      <c r="C18" s="103">
        <v>6</v>
      </c>
      <c r="D18" s="114">
        <v>0</v>
      </c>
      <c r="E18" s="113">
        <v>0</v>
      </c>
      <c r="F18" s="159">
        <v>0</v>
      </c>
      <c r="G18" s="159">
        <v>0</v>
      </c>
      <c r="H18" s="144">
        <v>0</v>
      </c>
      <c r="I18" s="113">
        <v>0</v>
      </c>
      <c r="J18" s="113">
        <v>0</v>
      </c>
      <c r="K18" s="113"/>
      <c r="L18" s="113">
        <v>0</v>
      </c>
      <c r="M18" s="113">
        <v>0</v>
      </c>
      <c r="N18" s="60">
        <v>0</v>
      </c>
      <c r="O18" s="60">
        <v>0</v>
      </c>
      <c r="P18" s="60">
        <v>0</v>
      </c>
      <c r="Q18" s="164">
        <v>0</v>
      </c>
      <c r="R18" s="154">
        <v>0</v>
      </c>
      <c r="S18" s="154">
        <v>0</v>
      </c>
      <c r="T18" s="154">
        <v>0</v>
      </c>
      <c r="U18" s="154">
        <v>0</v>
      </c>
      <c r="V18" s="174"/>
      <c r="W18" s="113">
        <v>0</v>
      </c>
      <c r="X18" s="113"/>
      <c r="Y18" s="113">
        <v>0</v>
      </c>
      <c r="Z18" s="113">
        <v>0</v>
      </c>
      <c r="AA18" s="113">
        <v>0</v>
      </c>
      <c r="AB18" s="113">
        <v>0</v>
      </c>
      <c r="AC18" s="113">
        <v>0</v>
      </c>
      <c r="AD18" s="113">
        <v>0</v>
      </c>
      <c r="AE18" s="113">
        <v>0</v>
      </c>
      <c r="AF18" s="113">
        <v>0</v>
      </c>
      <c r="AG18" s="155">
        <v>0</v>
      </c>
      <c r="AH18" s="155">
        <v>0</v>
      </c>
      <c r="AI18" s="155">
        <v>0</v>
      </c>
      <c r="AJ18" s="155">
        <v>0</v>
      </c>
      <c r="AK18" s="115">
        <v>0</v>
      </c>
      <c r="AL18" s="115">
        <v>0</v>
      </c>
      <c r="AM18" s="115">
        <v>0</v>
      </c>
      <c r="AN18" s="115">
        <v>0</v>
      </c>
      <c r="AO18" s="105">
        <v>0</v>
      </c>
      <c r="AP18" s="165">
        <v>0</v>
      </c>
      <c r="AQ18" s="9"/>
      <c r="AR18" s="9"/>
      <c r="AS18" s="9"/>
      <c r="AT18" s="9"/>
      <c r="AU18" s="9"/>
      <c r="AV18" s="9"/>
      <c r="AW18"/>
      <c r="AX18"/>
      <c r="AY18"/>
      <c r="AZ18"/>
    </row>
    <row r="19" spans="1:52" ht="45" customHeight="1">
      <c r="A19" s="58">
        <v>5</v>
      </c>
      <c r="B19" s="103" t="s">
        <v>424</v>
      </c>
      <c r="C19" s="103">
        <v>8</v>
      </c>
      <c r="D19" s="114">
        <v>0</v>
      </c>
      <c r="E19" s="113">
        <v>0</v>
      </c>
      <c r="F19" s="159">
        <v>0</v>
      </c>
      <c r="G19" s="159">
        <v>0</v>
      </c>
      <c r="H19" s="65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60">
        <v>0</v>
      </c>
      <c r="O19" s="60">
        <v>0</v>
      </c>
      <c r="P19" s="60">
        <v>0</v>
      </c>
      <c r="Q19" s="164">
        <v>0</v>
      </c>
      <c r="R19" s="154">
        <v>0</v>
      </c>
      <c r="S19" s="154">
        <v>0</v>
      </c>
      <c r="T19" s="154">
        <v>0</v>
      </c>
      <c r="U19" s="154">
        <v>0</v>
      </c>
      <c r="V19" s="174"/>
      <c r="W19" s="113">
        <v>0</v>
      </c>
      <c r="X19" s="113">
        <v>0</v>
      </c>
      <c r="Y19" s="113">
        <v>0</v>
      </c>
      <c r="Z19" s="113">
        <v>0</v>
      </c>
      <c r="AA19" s="113">
        <v>0</v>
      </c>
      <c r="AB19" s="113">
        <v>0</v>
      </c>
      <c r="AC19" s="113">
        <v>0</v>
      </c>
      <c r="AD19" s="113">
        <v>0</v>
      </c>
      <c r="AE19" s="113">
        <v>0</v>
      </c>
      <c r="AF19" s="113">
        <v>0</v>
      </c>
      <c r="AG19" s="113">
        <v>0</v>
      </c>
      <c r="AH19" s="113">
        <v>0</v>
      </c>
      <c r="AI19" s="113">
        <v>0</v>
      </c>
      <c r="AJ19" s="113">
        <v>0</v>
      </c>
      <c r="AK19" s="115">
        <v>0</v>
      </c>
      <c r="AL19" s="115">
        <v>0</v>
      </c>
      <c r="AM19" s="115">
        <v>0</v>
      </c>
      <c r="AN19" s="115">
        <v>0</v>
      </c>
      <c r="AO19" s="105">
        <v>0</v>
      </c>
      <c r="AP19" s="165">
        <v>0</v>
      </c>
      <c r="AQ19" s="9"/>
      <c r="AR19" s="9"/>
      <c r="AS19" s="9"/>
      <c r="AT19" s="9"/>
      <c r="AU19" s="9"/>
      <c r="AV19" s="9"/>
      <c r="AW19"/>
      <c r="AX19"/>
      <c r="AY19"/>
      <c r="AZ19"/>
    </row>
    <row r="20" spans="1:52" ht="45" customHeight="1">
      <c r="A20" s="58">
        <v>6</v>
      </c>
      <c r="B20" s="103" t="s">
        <v>425</v>
      </c>
      <c r="C20" s="103">
        <v>5</v>
      </c>
      <c r="D20" s="114">
        <v>0</v>
      </c>
      <c r="E20" s="113">
        <v>0</v>
      </c>
      <c r="F20" s="159">
        <v>0</v>
      </c>
      <c r="G20" s="159">
        <v>0</v>
      </c>
      <c r="H20" s="144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60">
        <v>0</v>
      </c>
      <c r="O20" s="60">
        <v>0</v>
      </c>
      <c r="P20" s="60">
        <v>0</v>
      </c>
      <c r="Q20" s="164">
        <v>0</v>
      </c>
      <c r="R20" s="154">
        <v>0</v>
      </c>
      <c r="S20" s="154">
        <v>0</v>
      </c>
      <c r="T20" s="154">
        <v>0</v>
      </c>
      <c r="U20" s="154">
        <v>0</v>
      </c>
      <c r="V20" s="174"/>
      <c r="W20" s="113">
        <v>0</v>
      </c>
      <c r="X20" s="113"/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3">
        <v>0</v>
      </c>
      <c r="AF20" s="113">
        <v>0</v>
      </c>
      <c r="AG20" s="155">
        <v>0</v>
      </c>
      <c r="AH20" s="155">
        <v>0</v>
      </c>
      <c r="AI20" s="155">
        <v>0</v>
      </c>
      <c r="AJ20" s="155">
        <v>0</v>
      </c>
      <c r="AK20" s="115">
        <v>0</v>
      </c>
      <c r="AL20" s="115">
        <v>0</v>
      </c>
      <c r="AM20" s="115">
        <v>0</v>
      </c>
      <c r="AN20" s="115">
        <v>0</v>
      </c>
      <c r="AO20" s="105">
        <v>0</v>
      </c>
      <c r="AP20" s="165">
        <v>0</v>
      </c>
      <c r="AQ20" s="9"/>
      <c r="AR20" s="9"/>
      <c r="AS20" s="9"/>
      <c r="AT20" s="9"/>
      <c r="AU20" s="9"/>
      <c r="AV20" s="9"/>
      <c r="AW20"/>
      <c r="AX20"/>
      <c r="AY20"/>
      <c r="AZ20"/>
    </row>
    <row r="21" spans="1:52" ht="45" customHeight="1">
      <c r="A21" s="890">
        <v>7</v>
      </c>
      <c r="B21" s="929" t="s">
        <v>426</v>
      </c>
      <c r="C21" s="929">
        <v>8</v>
      </c>
      <c r="D21" s="473" t="s">
        <v>193</v>
      </c>
      <c r="E21" s="216">
        <v>1</v>
      </c>
      <c r="F21" s="219" t="s">
        <v>427</v>
      </c>
      <c r="G21" s="219" t="s">
        <v>428</v>
      </c>
      <c r="H21" s="220" t="s">
        <v>76</v>
      </c>
      <c r="I21" s="219"/>
      <c r="J21" s="219"/>
      <c r="K21" s="219"/>
      <c r="L21" s="219"/>
      <c r="M21" s="219"/>
      <c r="N21" s="479">
        <v>544880</v>
      </c>
      <c r="O21" s="479">
        <v>3650530</v>
      </c>
      <c r="P21" s="480"/>
      <c r="Q21" s="474">
        <v>4195410</v>
      </c>
      <c r="R21" s="222"/>
      <c r="S21" s="222"/>
      <c r="T21" s="222"/>
      <c r="U21" s="222"/>
      <c r="V21" s="219">
        <v>38816</v>
      </c>
      <c r="W21" s="216">
        <v>0</v>
      </c>
      <c r="X21" s="58">
        <v>0</v>
      </c>
      <c r="Y21" s="58">
        <v>0</v>
      </c>
      <c r="Z21" s="58">
        <v>0</v>
      </c>
      <c r="AA21" s="219">
        <v>0.06</v>
      </c>
      <c r="AB21" s="219"/>
      <c r="AC21" s="219"/>
      <c r="AD21" s="219"/>
      <c r="AE21" s="219"/>
      <c r="AF21" s="219"/>
      <c r="AG21" s="223">
        <v>0</v>
      </c>
      <c r="AH21" s="223">
        <v>0</v>
      </c>
      <c r="AI21" s="155">
        <v>0</v>
      </c>
      <c r="AJ21" s="155"/>
      <c r="AK21" s="115">
        <v>0</v>
      </c>
      <c r="AL21" s="115">
        <v>0</v>
      </c>
      <c r="AM21" s="115">
        <v>0</v>
      </c>
      <c r="AN21" s="115"/>
      <c r="AO21" s="105">
        <v>0</v>
      </c>
      <c r="AP21" s="165">
        <v>0</v>
      </c>
      <c r="AQ21" s="9"/>
      <c r="AR21" s="9"/>
      <c r="AS21" s="9"/>
      <c r="AT21" s="9"/>
      <c r="AU21" s="9"/>
      <c r="AV21" s="9"/>
      <c r="AW21"/>
      <c r="AX21"/>
      <c r="AY21"/>
      <c r="AZ21"/>
    </row>
    <row r="22" spans="1:52" ht="45" customHeight="1">
      <c r="A22" s="888"/>
      <c r="B22" s="930"/>
      <c r="C22" s="930"/>
      <c r="D22" s="473" t="s">
        <v>429</v>
      </c>
      <c r="E22" s="216">
        <v>2</v>
      </c>
      <c r="F22" s="219" t="s">
        <v>430</v>
      </c>
      <c r="G22" s="219" t="s">
        <v>431</v>
      </c>
      <c r="H22" s="220" t="s">
        <v>76</v>
      </c>
      <c r="I22" s="219">
        <v>0</v>
      </c>
      <c r="J22" s="219">
        <v>0</v>
      </c>
      <c r="K22" s="219"/>
      <c r="L22" s="219">
        <v>0</v>
      </c>
      <c r="M22" s="219"/>
      <c r="N22" s="479">
        <v>373000</v>
      </c>
      <c r="O22" s="479">
        <v>1013340</v>
      </c>
      <c r="P22" s="479"/>
      <c r="Q22" s="474">
        <v>1386340</v>
      </c>
      <c r="R22" s="222"/>
      <c r="S22" s="222"/>
      <c r="T22" s="222"/>
      <c r="U22" s="222"/>
      <c r="V22" s="219"/>
      <c r="W22" s="216">
        <v>0</v>
      </c>
      <c r="X22" s="58">
        <v>0</v>
      </c>
      <c r="Y22" s="58">
        <v>0</v>
      </c>
      <c r="Z22" s="58">
        <v>0</v>
      </c>
      <c r="AA22" s="216">
        <v>30</v>
      </c>
      <c r="AB22" s="216"/>
      <c r="AC22" s="216"/>
      <c r="AD22" s="219"/>
      <c r="AE22" s="219"/>
      <c r="AF22" s="219"/>
      <c r="AG22" s="475">
        <v>0</v>
      </c>
      <c r="AH22" s="223">
        <v>0</v>
      </c>
      <c r="AI22" s="155">
        <v>0</v>
      </c>
      <c r="AJ22" s="155"/>
      <c r="AK22" s="115">
        <v>0</v>
      </c>
      <c r="AL22" s="115">
        <v>0</v>
      </c>
      <c r="AM22" s="115">
        <v>0</v>
      </c>
      <c r="AN22" s="115"/>
      <c r="AO22" s="105">
        <v>0</v>
      </c>
      <c r="AP22" s="165">
        <v>0</v>
      </c>
      <c r="AQ22" s="9"/>
      <c r="AR22" s="9"/>
      <c r="AS22" s="9"/>
      <c r="AT22" s="9"/>
      <c r="AU22" s="9"/>
      <c r="AV22" s="9"/>
      <c r="AW22"/>
      <c r="AX22"/>
      <c r="AY22"/>
      <c r="AZ22"/>
    </row>
    <row r="23" spans="1:52" ht="45" customHeight="1">
      <c r="A23" s="58">
        <v>8</v>
      </c>
      <c r="B23" s="103" t="s">
        <v>971</v>
      </c>
      <c r="C23" s="103">
        <v>9</v>
      </c>
      <c r="D23" s="114">
        <v>0</v>
      </c>
      <c r="E23" s="113">
        <v>0</v>
      </c>
      <c r="F23" s="159">
        <v>0</v>
      </c>
      <c r="G23" s="159">
        <v>0</v>
      </c>
      <c r="H23" s="144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60">
        <v>0</v>
      </c>
      <c r="O23" s="60">
        <v>0</v>
      </c>
      <c r="P23" s="60">
        <v>0</v>
      </c>
      <c r="Q23" s="164">
        <v>0</v>
      </c>
      <c r="R23" s="154">
        <v>0</v>
      </c>
      <c r="S23" s="154">
        <v>0</v>
      </c>
      <c r="T23" s="154">
        <v>0</v>
      </c>
      <c r="U23" s="154">
        <v>0</v>
      </c>
      <c r="V23" s="174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0</v>
      </c>
      <c r="AE23" s="113">
        <v>0</v>
      </c>
      <c r="AF23" s="113">
        <v>0</v>
      </c>
      <c r="AG23" s="155">
        <v>0</v>
      </c>
      <c r="AH23" s="155">
        <v>0</v>
      </c>
      <c r="AI23" s="155">
        <v>0</v>
      </c>
      <c r="AJ23" s="155">
        <v>0</v>
      </c>
      <c r="AK23" s="115">
        <v>0</v>
      </c>
      <c r="AL23" s="115">
        <v>0</v>
      </c>
      <c r="AM23" s="115">
        <v>0</v>
      </c>
      <c r="AN23" s="115">
        <v>0</v>
      </c>
      <c r="AO23" s="105">
        <v>0</v>
      </c>
      <c r="AP23" s="165">
        <v>0</v>
      </c>
      <c r="AQ23" s="9"/>
      <c r="AR23" s="9"/>
      <c r="AS23" s="9"/>
      <c r="AT23" s="9"/>
      <c r="AU23" s="9"/>
      <c r="AV23" s="9"/>
      <c r="AW23"/>
      <c r="AX23"/>
      <c r="AY23"/>
      <c r="AZ23"/>
    </row>
    <row r="24" spans="1:52" ht="45" customHeight="1">
      <c r="A24" s="58">
        <v>9</v>
      </c>
      <c r="B24" s="103" t="s">
        <v>432</v>
      </c>
      <c r="C24" s="103">
        <v>6</v>
      </c>
      <c r="D24" s="114">
        <v>0</v>
      </c>
      <c r="E24" s="113">
        <v>0</v>
      </c>
      <c r="F24" s="159"/>
      <c r="G24" s="159"/>
      <c r="H24" s="144"/>
      <c r="I24" s="113"/>
      <c r="J24" s="113"/>
      <c r="K24" s="113"/>
      <c r="L24" s="113"/>
      <c r="M24" s="113"/>
      <c r="N24" s="60">
        <v>0</v>
      </c>
      <c r="O24" s="60">
        <v>0</v>
      </c>
      <c r="P24" s="60">
        <v>0</v>
      </c>
      <c r="Q24" s="164">
        <v>0</v>
      </c>
      <c r="R24" s="154">
        <v>0</v>
      </c>
      <c r="S24" s="154">
        <v>0</v>
      </c>
      <c r="T24" s="154">
        <v>0</v>
      </c>
      <c r="U24" s="154">
        <v>0</v>
      </c>
      <c r="V24" s="174"/>
      <c r="W24" s="113">
        <v>0</v>
      </c>
      <c r="X24" s="113"/>
      <c r="Y24" s="113"/>
      <c r="Z24" s="113"/>
      <c r="AA24" s="113"/>
      <c r="AB24" s="113"/>
      <c r="AC24" s="113"/>
      <c r="AD24" s="113"/>
      <c r="AE24" s="113"/>
      <c r="AF24" s="113"/>
      <c r="AG24" s="155"/>
      <c r="AH24" s="155"/>
      <c r="AI24" s="155"/>
      <c r="AJ24" s="155"/>
      <c r="AK24" s="115">
        <v>0</v>
      </c>
      <c r="AL24" s="115">
        <v>0</v>
      </c>
      <c r="AM24" s="115">
        <v>0</v>
      </c>
      <c r="AN24" s="115">
        <v>0</v>
      </c>
      <c r="AO24" s="105">
        <v>0</v>
      </c>
      <c r="AP24" s="165">
        <v>0</v>
      </c>
      <c r="AQ24" s="9"/>
      <c r="AR24" s="9"/>
      <c r="AS24" s="9"/>
      <c r="AT24" s="9"/>
      <c r="AU24" s="9"/>
      <c r="AV24" s="9"/>
      <c r="AW24"/>
      <c r="AX24"/>
      <c r="AY24"/>
      <c r="AZ24"/>
    </row>
    <row r="25" spans="1:52" ht="45" customHeight="1">
      <c r="A25" s="58">
        <v>10</v>
      </c>
      <c r="B25" s="103" t="s">
        <v>433</v>
      </c>
      <c r="C25" s="103">
        <v>3</v>
      </c>
      <c r="D25" s="114">
        <v>0</v>
      </c>
      <c r="E25" s="113">
        <v>0</v>
      </c>
      <c r="F25" s="159">
        <v>0</v>
      </c>
      <c r="G25" s="159">
        <v>0</v>
      </c>
      <c r="H25" s="144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60">
        <v>0</v>
      </c>
      <c r="O25" s="60">
        <v>0</v>
      </c>
      <c r="P25" s="60">
        <v>0</v>
      </c>
      <c r="Q25" s="164">
        <v>0</v>
      </c>
      <c r="R25" s="154">
        <v>0</v>
      </c>
      <c r="S25" s="154">
        <v>0</v>
      </c>
      <c r="T25" s="154">
        <v>0</v>
      </c>
      <c r="U25" s="154">
        <v>0</v>
      </c>
      <c r="V25" s="174">
        <v>0</v>
      </c>
      <c r="W25" s="113">
        <v>0</v>
      </c>
      <c r="X25" s="113">
        <v>0</v>
      </c>
      <c r="Y25" s="113">
        <v>0</v>
      </c>
      <c r="Z25" s="113">
        <v>0</v>
      </c>
      <c r="AA25" s="113">
        <v>0</v>
      </c>
      <c r="AB25" s="113">
        <v>0</v>
      </c>
      <c r="AC25" s="113">
        <v>0</v>
      </c>
      <c r="AD25" s="113">
        <v>0</v>
      </c>
      <c r="AE25" s="113">
        <v>0</v>
      </c>
      <c r="AF25" s="113">
        <v>0</v>
      </c>
      <c r="AG25" s="155">
        <v>0</v>
      </c>
      <c r="AH25" s="155">
        <v>0</v>
      </c>
      <c r="AI25" s="155">
        <v>0</v>
      </c>
      <c r="AJ25" s="155">
        <v>0</v>
      </c>
      <c r="AK25" s="115">
        <v>0</v>
      </c>
      <c r="AL25" s="115">
        <v>0</v>
      </c>
      <c r="AM25" s="115">
        <v>0</v>
      </c>
      <c r="AN25" s="115">
        <v>0</v>
      </c>
      <c r="AO25" s="105">
        <v>0</v>
      </c>
      <c r="AP25" s="165">
        <v>0</v>
      </c>
      <c r="AQ25" s="9"/>
      <c r="AR25" s="9"/>
      <c r="AS25" s="9"/>
      <c r="AT25" s="9"/>
      <c r="AU25" s="9"/>
      <c r="AV25" s="9"/>
      <c r="AW25"/>
      <c r="AX25"/>
      <c r="AY25"/>
      <c r="AZ25"/>
    </row>
    <row r="26" spans="1:52" ht="45" customHeight="1" thickBot="1">
      <c r="A26" s="476"/>
      <c r="B26" s="57"/>
      <c r="C26" s="57">
        <f>SUM(C7:C25)</f>
        <v>67</v>
      </c>
      <c r="D26" s="57">
        <f t="shared" ref="D26:AP26" si="3">SUM(D7:D25)</f>
        <v>0</v>
      </c>
      <c r="E26" s="57">
        <f t="shared" si="3"/>
        <v>12</v>
      </c>
      <c r="F26" s="57">
        <f t="shared" si="3"/>
        <v>305973</v>
      </c>
      <c r="G26" s="57">
        <f t="shared" si="3"/>
        <v>0</v>
      </c>
      <c r="H26" s="57">
        <f t="shared" si="3"/>
        <v>0</v>
      </c>
      <c r="I26" s="57">
        <f t="shared" si="3"/>
        <v>0</v>
      </c>
      <c r="J26" s="57">
        <f t="shared" si="3"/>
        <v>0</v>
      </c>
      <c r="K26" s="57">
        <f t="shared" si="3"/>
        <v>0</v>
      </c>
      <c r="L26" s="57">
        <f t="shared" si="3"/>
        <v>0</v>
      </c>
      <c r="M26" s="57">
        <f t="shared" si="3"/>
        <v>0</v>
      </c>
      <c r="N26" s="57">
        <f t="shared" si="3"/>
        <v>917880</v>
      </c>
      <c r="O26" s="57">
        <f t="shared" si="3"/>
        <v>4663870</v>
      </c>
      <c r="P26" s="57">
        <f t="shared" si="3"/>
        <v>0</v>
      </c>
      <c r="Q26" s="57">
        <f t="shared" si="3"/>
        <v>5581750</v>
      </c>
      <c r="R26" s="57">
        <f t="shared" si="3"/>
        <v>0</v>
      </c>
      <c r="S26" s="57">
        <f t="shared" si="3"/>
        <v>0</v>
      </c>
      <c r="T26" s="57">
        <f t="shared" si="3"/>
        <v>0</v>
      </c>
      <c r="U26" s="57">
        <f t="shared" si="3"/>
        <v>0</v>
      </c>
      <c r="V26" s="57">
        <f t="shared" si="3"/>
        <v>48738</v>
      </c>
      <c r="W26" s="57">
        <f t="shared" si="3"/>
        <v>0</v>
      </c>
      <c r="X26" s="57">
        <f t="shared" si="3"/>
        <v>0</v>
      </c>
      <c r="Y26" s="57">
        <f t="shared" si="3"/>
        <v>0</v>
      </c>
      <c r="Z26" s="57">
        <f t="shared" si="3"/>
        <v>0</v>
      </c>
      <c r="AA26" s="57">
        <f t="shared" si="3"/>
        <v>30.06</v>
      </c>
      <c r="AB26" s="57">
        <f t="shared" si="3"/>
        <v>0</v>
      </c>
      <c r="AC26" s="57">
        <f t="shared" si="3"/>
        <v>0</v>
      </c>
      <c r="AD26" s="57">
        <f t="shared" si="3"/>
        <v>0</v>
      </c>
      <c r="AE26" s="57">
        <f t="shared" si="3"/>
        <v>0</v>
      </c>
      <c r="AF26" s="57">
        <f t="shared" si="3"/>
        <v>0</v>
      </c>
      <c r="AG26" s="57">
        <f t="shared" si="3"/>
        <v>0</v>
      </c>
      <c r="AH26" s="57">
        <f t="shared" si="3"/>
        <v>0</v>
      </c>
      <c r="AI26" s="57">
        <f t="shared" si="3"/>
        <v>0</v>
      </c>
      <c r="AJ26" s="57">
        <f t="shared" si="3"/>
        <v>0</v>
      </c>
      <c r="AK26" s="57">
        <f t="shared" si="3"/>
        <v>0</v>
      </c>
      <c r="AL26" s="57">
        <f t="shared" si="3"/>
        <v>0</v>
      </c>
      <c r="AM26" s="57">
        <f t="shared" si="3"/>
        <v>0</v>
      </c>
      <c r="AN26" s="57">
        <f t="shared" si="3"/>
        <v>0</v>
      </c>
      <c r="AO26" s="57">
        <f t="shared" si="3"/>
        <v>0</v>
      </c>
      <c r="AP26" s="57">
        <f t="shared" si="3"/>
        <v>0</v>
      </c>
      <c r="AQ26" s="9"/>
      <c r="AR26" s="9"/>
      <c r="AS26" s="9"/>
      <c r="AT26" s="9"/>
      <c r="AU26" s="9"/>
      <c r="AV26" s="9"/>
    </row>
    <row r="27" spans="1:52" ht="96" customHeight="1">
      <c r="B27" s="928" t="s">
        <v>13</v>
      </c>
      <c r="C27" s="928"/>
      <c r="D27" s="928"/>
      <c r="E27" s="928"/>
      <c r="F27" s="928"/>
      <c r="G27" s="928"/>
      <c r="H27" s="928"/>
      <c r="I27" s="928"/>
      <c r="J27" s="928"/>
      <c r="K27" s="928"/>
      <c r="L27" s="928"/>
      <c r="M27" s="928"/>
      <c r="N27" s="928"/>
      <c r="O27" s="928"/>
      <c r="P27" s="928"/>
      <c r="Q27" s="928"/>
      <c r="R27" s="928"/>
      <c r="S27" s="928"/>
      <c r="T27" s="928"/>
      <c r="U27" s="928"/>
      <c r="V27" s="928"/>
      <c r="W27" s="928"/>
      <c r="X27" s="928"/>
      <c r="Y27" s="928"/>
      <c r="Z27" s="928"/>
      <c r="AA27" s="928"/>
      <c r="AB27" s="928"/>
      <c r="AC27" s="928"/>
      <c r="AD27" s="928"/>
      <c r="AE27" s="928"/>
      <c r="AF27" s="928"/>
      <c r="AG27" s="4"/>
      <c r="AH27" s="4"/>
      <c r="AI27" s="4"/>
      <c r="AJ27" s="4"/>
      <c r="AK27" s="4"/>
      <c r="AL27" s="4"/>
      <c r="AM27" s="4"/>
      <c r="AN27" s="4"/>
    </row>
    <row r="28" spans="1:52" ht="14.25">
      <c r="B28" s="359"/>
      <c r="C28" s="359"/>
      <c r="D28" s="359"/>
      <c r="AG28" s="1"/>
      <c r="AH28" s="1"/>
      <c r="AI28" s="1"/>
      <c r="AJ28" s="1"/>
    </row>
    <row r="29" spans="1:52" ht="15" customHeight="1">
      <c r="B29" s="2"/>
      <c r="C29" s="2"/>
      <c r="D29" s="2"/>
      <c r="AG29" s="1"/>
      <c r="AH29" s="1"/>
      <c r="AI29" s="1"/>
      <c r="AJ29" s="1"/>
    </row>
    <row r="30" spans="1:52">
      <c r="AG30" s="1"/>
      <c r="AH30" s="1"/>
      <c r="AI30" s="1"/>
      <c r="AJ30" s="1"/>
    </row>
    <row r="31" spans="1:52">
      <c r="AG31" s="1"/>
      <c r="AH31" s="1"/>
      <c r="AI31" s="1"/>
      <c r="AJ31" s="1"/>
    </row>
    <row r="32" spans="1:52">
      <c r="AG32" s="1"/>
      <c r="AH32" s="1"/>
      <c r="AI32" s="1"/>
      <c r="AJ32" s="1"/>
    </row>
    <row r="33" spans="33:36">
      <c r="AG33" s="1"/>
      <c r="AH33" s="1"/>
      <c r="AI33" s="1"/>
      <c r="AJ33" s="1"/>
    </row>
    <row r="34" spans="33:36">
      <c r="AG34" s="1"/>
      <c r="AH34" s="1"/>
      <c r="AI34" s="1"/>
      <c r="AJ34" s="1"/>
    </row>
    <row r="35" spans="33:36">
      <c r="AG35" s="1"/>
      <c r="AH35" s="1"/>
      <c r="AI35" s="1"/>
      <c r="AJ35" s="1"/>
    </row>
    <row r="36" spans="33:36">
      <c r="AG36" s="1"/>
      <c r="AH36" s="1"/>
      <c r="AI36" s="1"/>
      <c r="AJ36" s="1"/>
    </row>
    <row r="37" spans="33:36">
      <c r="AG37" s="1"/>
      <c r="AH37" s="1"/>
      <c r="AI37" s="1"/>
      <c r="AJ37" s="1"/>
    </row>
    <row r="38" spans="33:36">
      <c r="AG38" s="1"/>
      <c r="AH38" s="1"/>
      <c r="AI38" s="1"/>
      <c r="AJ38" s="1"/>
    </row>
    <row r="39" spans="33:36">
      <c r="AG39" s="1"/>
      <c r="AH39" s="1"/>
      <c r="AI39" s="1"/>
      <c r="AJ39" s="1"/>
    </row>
    <row r="40" spans="33:36">
      <c r="AG40" s="1"/>
      <c r="AH40" s="1"/>
      <c r="AI40" s="1"/>
      <c r="AJ40" s="1"/>
    </row>
    <row r="41" spans="33:36">
      <c r="AG41" s="1"/>
      <c r="AH41" s="1"/>
      <c r="AI41" s="1"/>
      <c r="AJ41" s="1"/>
    </row>
    <row r="42" spans="33:36">
      <c r="AG42" s="1"/>
      <c r="AH42" s="1"/>
      <c r="AI42" s="1"/>
      <c r="AJ42" s="1"/>
    </row>
    <row r="43" spans="33:36">
      <c r="AG43" s="1"/>
      <c r="AH43" s="1"/>
      <c r="AI43" s="1"/>
      <c r="AJ43" s="1"/>
    </row>
    <row r="44" spans="33:36">
      <c r="AG44" s="1"/>
      <c r="AH44" s="1"/>
      <c r="AI44" s="1"/>
      <c r="AJ44" s="1"/>
    </row>
    <row r="45" spans="33:36">
      <c r="AG45" s="1"/>
      <c r="AH45" s="1"/>
      <c r="AI45" s="1"/>
      <c r="AJ45" s="1"/>
    </row>
    <row r="46" spans="33:36">
      <c r="AG46" s="1"/>
      <c r="AH46" s="1"/>
      <c r="AI46" s="1"/>
      <c r="AJ46" s="1"/>
    </row>
    <row r="47" spans="33:36">
      <c r="AG47" s="1"/>
      <c r="AH47" s="1"/>
      <c r="AI47" s="1"/>
      <c r="AJ47" s="1"/>
    </row>
    <row r="48" spans="33:36">
      <c r="AG48" s="1"/>
      <c r="AH48" s="1"/>
      <c r="AI48" s="1"/>
      <c r="AJ48" s="1"/>
    </row>
    <row r="49" spans="33:36">
      <c r="AG49" s="1"/>
      <c r="AH49" s="1"/>
      <c r="AI49" s="1"/>
      <c r="AJ49" s="1"/>
    </row>
    <row r="50" spans="33:36">
      <c r="AG50" s="1"/>
      <c r="AH50" s="1"/>
      <c r="AI50" s="1"/>
      <c r="AJ50" s="1"/>
    </row>
    <row r="51" spans="33:36">
      <c r="AG51" s="1"/>
      <c r="AH51" s="1"/>
      <c r="AI51" s="1"/>
      <c r="AJ51" s="1"/>
    </row>
    <row r="52" spans="33:36">
      <c r="AG52" s="1"/>
      <c r="AH52" s="1"/>
      <c r="AI52" s="1"/>
      <c r="AJ52" s="1"/>
    </row>
    <row r="53" spans="33:36">
      <c r="AG53" s="1"/>
      <c r="AH53" s="1"/>
      <c r="AI53" s="1"/>
      <c r="AJ53" s="1"/>
    </row>
    <row r="54" spans="33:36">
      <c r="AG54" s="1"/>
      <c r="AH54" s="1"/>
      <c r="AI54" s="1"/>
      <c r="AJ54" s="1"/>
    </row>
    <row r="55" spans="33:36">
      <c r="AG55" s="1"/>
      <c r="AH55" s="1"/>
      <c r="AI55" s="1"/>
      <c r="AJ55" s="1"/>
    </row>
    <row r="56" spans="33:36">
      <c r="AG56" s="1"/>
      <c r="AH56" s="1"/>
      <c r="AI56" s="1"/>
      <c r="AJ56" s="1"/>
    </row>
    <row r="57" spans="33:36">
      <c r="AG57" s="1"/>
      <c r="AH57" s="1"/>
      <c r="AI57" s="1"/>
      <c r="AJ57" s="1"/>
    </row>
    <row r="58" spans="33:36">
      <c r="AG58" s="1"/>
      <c r="AH58" s="1"/>
      <c r="AI58" s="1"/>
      <c r="AJ58" s="1"/>
    </row>
    <row r="59" spans="33:36">
      <c r="AG59" s="1"/>
      <c r="AH59" s="1"/>
      <c r="AI59" s="1"/>
      <c r="AJ59" s="1"/>
    </row>
    <row r="60" spans="33:36">
      <c r="AG60" s="1"/>
      <c r="AH60" s="1"/>
      <c r="AI60" s="1"/>
      <c r="AJ60" s="1"/>
    </row>
    <row r="61" spans="33:36">
      <c r="AG61" s="1"/>
      <c r="AH61" s="1"/>
      <c r="AI61" s="1"/>
      <c r="AJ61" s="1"/>
    </row>
    <row r="62" spans="33:36">
      <c r="AG62" s="1"/>
      <c r="AH62" s="1"/>
      <c r="AI62" s="1"/>
      <c r="AJ62" s="1"/>
    </row>
    <row r="63" spans="33:36">
      <c r="AG63" s="1"/>
      <c r="AH63" s="1"/>
      <c r="AI63" s="1"/>
      <c r="AJ63" s="1"/>
    </row>
    <row r="64" spans="33:36">
      <c r="AG64" s="1"/>
      <c r="AH64" s="1"/>
      <c r="AI64" s="1"/>
      <c r="AJ64" s="1"/>
    </row>
    <row r="65" spans="33:36">
      <c r="AG65" s="1"/>
      <c r="AH65" s="1"/>
      <c r="AI65" s="1"/>
      <c r="AJ65" s="1"/>
    </row>
    <row r="66" spans="33:36">
      <c r="AG66" s="1"/>
      <c r="AH66" s="1"/>
      <c r="AI66" s="1"/>
      <c r="AJ66" s="1"/>
    </row>
    <row r="67" spans="33:36">
      <c r="AG67" s="1"/>
      <c r="AH67" s="1"/>
      <c r="AI67" s="1"/>
      <c r="AJ67" s="1"/>
    </row>
    <row r="68" spans="33:36">
      <c r="AG68" s="1"/>
      <c r="AH68" s="1"/>
      <c r="AI68" s="1"/>
      <c r="AJ68" s="1"/>
    </row>
    <row r="69" spans="33:36">
      <c r="AG69" s="1"/>
      <c r="AH69" s="1"/>
      <c r="AI69" s="1"/>
      <c r="AJ69" s="1"/>
    </row>
    <row r="70" spans="33:36">
      <c r="AG70" s="1"/>
      <c r="AH70" s="1"/>
      <c r="AI70" s="1"/>
      <c r="AJ70" s="1"/>
    </row>
    <row r="71" spans="33:36">
      <c r="AG71" s="1"/>
      <c r="AH71" s="1"/>
      <c r="AI71" s="1"/>
      <c r="AJ71" s="1"/>
    </row>
    <row r="72" spans="33:36">
      <c r="AG72" s="1"/>
      <c r="AH72" s="1"/>
      <c r="AI72" s="1"/>
      <c r="AJ72" s="1"/>
    </row>
    <row r="73" spans="33:36">
      <c r="AG73" s="1"/>
      <c r="AH73" s="1"/>
      <c r="AI73" s="1"/>
      <c r="AJ73" s="1"/>
    </row>
    <row r="74" spans="33:36">
      <c r="AG74" s="1"/>
      <c r="AH74" s="1"/>
      <c r="AI74" s="1"/>
      <c r="AJ74" s="1"/>
    </row>
    <row r="75" spans="33:36">
      <c r="AG75" s="1"/>
      <c r="AH75" s="1"/>
      <c r="AI75" s="1"/>
      <c r="AJ75" s="1"/>
    </row>
    <row r="76" spans="33:36">
      <c r="AG76" s="1"/>
      <c r="AH76" s="1"/>
      <c r="AI76" s="1"/>
      <c r="AJ76" s="1"/>
    </row>
    <row r="77" spans="33:36">
      <c r="AG77" s="1"/>
      <c r="AH77" s="1"/>
      <c r="AI77" s="1"/>
      <c r="AJ77" s="1"/>
    </row>
    <row r="78" spans="33:36">
      <c r="AG78" s="1"/>
      <c r="AH78" s="1"/>
      <c r="AI78" s="1"/>
      <c r="AJ78" s="1"/>
    </row>
    <row r="79" spans="33:36">
      <c r="AG79" s="1"/>
      <c r="AH79" s="1"/>
      <c r="AI79" s="1"/>
      <c r="AJ79" s="1"/>
    </row>
    <row r="80" spans="33:36">
      <c r="AG80" s="1"/>
      <c r="AH80" s="1"/>
      <c r="AI80" s="1"/>
      <c r="AJ80" s="1"/>
    </row>
    <row r="81" spans="33:36">
      <c r="AG81" s="1"/>
      <c r="AH81" s="1"/>
      <c r="AI81" s="1"/>
      <c r="AJ81" s="1"/>
    </row>
    <row r="82" spans="33:36">
      <c r="AG82" s="1"/>
      <c r="AH82" s="1"/>
      <c r="AI82" s="1"/>
      <c r="AJ82" s="1"/>
    </row>
    <row r="83" spans="33:36">
      <c r="AG83" s="1"/>
      <c r="AH83" s="1"/>
      <c r="AI83" s="1"/>
      <c r="AJ83" s="1"/>
    </row>
    <row r="84" spans="33:36">
      <c r="AG84" s="1"/>
      <c r="AH84" s="1"/>
      <c r="AI84" s="1"/>
      <c r="AJ84" s="1"/>
    </row>
    <row r="85" spans="33:36">
      <c r="AG85" s="1"/>
      <c r="AH85" s="1"/>
      <c r="AI85" s="1"/>
      <c r="AJ85" s="1"/>
    </row>
    <row r="86" spans="33:36">
      <c r="AG86" s="1"/>
      <c r="AH86" s="1"/>
      <c r="AI86" s="1"/>
      <c r="AJ86" s="1"/>
    </row>
    <row r="87" spans="33:36">
      <c r="AG87" s="1"/>
      <c r="AH87" s="1"/>
      <c r="AI87" s="1"/>
      <c r="AJ87" s="1"/>
    </row>
    <row r="88" spans="33:36">
      <c r="AG88" s="1"/>
      <c r="AH88" s="1"/>
      <c r="AI88" s="1"/>
      <c r="AJ88" s="1"/>
    </row>
    <row r="89" spans="33:36">
      <c r="AG89" s="1"/>
      <c r="AH89" s="1"/>
      <c r="AI89" s="1"/>
      <c r="AJ89" s="1"/>
    </row>
    <row r="90" spans="33:36">
      <c r="AG90" s="1"/>
      <c r="AH90" s="1"/>
      <c r="AI90" s="1"/>
      <c r="AJ90" s="1"/>
    </row>
    <row r="91" spans="33:36">
      <c r="AG91" s="1"/>
      <c r="AH91" s="1"/>
      <c r="AI91" s="1"/>
      <c r="AJ91" s="1"/>
    </row>
    <row r="92" spans="33:36">
      <c r="AG92" s="1"/>
      <c r="AH92" s="1"/>
      <c r="AI92" s="1"/>
      <c r="AJ92" s="1"/>
    </row>
    <row r="93" spans="33:36">
      <c r="AG93" s="1"/>
      <c r="AH93" s="1"/>
      <c r="AI93" s="1"/>
      <c r="AJ93" s="1"/>
    </row>
    <row r="94" spans="33:36">
      <c r="AG94" s="1"/>
      <c r="AH94" s="1"/>
      <c r="AI94" s="1"/>
      <c r="AJ94" s="1"/>
    </row>
    <row r="95" spans="33:36">
      <c r="AG95" s="1"/>
      <c r="AH95" s="1"/>
      <c r="AI95" s="1"/>
      <c r="AJ95" s="1"/>
    </row>
    <row r="96" spans="33:36">
      <c r="AG96" s="1"/>
      <c r="AH96" s="1"/>
      <c r="AI96" s="1"/>
      <c r="AJ96" s="1"/>
    </row>
    <row r="97" spans="33:36">
      <c r="AG97" s="1"/>
      <c r="AH97" s="1"/>
      <c r="AI97" s="1"/>
      <c r="AJ97" s="1"/>
    </row>
    <row r="98" spans="33:36">
      <c r="AG98" s="1"/>
      <c r="AH98" s="1"/>
      <c r="AI98" s="1"/>
      <c r="AJ98" s="1"/>
    </row>
    <row r="99" spans="33:36">
      <c r="AG99" s="1"/>
      <c r="AH99" s="1"/>
      <c r="AI99" s="1"/>
      <c r="AJ99" s="1"/>
    </row>
    <row r="100" spans="33:36">
      <c r="AG100" s="1"/>
      <c r="AH100" s="1"/>
      <c r="AI100" s="1"/>
      <c r="AJ100" s="1"/>
    </row>
    <row r="101" spans="33:36">
      <c r="AG101" s="1"/>
      <c r="AH101" s="1"/>
      <c r="AI101" s="1"/>
      <c r="AJ101" s="1"/>
    </row>
    <row r="102" spans="33:36">
      <c r="AG102" s="1"/>
      <c r="AH102" s="1"/>
      <c r="AI102" s="1"/>
      <c r="AJ102" s="1"/>
    </row>
    <row r="103" spans="33:36">
      <c r="AG103" s="1"/>
      <c r="AH103" s="1"/>
      <c r="AI103" s="1"/>
      <c r="AJ103" s="1"/>
    </row>
    <row r="104" spans="33:36">
      <c r="AG104" s="1"/>
      <c r="AH104" s="1"/>
      <c r="AI104" s="1"/>
      <c r="AJ104" s="1"/>
    </row>
    <row r="105" spans="33:36">
      <c r="AG105" s="1"/>
      <c r="AH105" s="1"/>
      <c r="AI105" s="1"/>
      <c r="AJ105" s="1"/>
    </row>
    <row r="106" spans="33:36">
      <c r="AG106" s="1"/>
      <c r="AH106" s="1"/>
      <c r="AI106" s="1"/>
      <c r="AJ106" s="1"/>
    </row>
    <row r="107" spans="33:36">
      <c r="AG107" s="1"/>
      <c r="AH107" s="1"/>
      <c r="AI107" s="1"/>
      <c r="AJ107" s="1"/>
    </row>
    <row r="108" spans="33:36">
      <c r="AG108" s="1"/>
      <c r="AH108" s="1"/>
      <c r="AI108" s="1"/>
      <c r="AJ108" s="1"/>
    </row>
    <row r="109" spans="33:36">
      <c r="AG109" s="1"/>
      <c r="AH109" s="1"/>
      <c r="AI109" s="1"/>
      <c r="AJ109" s="1"/>
    </row>
    <row r="110" spans="33:36">
      <c r="AG110" s="1"/>
      <c r="AH110" s="1"/>
      <c r="AI110" s="1"/>
      <c r="AJ110" s="1"/>
    </row>
    <row r="111" spans="33:36">
      <c r="AG111" s="1"/>
      <c r="AH111" s="1"/>
      <c r="AI111" s="1"/>
      <c r="AJ111" s="1"/>
    </row>
    <row r="112" spans="33:36">
      <c r="AG112" s="1"/>
      <c r="AH112" s="1"/>
      <c r="AI112" s="1"/>
      <c r="AJ112" s="1"/>
    </row>
    <row r="113" spans="33:36">
      <c r="AG113" s="1"/>
      <c r="AH113" s="1"/>
      <c r="AI113" s="1"/>
      <c r="AJ113" s="1"/>
    </row>
    <row r="114" spans="33:36">
      <c r="AG114" s="1"/>
      <c r="AH114" s="1"/>
      <c r="AI114" s="1"/>
      <c r="AJ114" s="1"/>
    </row>
    <row r="115" spans="33:36">
      <c r="AG115" s="1"/>
      <c r="AH115" s="1"/>
      <c r="AI115" s="1"/>
      <c r="AJ115" s="1"/>
    </row>
    <row r="116" spans="33:36">
      <c r="AG116" s="1"/>
      <c r="AH116" s="1"/>
      <c r="AI116" s="1"/>
      <c r="AJ116" s="1"/>
    </row>
    <row r="117" spans="33:36">
      <c r="AG117" s="1"/>
      <c r="AH117" s="1"/>
      <c r="AI117" s="1"/>
      <c r="AJ117" s="1"/>
    </row>
    <row r="118" spans="33:36">
      <c r="AG118" s="1"/>
      <c r="AH118" s="1"/>
      <c r="AI118" s="1"/>
      <c r="AJ118" s="1"/>
    </row>
    <row r="119" spans="33:36">
      <c r="AG119" s="1"/>
      <c r="AH119" s="1"/>
      <c r="AI119" s="1"/>
      <c r="AJ119" s="1"/>
    </row>
    <row r="120" spans="33:36">
      <c r="AG120" s="1"/>
      <c r="AH120" s="1"/>
      <c r="AI120" s="1"/>
      <c r="AJ120" s="1"/>
    </row>
    <row r="121" spans="33:36">
      <c r="AG121" s="1"/>
      <c r="AH121" s="1"/>
      <c r="AI121" s="1"/>
      <c r="AJ121" s="1"/>
    </row>
    <row r="122" spans="33:36">
      <c r="AG122" s="1"/>
      <c r="AH122" s="1"/>
      <c r="AI122" s="1"/>
      <c r="AJ122" s="1"/>
    </row>
    <row r="123" spans="33:36">
      <c r="AG123" s="1"/>
      <c r="AH123" s="1"/>
      <c r="AI123" s="1"/>
      <c r="AJ123" s="1"/>
    </row>
    <row r="124" spans="33:36">
      <c r="AG124" s="1"/>
      <c r="AH124" s="1"/>
      <c r="AI124" s="1"/>
      <c r="AJ124" s="1"/>
    </row>
    <row r="125" spans="33:36">
      <c r="AG125" s="1"/>
      <c r="AH125" s="1"/>
      <c r="AI125" s="1"/>
      <c r="AJ125" s="1"/>
    </row>
    <row r="126" spans="33:36">
      <c r="AG126" s="1"/>
      <c r="AH126" s="1"/>
      <c r="AI126" s="1"/>
      <c r="AJ126" s="1"/>
    </row>
    <row r="127" spans="33:36">
      <c r="AG127" s="1"/>
      <c r="AH127" s="1"/>
      <c r="AI127" s="1"/>
      <c r="AJ127" s="1"/>
    </row>
    <row r="128" spans="33:36">
      <c r="AG128" s="1"/>
      <c r="AH128" s="1"/>
      <c r="AI128" s="1"/>
      <c r="AJ128" s="1"/>
    </row>
    <row r="129" spans="33:36">
      <c r="AG129" s="1"/>
      <c r="AH129" s="1"/>
      <c r="AI129" s="1"/>
      <c r="AJ129" s="1"/>
    </row>
    <row r="130" spans="33:36">
      <c r="AG130" s="1"/>
      <c r="AH130" s="1"/>
      <c r="AI130" s="1"/>
      <c r="AJ130" s="1"/>
    </row>
    <row r="131" spans="33:36">
      <c r="AG131" s="1"/>
      <c r="AH131" s="1"/>
      <c r="AI131" s="1"/>
      <c r="AJ131" s="1"/>
    </row>
    <row r="132" spans="33:36">
      <c r="AG132" s="1"/>
      <c r="AH132" s="1"/>
      <c r="AI132" s="1"/>
      <c r="AJ132" s="1"/>
    </row>
    <row r="133" spans="33:36">
      <c r="AG133" s="1"/>
      <c r="AH133" s="1"/>
      <c r="AI133" s="1"/>
      <c r="AJ133" s="1"/>
    </row>
    <row r="134" spans="33:36">
      <c r="AG134" s="1"/>
      <c r="AH134" s="1"/>
      <c r="AI134" s="1"/>
      <c r="AJ134" s="1"/>
    </row>
    <row r="135" spans="33:36">
      <c r="AG135" s="1"/>
      <c r="AH135" s="1"/>
      <c r="AI135" s="1"/>
      <c r="AJ135" s="1"/>
    </row>
    <row r="136" spans="33:36">
      <c r="AG136" s="1"/>
      <c r="AH136" s="1"/>
      <c r="AI136" s="1"/>
      <c r="AJ136" s="1"/>
    </row>
    <row r="137" spans="33:36">
      <c r="AG137" s="1"/>
      <c r="AH137" s="1"/>
      <c r="AI137" s="1"/>
      <c r="AJ137" s="1"/>
    </row>
    <row r="138" spans="33:36">
      <c r="AG138" s="1"/>
      <c r="AH138" s="1"/>
      <c r="AI138" s="1"/>
      <c r="AJ138" s="1"/>
    </row>
    <row r="139" spans="33:36">
      <c r="AG139" s="1"/>
      <c r="AH139" s="1"/>
      <c r="AI139" s="1"/>
      <c r="AJ139" s="1"/>
    </row>
    <row r="140" spans="33:36">
      <c r="AG140" s="1"/>
      <c r="AH140" s="1"/>
      <c r="AI140" s="1"/>
      <c r="AJ140" s="1"/>
    </row>
    <row r="141" spans="33:36">
      <c r="AG141" s="1"/>
      <c r="AH141" s="1"/>
      <c r="AI141" s="1"/>
      <c r="AJ141" s="1"/>
    </row>
    <row r="142" spans="33:36">
      <c r="AG142" s="1"/>
      <c r="AH142" s="1"/>
      <c r="AI142" s="1"/>
      <c r="AJ142" s="1"/>
    </row>
    <row r="143" spans="33:36">
      <c r="AG143" s="1"/>
      <c r="AH143" s="1"/>
      <c r="AI143" s="1"/>
      <c r="AJ143" s="1"/>
    </row>
    <row r="144" spans="33:36">
      <c r="AG144" s="1"/>
      <c r="AH144" s="1"/>
      <c r="AI144" s="1"/>
      <c r="AJ144" s="1"/>
    </row>
    <row r="145" spans="33:36">
      <c r="AG145" s="1"/>
      <c r="AH145" s="1"/>
      <c r="AI145" s="1"/>
      <c r="AJ145" s="1"/>
    </row>
    <row r="146" spans="33:36">
      <c r="AG146" s="1"/>
      <c r="AH146" s="1"/>
      <c r="AI146" s="1"/>
      <c r="AJ146" s="1"/>
    </row>
    <row r="147" spans="33:36">
      <c r="AG147" s="1"/>
      <c r="AH147" s="1"/>
      <c r="AI147" s="1"/>
      <c r="AJ147" s="1"/>
    </row>
    <row r="148" spans="33:36">
      <c r="AG148" s="1"/>
      <c r="AH148" s="1"/>
      <c r="AI148" s="1"/>
      <c r="AJ148" s="1"/>
    </row>
    <row r="149" spans="33:36">
      <c r="AG149" s="1"/>
      <c r="AH149" s="1"/>
      <c r="AI149" s="1"/>
      <c r="AJ149" s="1"/>
    </row>
    <row r="150" spans="33:36">
      <c r="AG150" s="1"/>
      <c r="AH150" s="1"/>
      <c r="AI150" s="1"/>
      <c r="AJ150" s="1"/>
    </row>
    <row r="151" spans="33:36">
      <c r="AG151" s="1"/>
      <c r="AH151" s="1"/>
      <c r="AI151" s="1"/>
      <c r="AJ151" s="1"/>
    </row>
    <row r="152" spans="33:36">
      <c r="AG152" s="1"/>
      <c r="AH152" s="1"/>
      <c r="AI152" s="1"/>
      <c r="AJ152" s="1"/>
    </row>
    <row r="153" spans="33:36">
      <c r="AG153" s="1"/>
      <c r="AH153" s="1"/>
      <c r="AI153" s="1"/>
      <c r="AJ153" s="1"/>
    </row>
    <row r="154" spans="33:36">
      <c r="AG154" s="1"/>
      <c r="AH154" s="1"/>
      <c r="AI154" s="1"/>
      <c r="AJ154" s="1"/>
    </row>
    <row r="155" spans="33:36">
      <c r="AG155" s="1"/>
      <c r="AH155" s="1"/>
      <c r="AI155" s="1"/>
      <c r="AJ155" s="1"/>
    </row>
    <row r="156" spans="33:36">
      <c r="AG156" s="1"/>
      <c r="AH156" s="1"/>
      <c r="AI156" s="1"/>
      <c r="AJ156" s="1"/>
    </row>
  </sheetData>
  <mergeCells count="40"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AG2:AP2"/>
    <mergeCell ref="D3:D5"/>
    <mergeCell ref="E3:E4"/>
    <mergeCell ref="F3:F4"/>
    <mergeCell ref="G3:G4"/>
    <mergeCell ref="H3:H4"/>
    <mergeCell ref="I3:I4"/>
    <mergeCell ref="J3:J4"/>
    <mergeCell ref="K3:K4"/>
    <mergeCell ref="L3:L4"/>
    <mergeCell ref="AP3:AP4"/>
    <mergeCell ref="M3:M4"/>
    <mergeCell ref="N3:N4"/>
    <mergeCell ref="O3:O4"/>
    <mergeCell ref="P3:P4"/>
    <mergeCell ref="Q3:Q4"/>
    <mergeCell ref="V3:X3"/>
    <mergeCell ref="Y3:AB3"/>
    <mergeCell ref="AC3:AF3"/>
    <mergeCell ref="AG3:AJ3"/>
    <mergeCell ref="AK3:AN3"/>
    <mergeCell ref="AO3:AO4"/>
    <mergeCell ref="B27:AF27"/>
    <mergeCell ref="A8:A16"/>
    <mergeCell ref="B8:B16"/>
    <mergeCell ref="C8:C16"/>
    <mergeCell ref="V8:V16"/>
    <mergeCell ref="A21:A22"/>
    <mergeCell ref="B21:B22"/>
    <mergeCell ref="C21:C22"/>
  </mergeCells>
  <pageMargins left="0.22" right="0.2" top="0.4" bottom="0.17" header="0.3" footer="0.17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69"/>
  <sheetViews>
    <sheetView topLeftCell="A34" zoomScale="70" zoomScaleNormal="70" workbookViewId="0">
      <selection activeCell="B40" sqref="B40:AF40"/>
    </sheetView>
  </sheetViews>
  <sheetFormatPr defaultRowHeight="13.5"/>
  <cols>
    <col min="1" max="1" width="4.7109375" style="1" customWidth="1"/>
    <col min="2" max="7" width="16.7109375" style="1" customWidth="1"/>
    <col min="8" max="8" width="18.7109375" style="1" customWidth="1"/>
    <col min="9" max="13" width="9.7109375" style="1" customWidth="1"/>
    <col min="14" max="23" width="16.7109375" style="1" customWidth="1"/>
    <col min="24" max="24" width="26.28515625" style="1" customWidth="1"/>
    <col min="25" max="32" width="16.7109375" style="1" customWidth="1"/>
    <col min="33" max="36" width="16.7109375" style="16" customWidth="1"/>
    <col min="37" max="40" width="16.7109375" style="1" customWidth="1"/>
    <col min="41" max="41" width="27.5703125" style="1" customWidth="1"/>
    <col min="42" max="42" width="27.7109375" style="1" customWidth="1"/>
    <col min="43" max="43" width="8.85546875" style="1" customWidth="1"/>
    <col min="44" max="44" width="9.28515625" style="1" customWidth="1"/>
    <col min="45" max="45" width="4.140625" style="1" customWidth="1"/>
    <col min="46" max="46" width="6.5703125" style="1" customWidth="1"/>
    <col min="47" max="47" width="5.42578125" style="1" customWidth="1"/>
    <col min="48" max="48" width="5" style="1" customWidth="1"/>
    <col min="49" max="49" width="8" style="1" customWidth="1"/>
    <col min="50" max="50" width="5" style="1" customWidth="1"/>
    <col min="51" max="51" width="6.140625" style="1" customWidth="1"/>
    <col min="52" max="52" width="4.28515625" style="1" customWidth="1"/>
    <col min="53" max="53" width="36.7109375" style="1" customWidth="1"/>
    <col min="54" max="16384" width="9.140625" style="1"/>
  </cols>
  <sheetData>
    <row r="1" spans="1:52" ht="33" customHeight="1" thickBot="1">
      <c r="A1" s="848" t="s">
        <v>517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8"/>
      <c r="U1" s="848"/>
      <c r="V1" s="848"/>
      <c r="W1" s="848"/>
      <c r="X1" s="848"/>
      <c r="Y1" s="848"/>
      <c r="Z1" s="848"/>
      <c r="AA1" s="848"/>
      <c r="AB1" s="848"/>
      <c r="AC1" s="848"/>
      <c r="AD1" s="848"/>
      <c r="AE1" s="848"/>
      <c r="AF1" s="848"/>
      <c r="AG1" s="848"/>
      <c r="AH1" s="848"/>
      <c r="AI1" s="848"/>
      <c r="AJ1" s="848"/>
      <c r="AK1" s="848"/>
      <c r="AL1" s="848"/>
      <c r="AM1" s="848"/>
      <c r="AN1" s="848"/>
      <c r="AO1" s="848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ht="57" customHeight="1">
      <c r="A2" s="849" t="s">
        <v>14</v>
      </c>
      <c r="B2" s="852" t="s">
        <v>36</v>
      </c>
      <c r="C2" s="854" t="s">
        <v>46</v>
      </c>
      <c r="D2" s="852" t="s">
        <v>11</v>
      </c>
      <c r="E2" s="852"/>
      <c r="F2" s="852"/>
      <c r="G2" s="852"/>
      <c r="H2" s="852"/>
      <c r="I2" s="852" t="s">
        <v>16</v>
      </c>
      <c r="J2" s="852"/>
      <c r="K2" s="852"/>
      <c r="L2" s="852"/>
      <c r="M2" s="852"/>
      <c r="N2" s="855" t="s">
        <v>4</v>
      </c>
      <c r="O2" s="855"/>
      <c r="P2" s="855"/>
      <c r="Q2" s="855"/>
      <c r="R2" s="856" t="s">
        <v>26</v>
      </c>
      <c r="S2" s="856"/>
      <c r="T2" s="856"/>
      <c r="U2" s="856"/>
      <c r="V2" s="852" t="s">
        <v>37</v>
      </c>
      <c r="W2" s="852"/>
      <c r="X2" s="852"/>
      <c r="Y2" s="852" t="s">
        <v>25</v>
      </c>
      <c r="Z2" s="852"/>
      <c r="AA2" s="852"/>
      <c r="AB2" s="852"/>
      <c r="AC2" s="852"/>
      <c r="AD2" s="852"/>
      <c r="AE2" s="852"/>
      <c r="AF2" s="852"/>
      <c r="AG2" s="852" t="s">
        <v>0</v>
      </c>
      <c r="AH2" s="852"/>
      <c r="AI2" s="852"/>
      <c r="AJ2" s="852"/>
      <c r="AK2" s="852"/>
      <c r="AL2" s="852"/>
      <c r="AM2" s="852"/>
      <c r="AN2" s="852"/>
      <c r="AO2" s="852"/>
      <c r="AP2" s="953"/>
      <c r="AQ2" s="8"/>
      <c r="AR2" s="8"/>
      <c r="AS2" s="8"/>
      <c r="AT2" s="8"/>
      <c r="AU2" s="8"/>
      <c r="AV2" s="8"/>
    </row>
    <row r="3" spans="1:52" ht="136.5" customHeight="1">
      <c r="A3" s="850"/>
      <c r="B3" s="836"/>
      <c r="C3" s="840"/>
      <c r="D3" s="840" t="s">
        <v>59</v>
      </c>
      <c r="E3" s="836" t="s">
        <v>58</v>
      </c>
      <c r="F3" s="872" t="s">
        <v>10</v>
      </c>
      <c r="G3" s="840" t="s">
        <v>24</v>
      </c>
      <c r="H3" s="873" t="s">
        <v>57</v>
      </c>
      <c r="I3" s="840" t="s">
        <v>7</v>
      </c>
      <c r="J3" s="840" t="s">
        <v>6</v>
      </c>
      <c r="K3" s="840" t="s">
        <v>5</v>
      </c>
      <c r="L3" s="840" t="s">
        <v>35</v>
      </c>
      <c r="M3" s="836" t="s">
        <v>8</v>
      </c>
      <c r="N3" s="859" t="s">
        <v>34</v>
      </c>
      <c r="O3" s="859" t="s">
        <v>2</v>
      </c>
      <c r="P3" s="859" t="s">
        <v>3</v>
      </c>
      <c r="Q3" s="874" t="s">
        <v>44</v>
      </c>
      <c r="R3" s="857"/>
      <c r="S3" s="857"/>
      <c r="T3" s="857"/>
      <c r="U3" s="857"/>
      <c r="V3" s="836" t="s">
        <v>1</v>
      </c>
      <c r="W3" s="836"/>
      <c r="X3" s="836"/>
      <c r="Y3" s="836" t="s">
        <v>41</v>
      </c>
      <c r="Z3" s="836"/>
      <c r="AA3" s="836"/>
      <c r="AB3" s="836"/>
      <c r="AC3" s="836" t="s">
        <v>42</v>
      </c>
      <c r="AD3" s="836"/>
      <c r="AE3" s="836"/>
      <c r="AF3" s="836"/>
      <c r="AG3" s="863" t="s">
        <v>40</v>
      </c>
      <c r="AH3" s="863"/>
      <c r="AI3" s="863"/>
      <c r="AJ3" s="863"/>
      <c r="AK3" s="861" t="s">
        <v>43</v>
      </c>
      <c r="AL3" s="861"/>
      <c r="AM3" s="861"/>
      <c r="AN3" s="861"/>
      <c r="AO3" s="862" t="s">
        <v>44</v>
      </c>
      <c r="AP3" s="954" t="s">
        <v>47</v>
      </c>
      <c r="AQ3" s="8"/>
      <c r="AR3" s="8"/>
      <c r="AS3" s="8"/>
      <c r="AT3" s="8"/>
      <c r="AU3" s="8"/>
      <c r="AV3" s="8"/>
    </row>
    <row r="4" spans="1:52" ht="93.75" customHeight="1">
      <c r="A4" s="850"/>
      <c r="B4" s="836"/>
      <c r="C4" s="840"/>
      <c r="D4" s="840"/>
      <c r="E4" s="836"/>
      <c r="F4" s="872"/>
      <c r="G4" s="840"/>
      <c r="H4" s="873"/>
      <c r="I4" s="840"/>
      <c r="J4" s="840"/>
      <c r="K4" s="840"/>
      <c r="L4" s="840"/>
      <c r="M4" s="836"/>
      <c r="N4" s="859"/>
      <c r="O4" s="859"/>
      <c r="P4" s="859"/>
      <c r="Q4" s="874"/>
      <c r="R4" s="24" t="s">
        <v>27</v>
      </c>
      <c r="S4" s="24" t="s">
        <v>28</v>
      </c>
      <c r="T4" s="24" t="s">
        <v>29</v>
      </c>
      <c r="U4" s="24" t="s">
        <v>30</v>
      </c>
      <c r="V4" s="103" t="s">
        <v>97</v>
      </c>
      <c r="W4" s="103" t="s">
        <v>39</v>
      </c>
      <c r="X4" s="103" t="s">
        <v>9</v>
      </c>
      <c r="Y4" s="25" t="s">
        <v>17</v>
      </c>
      <c r="Z4" s="25" t="s">
        <v>19</v>
      </c>
      <c r="AA4" s="25" t="s">
        <v>21</v>
      </c>
      <c r="AB4" s="25" t="s">
        <v>8</v>
      </c>
      <c r="AC4" s="25" t="s">
        <v>17</v>
      </c>
      <c r="AD4" s="25" t="s">
        <v>19</v>
      </c>
      <c r="AE4" s="25" t="s">
        <v>21</v>
      </c>
      <c r="AF4" s="25" t="s">
        <v>8</v>
      </c>
      <c r="AG4" s="26" t="s">
        <v>17</v>
      </c>
      <c r="AH4" s="26" t="s">
        <v>19</v>
      </c>
      <c r="AI4" s="26" t="s">
        <v>21</v>
      </c>
      <c r="AJ4" s="27" t="s">
        <v>30</v>
      </c>
      <c r="AK4" s="28" t="s">
        <v>17</v>
      </c>
      <c r="AL4" s="28" t="s">
        <v>19</v>
      </c>
      <c r="AM4" s="28" t="s">
        <v>21</v>
      </c>
      <c r="AN4" s="29" t="s">
        <v>30</v>
      </c>
      <c r="AO4" s="862"/>
      <c r="AP4" s="954"/>
      <c r="AQ4" s="9"/>
      <c r="AR4" s="9"/>
      <c r="AS4" s="8"/>
      <c r="AT4" s="9"/>
      <c r="AU4" s="9"/>
      <c r="AV4" s="9"/>
    </row>
    <row r="5" spans="1:52" ht="30.75" customHeight="1" thickBot="1">
      <c r="A5" s="851"/>
      <c r="B5" s="853"/>
      <c r="C5" s="192" t="s">
        <v>12</v>
      </c>
      <c r="D5" s="841"/>
      <c r="E5" s="192" t="s">
        <v>12</v>
      </c>
      <c r="F5" s="419"/>
      <c r="G5" s="419"/>
      <c r="H5" s="564"/>
      <c r="I5" s="108"/>
      <c r="J5" s="108"/>
      <c r="K5" s="107"/>
      <c r="L5" s="108"/>
      <c r="M5" s="108"/>
      <c r="N5" s="30" t="s">
        <v>33</v>
      </c>
      <c r="O5" s="30" t="s">
        <v>33</v>
      </c>
      <c r="P5" s="30" t="s">
        <v>33</v>
      </c>
      <c r="Q5" s="31" t="s">
        <v>33</v>
      </c>
      <c r="R5" s="563" t="s">
        <v>31</v>
      </c>
      <c r="S5" s="563" t="s">
        <v>31</v>
      </c>
      <c r="T5" s="563" t="s">
        <v>31</v>
      </c>
      <c r="U5" s="563" t="s">
        <v>31</v>
      </c>
      <c r="V5" s="108" t="s">
        <v>32</v>
      </c>
      <c r="W5" s="108" t="s">
        <v>12</v>
      </c>
      <c r="X5" s="108" t="s">
        <v>9</v>
      </c>
      <c r="Y5" s="192" t="s">
        <v>18</v>
      </c>
      <c r="Z5" s="192" t="s">
        <v>20</v>
      </c>
      <c r="AA5" s="192" t="s">
        <v>22</v>
      </c>
      <c r="AB5" s="192"/>
      <c r="AC5" s="192" t="s">
        <v>18</v>
      </c>
      <c r="AD5" s="192" t="s">
        <v>20</v>
      </c>
      <c r="AE5" s="192" t="s">
        <v>22</v>
      </c>
      <c r="AF5" s="192"/>
      <c r="AG5" s="562" t="s">
        <v>31</v>
      </c>
      <c r="AH5" s="562" t="s">
        <v>31</v>
      </c>
      <c r="AI5" s="562" t="s">
        <v>31</v>
      </c>
      <c r="AJ5" s="562" t="s">
        <v>31</v>
      </c>
      <c r="AK5" s="561" t="s">
        <v>31</v>
      </c>
      <c r="AL5" s="561" t="s">
        <v>31</v>
      </c>
      <c r="AM5" s="561" t="s">
        <v>31</v>
      </c>
      <c r="AN5" s="32" t="s">
        <v>33</v>
      </c>
      <c r="AO5" s="33" t="s">
        <v>33</v>
      </c>
      <c r="AP5" s="199" t="s">
        <v>33</v>
      </c>
      <c r="AQ5" s="9"/>
      <c r="AR5" s="9"/>
      <c r="AS5" s="9"/>
      <c r="AT5" s="9"/>
      <c r="AU5" s="9"/>
      <c r="AV5" s="9"/>
    </row>
    <row r="6" spans="1:52" ht="19.5" customHeight="1">
      <c r="A6" s="200">
        <v>1</v>
      </c>
      <c r="B6" s="184">
        <v>2</v>
      </c>
      <c r="C6" s="201">
        <v>3</v>
      </c>
      <c r="D6" s="184">
        <v>4</v>
      </c>
      <c r="E6" s="201">
        <v>5</v>
      </c>
      <c r="F6" s="184">
        <v>6</v>
      </c>
      <c r="G6" s="201">
        <v>7</v>
      </c>
      <c r="H6" s="202">
        <v>8</v>
      </c>
      <c r="I6" s="201">
        <v>9</v>
      </c>
      <c r="J6" s="184">
        <v>10</v>
      </c>
      <c r="K6" s="436">
        <v>11</v>
      </c>
      <c r="L6" s="184">
        <v>12</v>
      </c>
      <c r="M6" s="201">
        <v>13</v>
      </c>
      <c r="N6" s="203">
        <v>14</v>
      </c>
      <c r="O6" s="204">
        <v>15</v>
      </c>
      <c r="P6" s="203">
        <v>16</v>
      </c>
      <c r="Q6" s="205">
        <v>17</v>
      </c>
      <c r="R6" s="206">
        <v>18</v>
      </c>
      <c r="S6" s="207">
        <v>19</v>
      </c>
      <c r="T6" s="206">
        <v>20</v>
      </c>
      <c r="U6" s="207">
        <v>21</v>
      </c>
      <c r="V6" s="184">
        <v>22</v>
      </c>
      <c r="W6" s="201">
        <v>23</v>
      </c>
      <c r="X6" s="184">
        <v>24</v>
      </c>
      <c r="Y6" s="201">
        <v>25</v>
      </c>
      <c r="Z6" s="184">
        <v>26</v>
      </c>
      <c r="AA6" s="201">
        <v>27</v>
      </c>
      <c r="AB6" s="184">
        <v>28</v>
      </c>
      <c r="AC6" s="201">
        <v>29</v>
      </c>
      <c r="AD6" s="184">
        <v>30</v>
      </c>
      <c r="AE6" s="201">
        <v>31</v>
      </c>
      <c r="AF6" s="184">
        <v>32</v>
      </c>
      <c r="AG6" s="208">
        <v>33</v>
      </c>
      <c r="AH6" s="209">
        <v>34</v>
      </c>
      <c r="AI6" s="208">
        <v>35</v>
      </c>
      <c r="AJ6" s="209">
        <v>36</v>
      </c>
      <c r="AK6" s="210">
        <v>37</v>
      </c>
      <c r="AL6" s="211">
        <v>38</v>
      </c>
      <c r="AM6" s="210">
        <v>39</v>
      </c>
      <c r="AN6" s="211">
        <v>40</v>
      </c>
      <c r="AO6" s="212">
        <v>41</v>
      </c>
      <c r="AP6" s="213">
        <v>42</v>
      </c>
      <c r="AQ6" s="10"/>
      <c r="AR6" s="11"/>
      <c r="AS6" s="10"/>
      <c r="AT6" s="11"/>
      <c r="AU6" s="10"/>
      <c r="AV6" s="2"/>
    </row>
    <row r="7" spans="1:52" ht="99" customHeight="1">
      <c r="A7" s="937">
        <v>1</v>
      </c>
      <c r="B7" s="943" t="s">
        <v>516</v>
      </c>
      <c r="C7" s="943">
        <v>35</v>
      </c>
      <c r="D7" s="103" t="s">
        <v>513</v>
      </c>
      <c r="E7" s="174">
        <v>1</v>
      </c>
      <c r="F7" s="560" t="s">
        <v>515</v>
      </c>
      <c r="G7" s="58" t="s">
        <v>514</v>
      </c>
      <c r="H7" s="65" t="s">
        <v>275</v>
      </c>
      <c r="I7" s="101" t="s">
        <v>301</v>
      </c>
      <c r="J7" s="101" t="s">
        <v>301</v>
      </c>
      <c r="K7" s="101" t="s">
        <v>301</v>
      </c>
      <c r="L7" s="103" t="s">
        <v>434</v>
      </c>
      <c r="M7" s="101" t="s">
        <v>301</v>
      </c>
      <c r="N7" s="559">
        <v>549230</v>
      </c>
      <c r="O7" s="60">
        <v>171190</v>
      </c>
      <c r="P7" s="60">
        <v>41000</v>
      </c>
      <c r="Q7" s="494">
        <f t="shared" ref="Q7:Q39" si="0">N7+O7+P7</f>
        <v>761420</v>
      </c>
      <c r="R7" s="62">
        <v>0</v>
      </c>
      <c r="S7" s="62">
        <v>0</v>
      </c>
      <c r="T7" s="62">
        <v>0</v>
      </c>
      <c r="U7" s="62">
        <v>13000</v>
      </c>
      <c r="V7" s="865">
        <v>45145</v>
      </c>
      <c r="W7" s="557">
        <v>0</v>
      </c>
      <c r="X7" s="558">
        <v>0</v>
      </c>
      <c r="Y7" s="557">
        <v>0</v>
      </c>
      <c r="Z7" s="557">
        <v>0</v>
      </c>
      <c r="AA7" s="557">
        <v>0</v>
      </c>
      <c r="AB7" s="557">
        <v>250</v>
      </c>
      <c r="AC7" s="557">
        <v>0</v>
      </c>
      <c r="AD7" s="557">
        <v>0</v>
      </c>
      <c r="AE7" s="557">
        <v>0</v>
      </c>
      <c r="AF7" s="557">
        <v>0</v>
      </c>
      <c r="AG7" s="556">
        <v>0</v>
      </c>
      <c r="AH7" s="556">
        <v>0</v>
      </c>
      <c r="AI7" s="556">
        <v>0</v>
      </c>
      <c r="AJ7" s="556">
        <v>0</v>
      </c>
      <c r="AK7" s="555">
        <v>0</v>
      </c>
      <c r="AL7" s="555">
        <v>0</v>
      </c>
      <c r="AM7" s="555">
        <v>0</v>
      </c>
      <c r="AN7" s="555">
        <v>13234000</v>
      </c>
      <c r="AO7" s="487">
        <f t="shared" ref="AO7:AO38" si="1">AK7+AL7+AM7+AN7</f>
        <v>13234000</v>
      </c>
      <c r="AP7" s="486">
        <f t="shared" ref="AP7:AP38" si="2">AO7-Q7</f>
        <v>12472580</v>
      </c>
      <c r="AQ7" s="9"/>
      <c r="AR7" s="9"/>
      <c r="AS7" s="9"/>
      <c r="AT7" s="9"/>
      <c r="AU7" s="9"/>
      <c r="AV7" s="9"/>
    </row>
    <row r="8" spans="1:52" ht="99" customHeight="1">
      <c r="A8" s="938"/>
      <c r="B8" s="935"/>
      <c r="C8" s="935"/>
      <c r="D8" s="103" t="s">
        <v>513</v>
      </c>
      <c r="E8" s="174">
        <v>1</v>
      </c>
      <c r="F8" s="554" t="s">
        <v>512</v>
      </c>
      <c r="G8" s="58" t="s">
        <v>511</v>
      </c>
      <c r="H8" s="65" t="s">
        <v>481</v>
      </c>
      <c r="I8" s="101" t="s">
        <v>301</v>
      </c>
      <c r="J8" s="101" t="s">
        <v>301</v>
      </c>
      <c r="K8" s="101" t="s">
        <v>301</v>
      </c>
      <c r="L8" s="103" t="s">
        <v>434</v>
      </c>
      <c r="M8" s="101" t="s">
        <v>301</v>
      </c>
      <c r="N8" s="60">
        <v>589615</v>
      </c>
      <c r="O8" s="60">
        <v>97658</v>
      </c>
      <c r="P8" s="60">
        <v>36000</v>
      </c>
      <c r="Q8" s="494">
        <f t="shared" si="0"/>
        <v>723273</v>
      </c>
      <c r="R8" s="62">
        <v>0</v>
      </c>
      <c r="S8" s="62">
        <v>0</v>
      </c>
      <c r="T8" s="62">
        <v>0</v>
      </c>
      <c r="U8" s="62">
        <v>13000</v>
      </c>
      <c r="V8" s="843"/>
      <c r="W8" s="58">
        <v>3</v>
      </c>
      <c r="X8" s="103">
        <v>6.6452541809724226E-3</v>
      </c>
      <c r="Y8" s="58">
        <v>0</v>
      </c>
      <c r="Z8" s="58">
        <v>0</v>
      </c>
      <c r="AA8" s="58">
        <v>0</v>
      </c>
      <c r="AB8" s="58">
        <v>120</v>
      </c>
      <c r="AC8" s="58">
        <v>0</v>
      </c>
      <c r="AD8" s="58">
        <v>0</v>
      </c>
      <c r="AE8" s="58">
        <v>0</v>
      </c>
      <c r="AF8" s="58">
        <v>0</v>
      </c>
      <c r="AG8" s="63">
        <v>0</v>
      </c>
      <c r="AH8" s="63">
        <v>0</v>
      </c>
      <c r="AI8" s="63">
        <v>0</v>
      </c>
      <c r="AJ8" s="63">
        <v>44000</v>
      </c>
      <c r="AK8" s="64">
        <v>0</v>
      </c>
      <c r="AL8" s="64">
        <v>0</v>
      </c>
      <c r="AM8" s="64">
        <v>0</v>
      </c>
      <c r="AN8" s="64">
        <v>1560000</v>
      </c>
      <c r="AO8" s="487">
        <f t="shared" si="1"/>
        <v>1560000</v>
      </c>
      <c r="AP8" s="486">
        <f t="shared" si="2"/>
        <v>836727</v>
      </c>
      <c r="AQ8" s="9"/>
      <c r="AR8" s="9"/>
      <c r="AS8" s="9"/>
      <c r="AT8" s="9"/>
      <c r="AU8" s="9"/>
      <c r="AV8" s="9"/>
    </row>
    <row r="9" spans="1:52" ht="99" customHeight="1">
      <c r="A9" s="938"/>
      <c r="B9" s="935"/>
      <c r="C9" s="935"/>
      <c r="D9" s="175" t="s">
        <v>508</v>
      </c>
      <c r="E9" s="174">
        <v>1</v>
      </c>
      <c r="F9" s="174" t="s">
        <v>510</v>
      </c>
      <c r="G9" s="174" t="s">
        <v>509</v>
      </c>
      <c r="H9" s="143" t="s">
        <v>481</v>
      </c>
      <c r="I9" s="101" t="s">
        <v>301</v>
      </c>
      <c r="J9" s="101" t="s">
        <v>301</v>
      </c>
      <c r="K9" s="101" t="s">
        <v>301</v>
      </c>
      <c r="L9" s="103" t="s">
        <v>434</v>
      </c>
      <c r="M9" s="101" t="s">
        <v>301</v>
      </c>
      <c r="N9" s="130">
        <v>505384</v>
      </c>
      <c r="O9" s="130">
        <v>166380</v>
      </c>
      <c r="P9" s="130">
        <v>0</v>
      </c>
      <c r="Q9" s="494">
        <f t="shared" si="0"/>
        <v>671764</v>
      </c>
      <c r="R9" s="62">
        <v>0</v>
      </c>
      <c r="S9" s="62">
        <v>0</v>
      </c>
      <c r="T9" s="62">
        <v>0</v>
      </c>
      <c r="U9" s="131">
        <v>12000</v>
      </c>
      <c r="V9" s="843"/>
      <c r="W9" s="58">
        <v>0</v>
      </c>
      <c r="X9" s="103">
        <v>0</v>
      </c>
      <c r="Y9" s="58">
        <v>0</v>
      </c>
      <c r="Z9" s="58">
        <v>0</v>
      </c>
      <c r="AA9" s="174">
        <v>950</v>
      </c>
      <c r="AB9" s="174">
        <v>0</v>
      </c>
      <c r="AC9" s="58">
        <v>0</v>
      </c>
      <c r="AD9" s="58">
        <v>0</v>
      </c>
      <c r="AE9" s="58">
        <v>0</v>
      </c>
      <c r="AF9" s="58">
        <v>0</v>
      </c>
      <c r="AG9" s="132">
        <v>0</v>
      </c>
      <c r="AH9" s="132">
        <v>0</v>
      </c>
      <c r="AI9" s="132">
        <v>0</v>
      </c>
      <c r="AJ9" s="132">
        <v>0</v>
      </c>
      <c r="AK9" s="64">
        <v>0</v>
      </c>
      <c r="AL9" s="64">
        <v>0</v>
      </c>
      <c r="AM9" s="64">
        <v>0</v>
      </c>
      <c r="AN9" s="64">
        <v>11400000</v>
      </c>
      <c r="AO9" s="487">
        <f t="shared" si="1"/>
        <v>11400000</v>
      </c>
      <c r="AP9" s="486">
        <f t="shared" si="2"/>
        <v>10728236</v>
      </c>
      <c r="AQ9" s="9"/>
      <c r="AR9" s="9"/>
      <c r="AS9" s="9"/>
      <c r="AT9" s="9"/>
      <c r="AU9" s="9"/>
      <c r="AV9" s="9"/>
    </row>
    <row r="10" spans="1:52" ht="99" customHeight="1">
      <c r="A10" s="938"/>
      <c r="B10" s="935"/>
      <c r="C10" s="935"/>
      <c r="D10" s="175" t="s">
        <v>508</v>
      </c>
      <c r="E10" s="174">
        <v>1</v>
      </c>
      <c r="F10" s="174" t="s">
        <v>507</v>
      </c>
      <c r="G10" s="174" t="s">
        <v>506</v>
      </c>
      <c r="H10" s="143" t="s">
        <v>275</v>
      </c>
      <c r="I10" s="101" t="s">
        <v>301</v>
      </c>
      <c r="J10" s="101" t="s">
        <v>301</v>
      </c>
      <c r="K10" s="101" t="s">
        <v>301</v>
      </c>
      <c r="L10" s="103" t="s">
        <v>434</v>
      </c>
      <c r="M10" s="101" t="s">
        <v>301</v>
      </c>
      <c r="N10" s="130">
        <v>353846</v>
      </c>
      <c r="O10" s="130">
        <v>11100</v>
      </c>
      <c r="P10" s="130">
        <v>0</v>
      </c>
      <c r="Q10" s="494">
        <f t="shared" si="0"/>
        <v>364946</v>
      </c>
      <c r="R10" s="62">
        <v>0</v>
      </c>
      <c r="S10" s="62">
        <v>0</v>
      </c>
      <c r="T10" s="62">
        <v>0</v>
      </c>
      <c r="U10" s="131">
        <v>15000</v>
      </c>
      <c r="V10" s="843"/>
      <c r="W10" s="58">
        <v>1</v>
      </c>
      <c r="X10" s="103">
        <v>2.2150847269908074E-3</v>
      </c>
      <c r="Y10" s="58">
        <v>0</v>
      </c>
      <c r="Z10" s="58">
        <v>0</v>
      </c>
      <c r="AA10" s="174">
        <v>1100</v>
      </c>
      <c r="AB10" s="174">
        <v>0</v>
      </c>
      <c r="AC10" s="58">
        <v>0</v>
      </c>
      <c r="AD10" s="58">
        <v>0</v>
      </c>
      <c r="AE10" s="58">
        <v>0</v>
      </c>
      <c r="AF10" s="58">
        <v>0</v>
      </c>
      <c r="AG10" s="132">
        <v>0</v>
      </c>
      <c r="AH10" s="132">
        <v>0</v>
      </c>
      <c r="AI10" s="132">
        <v>0</v>
      </c>
      <c r="AJ10" s="132">
        <v>15000</v>
      </c>
      <c r="AK10" s="64">
        <v>0</v>
      </c>
      <c r="AL10" s="64">
        <v>0</v>
      </c>
      <c r="AM10" s="64">
        <v>0</v>
      </c>
      <c r="AN10" s="64">
        <v>16500000</v>
      </c>
      <c r="AO10" s="487">
        <f t="shared" si="1"/>
        <v>16500000</v>
      </c>
      <c r="AP10" s="486">
        <f t="shared" si="2"/>
        <v>16135054</v>
      </c>
      <c r="AQ10" s="9"/>
      <c r="AR10" s="9"/>
      <c r="AS10" s="9"/>
      <c r="AT10" s="9"/>
      <c r="AU10" s="9"/>
      <c r="AV10" s="9"/>
    </row>
    <row r="11" spans="1:52" ht="99" customHeight="1">
      <c r="A11" s="938"/>
      <c r="B11" s="935"/>
      <c r="C11" s="935"/>
      <c r="D11" s="175" t="s">
        <v>197</v>
      </c>
      <c r="E11" s="174">
        <v>1</v>
      </c>
      <c r="F11" s="174" t="s">
        <v>505</v>
      </c>
      <c r="G11" s="174" t="s">
        <v>504</v>
      </c>
      <c r="H11" s="143" t="s">
        <v>481</v>
      </c>
      <c r="I11" s="101" t="s">
        <v>301</v>
      </c>
      <c r="J11" s="101" t="s">
        <v>301</v>
      </c>
      <c r="K11" s="101" t="s">
        <v>301</v>
      </c>
      <c r="L11" s="103" t="s">
        <v>434</v>
      </c>
      <c r="M11" s="101" t="s">
        <v>301</v>
      </c>
      <c r="N11" s="130">
        <v>618461</v>
      </c>
      <c r="O11" s="130">
        <v>86025</v>
      </c>
      <c r="P11" s="130">
        <v>0</v>
      </c>
      <c r="Q11" s="494">
        <f t="shared" si="0"/>
        <v>704486</v>
      </c>
      <c r="R11" s="62">
        <v>0</v>
      </c>
      <c r="S11" s="62">
        <v>0</v>
      </c>
      <c r="T11" s="62">
        <v>0</v>
      </c>
      <c r="U11" s="131">
        <v>10000</v>
      </c>
      <c r="V11" s="843"/>
      <c r="W11" s="58">
        <v>0</v>
      </c>
      <c r="X11" s="103">
        <v>0</v>
      </c>
      <c r="Y11" s="58">
        <v>0</v>
      </c>
      <c r="Z11" s="58">
        <v>0</v>
      </c>
      <c r="AA11" s="58">
        <v>0</v>
      </c>
      <c r="AB11" s="174">
        <v>98</v>
      </c>
      <c r="AC11" s="58">
        <v>0</v>
      </c>
      <c r="AD11" s="58">
        <v>0</v>
      </c>
      <c r="AE11" s="58">
        <v>0</v>
      </c>
      <c r="AF11" s="58">
        <v>0</v>
      </c>
      <c r="AG11" s="132">
        <v>0</v>
      </c>
      <c r="AH11" s="132">
        <v>0</v>
      </c>
      <c r="AI11" s="132">
        <v>0</v>
      </c>
      <c r="AJ11" s="132">
        <v>0</v>
      </c>
      <c r="AK11" s="64">
        <v>0</v>
      </c>
      <c r="AL11" s="64">
        <v>0</v>
      </c>
      <c r="AM11" s="64">
        <v>0</v>
      </c>
      <c r="AN11" s="64">
        <v>980000</v>
      </c>
      <c r="AO11" s="487">
        <f t="shared" si="1"/>
        <v>980000</v>
      </c>
      <c r="AP11" s="486">
        <f t="shared" si="2"/>
        <v>275514</v>
      </c>
      <c r="AQ11" s="9"/>
      <c r="AR11" s="9"/>
      <c r="AS11" s="9"/>
      <c r="AT11" s="9"/>
      <c r="AU11" s="9"/>
      <c r="AV11" s="9"/>
    </row>
    <row r="12" spans="1:52" ht="99" customHeight="1">
      <c r="A12" s="938"/>
      <c r="B12" s="935"/>
      <c r="C12" s="935"/>
      <c r="D12" s="175" t="s">
        <v>503</v>
      </c>
      <c r="E12" s="174">
        <v>1</v>
      </c>
      <c r="F12" s="174" t="s">
        <v>502</v>
      </c>
      <c r="G12" s="175" t="s">
        <v>501</v>
      </c>
      <c r="H12" s="143" t="s">
        <v>275</v>
      </c>
      <c r="I12" s="101" t="s">
        <v>301</v>
      </c>
      <c r="J12" s="101" t="s">
        <v>301</v>
      </c>
      <c r="K12" s="101" t="s">
        <v>301</v>
      </c>
      <c r="L12" s="103" t="s">
        <v>434</v>
      </c>
      <c r="M12" s="101" t="s">
        <v>301</v>
      </c>
      <c r="N12" s="130">
        <v>715961</v>
      </c>
      <c r="O12" s="130">
        <v>62825</v>
      </c>
      <c r="P12" s="130">
        <v>3000</v>
      </c>
      <c r="Q12" s="494">
        <f t="shared" si="0"/>
        <v>781786</v>
      </c>
      <c r="R12" s="62">
        <v>0</v>
      </c>
      <c r="S12" s="62">
        <v>0</v>
      </c>
      <c r="T12" s="62">
        <v>0</v>
      </c>
      <c r="U12" s="131">
        <v>5000</v>
      </c>
      <c r="V12" s="843"/>
      <c r="W12" s="58">
        <v>0</v>
      </c>
      <c r="X12" s="103">
        <v>0</v>
      </c>
      <c r="Y12" s="58">
        <v>0</v>
      </c>
      <c r="Z12" s="58">
        <v>0</v>
      </c>
      <c r="AA12" s="58">
        <v>0</v>
      </c>
      <c r="AB12" s="174">
        <v>105</v>
      </c>
      <c r="AC12" s="58">
        <v>0</v>
      </c>
      <c r="AD12" s="58">
        <v>0</v>
      </c>
      <c r="AE12" s="58">
        <v>0</v>
      </c>
      <c r="AF12" s="58">
        <v>0</v>
      </c>
      <c r="AG12" s="132">
        <v>0</v>
      </c>
      <c r="AH12" s="132">
        <v>0</v>
      </c>
      <c r="AI12" s="132">
        <v>0</v>
      </c>
      <c r="AJ12" s="132"/>
      <c r="AK12" s="64">
        <v>0</v>
      </c>
      <c r="AL12" s="64">
        <v>0</v>
      </c>
      <c r="AM12" s="64">
        <v>0</v>
      </c>
      <c r="AN12" s="64">
        <v>525000</v>
      </c>
      <c r="AO12" s="487">
        <f t="shared" si="1"/>
        <v>525000</v>
      </c>
      <c r="AP12" s="486">
        <f t="shared" si="2"/>
        <v>-256786</v>
      </c>
      <c r="AQ12" s="9"/>
      <c r="AR12" s="9"/>
      <c r="AS12" s="9"/>
      <c r="AT12" s="9"/>
      <c r="AU12" s="9"/>
      <c r="AV12" s="9"/>
    </row>
    <row r="13" spans="1:52" ht="99" customHeight="1">
      <c r="A13" s="938"/>
      <c r="B13" s="935"/>
      <c r="C13" s="935"/>
      <c r="D13" s="174" t="s">
        <v>500</v>
      </c>
      <c r="E13" s="174">
        <v>1</v>
      </c>
      <c r="F13" s="174" t="s">
        <v>499</v>
      </c>
      <c r="G13" s="174" t="s">
        <v>498</v>
      </c>
      <c r="H13" s="143" t="s">
        <v>76</v>
      </c>
      <c r="I13" s="101" t="s">
        <v>301</v>
      </c>
      <c r="J13" s="101" t="s">
        <v>301</v>
      </c>
      <c r="K13" s="101" t="s">
        <v>301</v>
      </c>
      <c r="L13" s="103" t="s">
        <v>434</v>
      </c>
      <c r="M13" s="101" t="s">
        <v>301</v>
      </c>
      <c r="N13" s="130">
        <v>533076</v>
      </c>
      <c r="O13" s="130">
        <v>93630</v>
      </c>
      <c r="P13" s="130">
        <v>0</v>
      </c>
      <c r="Q13" s="494">
        <f t="shared" si="0"/>
        <v>626706</v>
      </c>
      <c r="R13" s="62">
        <v>0</v>
      </c>
      <c r="S13" s="62">
        <v>0</v>
      </c>
      <c r="T13" s="62">
        <v>0</v>
      </c>
      <c r="U13" s="131">
        <v>14000</v>
      </c>
      <c r="V13" s="843"/>
      <c r="W13" s="58">
        <v>6</v>
      </c>
      <c r="X13" s="103">
        <v>1.3290508361944845E-2</v>
      </c>
      <c r="Y13" s="58">
        <v>0</v>
      </c>
      <c r="Z13" s="58">
        <v>0</v>
      </c>
      <c r="AA13" s="58">
        <v>0</v>
      </c>
      <c r="AB13" s="174">
        <v>25</v>
      </c>
      <c r="AC13" s="58">
        <v>0</v>
      </c>
      <c r="AD13" s="58">
        <v>0</v>
      </c>
      <c r="AE13" s="58">
        <v>0</v>
      </c>
      <c r="AF13" s="58">
        <v>0</v>
      </c>
      <c r="AG13" s="132">
        <v>0</v>
      </c>
      <c r="AH13" s="132">
        <v>0</v>
      </c>
      <c r="AI13" s="132">
        <v>0</v>
      </c>
      <c r="AJ13" s="132">
        <v>1257380</v>
      </c>
      <c r="AK13" s="64">
        <v>0</v>
      </c>
      <c r="AL13" s="64">
        <v>0</v>
      </c>
      <c r="AM13" s="64">
        <v>0</v>
      </c>
      <c r="AN13" s="64">
        <v>350000</v>
      </c>
      <c r="AO13" s="487">
        <f t="shared" si="1"/>
        <v>350000</v>
      </c>
      <c r="AP13" s="486">
        <f t="shared" si="2"/>
        <v>-276706</v>
      </c>
      <c r="AQ13" s="9"/>
      <c r="AR13" s="9"/>
      <c r="AS13" s="9"/>
      <c r="AT13" s="9"/>
      <c r="AU13" s="9"/>
      <c r="AV13" s="9"/>
    </row>
    <row r="14" spans="1:52" ht="99" customHeight="1">
      <c r="A14" s="938"/>
      <c r="B14" s="935"/>
      <c r="C14" s="935"/>
      <c r="D14" s="175" t="s">
        <v>477</v>
      </c>
      <c r="E14" s="174">
        <v>1</v>
      </c>
      <c r="F14" s="174" t="s">
        <v>496</v>
      </c>
      <c r="G14" s="174" t="s">
        <v>497</v>
      </c>
      <c r="H14" s="143" t="s">
        <v>275</v>
      </c>
      <c r="I14" s="101" t="s">
        <v>301</v>
      </c>
      <c r="J14" s="101" t="s">
        <v>301</v>
      </c>
      <c r="K14" s="101" t="s">
        <v>301</v>
      </c>
      <c r="L14" s="103" t="s">
        <v>434</v>
      </c>
      <c r="M14" s="101" t="s">
        <v>301</v>
      </c>
      <c r="N14" s="130">
        <v>6000769</v>
      </c>
      <c r="O14" s="130">
        <v>110000</v>
      </c>
      <c r="P14" s="130">
        <v>0</v>
      </c>
      <c r="Q14" s="494">
        <f t="shared" si="0"/>
        <v>6110769</v>
      </c>
      <c r="R14" s="131">
        <v>0</v>
      </c>
      <c r="S14" s="131">
        <v>0</v>
      </c>
      <c r="T14" s="131">
        <v>0</v>
      </c>
      <c r="U14" s="131">
        <v>35000</v>
      </c>
      <c r="V14" s="843"/>
      <c r="W14" s="58">
        <v>0</v>
      </c>
      <c r="X14" s="103">
        <v>0</v>
      </c>
      <c r="Y14" s="174">
        <v>0</v>
      </c>
      <c r="Z14" s="174">
        <v>0</v>
      </c>
      <c r="AA14" s="174">
        <v>0</v>
      </c>
      <c r="AB14" s="174">
        <v>35</v>
      </c>
      <c r="AC14" s="58">
        <v>0</v>
      </c>
      <c r="AD14" s="58">
        <v>0</v>
      </c>
      <c r="AE14" s="58">
        <v>0</v>
      </c>
      <c r="AF14" s="58">
        <v>0</v>
      </c>
      <c r="AG14" s="63">
        <v>0</v>
      </c>
      <c r="AH14" s="63">
        <v>0</v>
      </c>
      <c r="AI14" s="63">
        <v>0</v>
      </c>
      <c r="AJ14" s="63">
        <v>0</v>
      </c>
      <c r="AK14" s="64">
        <v>0</v>
      </c>
      <c r="AL14" s="64">
        <v>0</v>
      </c>
      <c r="AM14" s="64">
        <v>0</v>
      </c>
      <c r="AN14" s="64">
        <v>1225000</v>
      </c>
      <c r="AO14" s="487">
        <f t="shared" si="1"/>
        <v>1225000</v>
      </c>
      <c r="AP14" s="486">
        <f t="shared" si="2"/>
        <v>-4885769</v>
      </c>
      <c r="AQ14" s="9"/>
      <c r="AR14" s="9"/>
      <c r="AS14" s="9"/>
      <c r="AT14" s="9"/>
      <c r="AU14" s="9"/>
      <c r="AV14" s="9"/>
    </row>
    <row r="15" spans="1:52" ht="99" customHeight="1">
      <c r="A15" s="938"/>
      <c r="B15" s="935"/>
      <c r="C15" s="935"/>
      <c r="D15" s="175" t="s">
        <v>477</v>
      </c>
      <c r="E15" s="174">
        <v>1</v>
      </c>
      <c r="F15" s="174" t="s">
        <v>496</v>
      </c>
      <c r="G15" s="174" t="s">
        <v>495</v>
      </c>
      <c r="H15" s="143" t="s">
        <v>275</v>
      </c>
      <c r="I15" s="101" t="s">
        <v>301</v>
      </c>
      <c r="J15" s="101" t="s">
        <v>301</v>
      </c>
      <c r="K15" s="101" t="s">
        <v>301</v>
      </c>
      <c r="L15" s="103" t="s">
        <v>434</v>
      </c>
      <c r="M15" s="101" t="s">
        <v>301</v>
      </c>
      <c r="N15" s="130">
        <v>0</v>
      </c>
      <c r="O15" s="130">
        <v>0</v>
      </c>
      <c r="P15" s="130">
        <v>0</v>
      </c>
      <c r="Q15" s="494">
        <f t="shared" si="0"/>
        <v>0</v>
      </c>
      <c r="R15" s="131">
        <v>0</v>
      </c>
      <c r="S15" s="131">
        <v>0</v>
      </c>
      <c r="T15" s="131">
        <v>0</v>
      </c>
      <c r="U15" s="131">
        <v>0</v>
      </c>
      <c r="V15" s="843"/>
      <c r="W15" s="58">
        <v>0</v>
      </c>
      <c r="X15" s="103">
        <v>0</v>
      </c>
      <c r="Y15" s="174">
        <v>0</v>
      </c>
      <c r="Z15" s="174">
        <v>0</v>
      </c>
      <c r="AA15" s="174">
        <v>0</v>
      </c>
      <c r="AB15" s="174">
        <v>0</v>
      </c>
      <c r="AC15" s="58">
        <v>0</v>
      </c>
      <c r="AD15" s="58">
        <v>0</v>
      </c>
      <c r="AE15" s="58">
        <v>0</v>
      </c>
      <c r="AF15" s="58">
        <v>0</v>
      </c>
      <c r="AG15" s="63">
        <v>0</v>
      </c>
      <c r="AH15" s="63">
        <v>0</v>
      </c>
      <c r="AI15" s="63">
        <v>0</v>
      </c>
      <c r="AJ15" s="63">
        <v>0</v>
      </c>
      <c r="AK15" s="64">
        <v>0</v>
      </c>
      <c r="AL15" s="64">
        <v>0</v>
      </c>
      <c r="AM15" s="64">
        <v>0</v>
      </c>
      <c r="AN15" s="64">
        <v>0</v>
      </c>
      <c r="AO15" s="487">
        <f t="shared" si="1"/>
        <v>0</v>
      </c>
      <c r="AP15" s="486">
        <f t="shared" si="2"/>
        <v>0</v>
      </c>
      <c r="AQ15" s="9"/>
      <c r="AR15" s="9"/>
      <c r="AS15" s="9"/>
      <c r="AT15" s="9"/>
      <c r="AU15" s="9"/>
      <c r="AV15" s="9"/>
    </row>
    <row r="16" spans="1:52" ht="99" customHeight="1">
      <c r="A16" s="938"/>
      <c r="B16" s="935"/>
      <c r="C16" s="935"/>
      <c r="D16" s="549" t="s">
        <v>492</v>
      </c>
      <c r="E16" s="551">
        <v>1</v>
      </c>
      <c r="F16" s="550" t="s">
        <v>494</v>
      </c>
      <c r="G16" s="549" t="s">
        <v>493</v>
      </c>
      <c r="H16" s="65" t="s">
        <v>481</v>
      </c>
      <c r="I16" s="101" t="s">
        <v>301</v>
      </c>
      <c r="J16" s="101" t="s">
        <v>301</v>
      </c>
      <c r="K16" s="103" t="s">
        <v>434</v>
      </c>
      <c r="L16" s="101" t="s">
        <v>301</v>
      </c>
      <c r="M16" s="101" t="s">
        <v>301</v>
      </c>
      <c r="N16" s="548">
        <v>680000</v>
      </c>
      <c r="O16" s="548">
        <v>148500</v>
      </c>
      <c r="P16" s="548">
        <v>2400</v>
      </c>
      <c r="Q16" s="494">
        <f t="shared" si="0"/>
        <v>830900</v>
      </c>
      <c r="R16" s="552">
        <v>0</v>
      </c>
      <c r="S16" s="553">
        <v>0</v>
      </c>
      <c r="T16" s="553">
        <v>0</v>
      </c>
      <c r="U16" s="552">
        <v>250</v>
      </c>
      <c r="V16" s="843"/>
      <c r="W16" s="58">
        <v>0</v>
      </c>
      <c r="X16" s="103">
        <v>0</v>
      </c>
      <c r="Y16" s="174">
        <v>0</v>
      </c>
      <c r="Z16" s="174">
        <v>0</v>
      </c>
      <c r="AA16" s="174">
        <v>0</v>
      </c>
      <c r="AB16" s="96">
        <v>41</v>
      </c>
      <c r="AC16" s="58">
        <v>0</v>
      </c>
      <c r="AD16" s="58">
        <v>0</v>
      </c>
      <c r="AE16" s="58">
        <v>0</v>
      </c>
      <c r="AF16" s="58">
        <v>0</v>
      </c>
      <c r="AG16" s="63">
        <v>0</v>
      </c>
      <c r="AH16" s="63">
        <v>0</v>
      </c>
      <c r="AI16" s="63">
        <v>0</v>
      </c>
      <c r="AJ16" s="63">
        <v>0</v>
      </c>
      <c r="AK16" s="64">
        <v>0</v>
      </c>
      <c r="AL16" s="64">
        <v>0</v>
      </c>
      <c r="AM16" s="64">
        <v>0</v>
      </c>
      <c r="AN16" s="64">
        <v>0</v>
      </c>
      <c r="AO16" s="487">
        <f t="shared" si="1"/>
        <v>0</v>
      </c>
      <c r="AP16" s="486">
        <f t="shared" si="2"/>
        <v>-830900</v>
      </c>
      <c r="AQ16" s="9"/>
      <c r="AR16" s="9"/>
      <c r="AS16" s="9"/>
      <c r="AT16" s="9"/>
      <c r="AU16" s="9"/>
      <c r="AV16" s="9"/>
    </row>
    <row r="17" spans="1:48" ht="99" customHeight="1">
      <c r="A17" s="938"/>
      <c r="B17" s="935"/>
      <c r="C17" s="935"/>
      <c r="D17" s="549" t="s">
        <v>492</v>
      </c>
      <c r="E17" s="551">
        <v>1</v>
      </c>
      <c r="F17" s="550" t="s">
        <v>491</v>
      </c>
      <c r="G17" s="549" t="s">
        <v>490</v>
      </c>
      <c r="H17" s="65" t="s">
        <v>481</v>
      </c>
      <c r="I17" s="101" t="s">
        <v>301</v>
      </c>
      <c r="J17" s="101" t="s">
        <v>301</v>
      </c>
      <c r="K17" s="103" t="s">
        <v>434</v>
      </c>
      <c r="L17" s="101" t="s">
        <v>301</v>
      </c>
      <c r="M17" s="101" t="s">
        <v>301</v>
      </c>
      <c r="N17" s="548">
        <v>800000</v>
      </c>
      <c r="O17" s="548">
        <v>379440</v>
      </c>
      <c r="P17" s="548">
        <v>39700</v>
      </c>
      <c r="Q17" s="494">
        <f t="shared" si="0"/>
        <v>1219140</v>
      </c>
      <c r="R17" s="552">
        <v>0</v>
      </c>
      <c r="S17" s="552">
        <v>0</v>
      </c>
      <c r="T17" s="552">
        <v>0</v>
      </c>
      <c r="U17" s="552">
        <v>300</v>
      </c>
      <c r="V17" s="843"/>
      <c r="W17" s="58">
        <v>0</v>
      </c>
      <c r="X17" s="103">
        <v>0</v>
      </c>
      <c r="Y17" s="174">
        <v>0</v>
      </c>
      <c r="Z17" s="174">
        <v>0</v>
      </c>
      <c r="AA17" s="174">
        <v>0</v>
      </c>
      <c r="AB17" s="551">
        <v>150</v>
      </c>
      <c r="AC17" s="58">
        <v>0</v>
      </c>
      <c r="AD17" s="58">
        <v>0</v>
      </c>
      <c r="AE17" s="58">
        <v>0</v>
      </c>
      <c r="AF17" s="58">
        <v>0</v>
      </c>
      <c r="AG17" s="63">
        <v>0</v>
      </c>
      <c r="AH17" s="63">
        <v>0</v>
      </c>
      <c r="AI17" s="63">
        <v>0</v>
      </c>
      <c r="AJ17" s="63">
        <v>0</v>
      </c>
      <c r="AK17" s="64">
        <v>0</v>
      </c>
      <c r="AL17" s="64">
        <v>0</v>
      </c>
      <c r="AM17" s="64">
        <v>0</v>
      </c>
      <c r="AN17" s="64">
        <v>0</v>
      </c>
      <c r="AO17" s="487">
        <f t="shared" si="1"/>
        <v>0</v>
      </c>
      <c r="AP17" s="486">
        <f t="shared" si="2"/>
        <v>-1219140</v>
      </c>
      <c r="AQ17" s="9"/>
      <c r="AR17" s="9"/>
      <c r="AS17" s="9"/>
      <c r="AT17" s="9"/>
      <c r="AU17" s="9"/>
      <c r="AV17" s="9"/>
    </row>
    <row r="18" spans="1:48" ht="99" customHeight="1">
      <c r="A18" s="938"/>
      <c r="B18" s="935"/>
      <c r="C18" s="935"/>
      <c r="D18" s="549" t="s">
        <v>489</v>
      </c>
      <c r="E18" s="551">
        <v>1</v>
      </c>
      <c r="F18" s="550" t="s">
        <v>488</v>
      </c>
      <c r="G18" s="551" t="s">
        <v>487</v>
      </c>
      <c r="H18" s="65" t="s">
        <v>481</v>
      </c>
      <c r="I18" s="101" t="s">
        <v>301</v>
      </c>
      <c r="J18" s="101" t="s">
        <v>301</v>
      </c>
      <c r="K18" s="103" t="s">
        <v>434</v>
      </c>
      <c r="L18" s="101" t="s">
        <v>301</v>
      </c>
      <c r="M18" s="101" t="s">
        <v>301</v>
      </c>
      <c r="N18" s="548">
        <v>960000</v>
      </c>
      <c r="O18" s="548">
        <v>434620</v>
      </c>
      <c r="P18" s="548">
        <v>366900</v>
      </c>
      <c r="Q18" s="494">
        <f t="shared" si="0"/>
        <v>1761520</v>
      </c>
      <c r="R18" s="552">
        <v>0</v>
      </c>
      <c r="S18" s="552">
        <v>0</v>
      </c>
      <c r="T18" s="552">
        <v>10000</v>
      </c>
      <c r="U18" s="552">
        <v>0</v>
      </c>
      <c r="V18" s="843"/>
      <c r="W18" s="58">
        <v>0</v>
      </c>
      <c r="X18" s="103">
        <v>0</v>
      </c>
      <c r="Y18" s="174">
        <v>0</v>
      </c>
      <c r="Z18" s="174">
        <v>0</v>
      </c>
      <c r="AA18" s="551">
        <v>75</v>
      </c>
      <c r="AB18" s="174">
        <v>0</v>
      </c>
      <c r="AC18" s="58">
        <v>0</v>
      </c>
      <c r="AD18" s="58">
        <v>0</v>
      </c>
      <c r="AE18" s="58">
        <v>0</v>
      </c>
      <c r="AF18" s="58">
        <v>0</v>
      </c>
      <c r="AG18" s="63">
        <v>0</v>
      </c>
      <c r="AH18" s="63">
        <v>0</v>
      </c>
      <c r="AI18" s="63">
        <v>0</v>
      </c>
      <c r="AJ18" s="63">
        <v>0</v>
      </c>
      <c r="AK18" s="64">
        <v>0</v>
      </c>
      <c r="AL18" s="64">
        <v>0</v>
      </c>
      <c r="AM18" s="64">
        <v>0</v>
      </c>
      <c r="AN18" s="64">
        <v>0</v>
      </c>
      <c r="AO18" s="487">
        <f t="shared" si="1"/>
        <v>0</v>
      </c>
      <c r="AP18" s="486">
        <f t="shared" si="2"/>
        <v>-1761520</v>
      </c>
      <c r="AQ18" s="9"/>
      <c r="AR18" s="9"/>
      <c r="AS18" s="9"/>
      <c r="AT18" s="9"/>
      <c r="AU18" s="9"/>
      <c r="AV18" s="9"/>
    </row>
    <row r="19" spans="1:48" ht="99" customHeight="1">
      <c r="A19" s="938"/>
      <c r="B19" s="935"/>
      <c r="C19" s="935"/>
      <c r="D19" s="549" t="s">
        <v>486</v>
      </c>
      <c r="E19" s="545">
        <v>1</v>
      </c>
      <c r="F19" s="550" t="s">
        <v>485</v>
      </c>
      <c r="G19" s="549" t="s">
        <v>95</v>
      </c>
      <c r="H19" s="65" t="s">
        <v>481</v>
      </c>
      <c r="I19" s="101" t="s">
        <v>301</v>
      </c>
      <c r="J19" s="101" t="s">
        <v>301</v>
      </c>
      <c r="K19" s="103" t="s">
        <v>434</v>
      </c>
      <c r="L19" s="101" t="s">
        <v>301</v>
      </c>
      <c r="M19" s="101" t="s">
        <v>301</v>
      </c>
      <c r="N19" s="548">
        <v>650800</v>
      </c>
      <c r="O19" s="548">
        <v>129900</v>
      </c>
      <c r="P19" s="547">
        <v>8700</v>
      </c>
      <c r="Q19" s="494">
        <f t="shared" si="0"/>
        <v>789400</v>
      </c>
      <c r="R19" s="546">
        <v>0</v>
      </c>
      <c r="S19" s="546">
        <v>13000</v>
      </c>
      <c r="T19" s="546">
        <v>0</v>
      </c>
      <c r="U19" s="546">
        <v>0</v>
      </c>
      <c r="V19" s="843"/>
      <c r="W19" s="58">
        <v>0</v>
      </c>
      <c r="X19" s="103">
        <v>0</v>
      </c>
      <c r="Y19" s="174">
        <v>0</v>
      </c>
      <c r="Z19" s="545">
        <v>1100</v>
      </c>
      <c r="AA19" s="174">
        <v>0</v>
      </c>
      <c r="AB19" s="174">
        <v>0</v>
      </c>
      <c r="AC19" s="58">
        <v>0</v>
      </c>
      <c r="AD19" s="58">
        <v>0</v>
      </c>
      <c r="AE19" s="58">
        <v>0</v>
      </c>
      <c r="AF19" s="58">
        <v>0</v>
      </c>
      <c r="AG19" s="63">
        <v>0</v>
      </c>
      <c r="AH19" s="63">
        <v>0</v>
      </c>
      <c r="AI19" s="63">
        <v>0</v>
      </c>
      <c r="AJ19" s="63">
        <v>0</v>
      </c>
      <c r="AK19" s="64">
        <v>0</v>
      </c>
      <c r="AL19" s="64">
        <v>0</v>
      </c>
      <c r="AM19" s="64">
        <v>0</v>
      </c>
      <c r="AN19" s="64">
        <v>0</v>
      </c>
      <c r="AO19" s="487">
        <f t="shared" si="1"/>
        <v>0</v>
      </c>
      <c r="AP19" s="486">
        <f t="shared" si="2"/>
        <v>-789400</v>
      </c>
      <c r="AQ19" s="9"/>
      <c r="AR19" s="9"/>
      <c r="AS19" s="9"/>
      <c r="AT19" s="9"/>
      <c r="AU19" s="9"/>
      <c r="AV19" s="9"/>
    </row>
    <row r="20" spans="1:48" ht="99" customHeight="1" thickBot="1">
      <c r="A20" s="939"/>
      <c r="B20" s="936"/>
      <c r="C20" s="936"/>
      <c r="D20" s="542" t="s">
        <v>484</v>
      </c>
      <c r="E20" s="544">
        <v>1</v>
      </c>
      <c r="F20" s="543" t="s">
        <v>483</v>
      </c>
      <c r="G20" s="542" t="s">
        <v>482</v>
      </c>
      <c r="H20" s="536" t="s">
        <v>481</v>
      </c>
      <c r="I20" s="534" t="s">
        <v>301</v>
      </c>
      <c r="J20" s="534" t="s">
        <v>301</v>
      </c>
      <c r="K20" s="542" t="s">
        <v>434</v>
      </c>
      <c r="L20" s="534" t="s">
        <v>301</v>
      </c>
      <c r="M20" s="534" t="s">
        <v>301</v>
      </c>
      <c r="N20" s="541">
        <v>808400</v>
      </c>
      <c r="O20" s="541">
        <v>571950</v>
      </c>
      <c r="P20" s="541">
        <v>367300</v>
      </c>
      <c r="Q20" s="494">
        <f t="shared" si="0"/>
        <v>1747650</v>
      </c>
      <c r="R20" s="540">
        <v>0</v>
      </c>
      <c r="S20" s="540">
        <v>0</v>
      </c>
      <c r="T20" s="540">
        <v>0</v>
      </c>
      <c r="U20" s="540">
        <v>0</v>
      </c>
      <c r="V20" s="844"/>
      <c r="W20" s="354">
        <v>0</v>
      </c>
      <c r="X20" s="108">
        <v>0</v>
      </c>
      <c r="Y20" s="354">
        <v>0</v>
      </c>
      <c r="Z20" s="354">
        <v>0</v>
      </c>
      <c r="AA20" s="354">
        <v>0</v>
      </c>
      <c r="AB20" s="354">
        <v>42</v>
      </c>
      <c r="AC20" s="354">
        <v>0</v>
      </c>
      <c r="AD20" s="354">
        <v>0</v>
      </c>
      <c r="AE20" s="354">
        <v>0</v>
      </c>
      <c r="AF20" s="354">
        <v>0</v>
      </c>
      <c r="AG20" s="527">
        <v>0</v>
      </c>
      <c r="AH20" s="527">
        <v>0</v>
      </c>
      <c r="AI20" s="527">
        <v>0</v>
      </c>
      <c r="AJ20" s="527">
        <v>0</v>
      </c>
      <c r="AK20" s="526">
        <v>0</v>
      </c>
      <c r="AL20" s="526">
        <v>0</v>
      </c>
      <c r="AM20" s="526">
        <v>0</v>
      </c>
      <c r="AN20" s="526">
        <v>1066395</v>
      </c>
      <c r="AO20" s="525">
        <f t="shared" si="1"/>
        <v>1066395</v>
      </c>
      <c r="AP20" s="524">
        <f t="shared" si="2"/>
        <v>-681255</v>
      </c>
      <c r="AQ20" s="9"/>
      <c r="AR20" s="9"/>
      <c r="AS20" s="9"/>
      <c r="AT20" s="9"/>
      <c r="AU20" s="9"/>
      <c r="AV20" s="9"/>
    </row>
    <row r="21" spans="1:48" ht="99" customHeight="1">
      <c r="A21" s="887">
        <v>2</v>
      </c>
      <c r="B21" s="866" t="s">
        <v>480</v>
      </c>
      <c r="C21" s="866">
        <v>26</v>
      </c>
      <c r="D21" s="74" t="s">
        <v>477</v>
      </c>
      <c r="E21" s="75">
        <v>1</v>
      </c>
      <c r="F21" s="75" t="s">
        <v>479</v>
      </c>
      <c r="G21" s="539" t="s">
        <v>478</v>
      </c>
      <c r="H21" s="538" t="s">
        <v>275</v>
      </c>
      <c r="I21" s="531" t="s">
        <v>301</v>
      </c>
      <c r="J21" s="531" t="s">
        <v>301</v>
      </c>
      <c r="K21" s="531" t="s">
        <v>301</v>
      </c>
      <c r="L21" s="75" t="s">
        <v>434</v>
      </c>
      <c r="M21" s="531" t="s">
        <v>301</v>
      </c>
      <c r="N21" s="78">
        <v>0</v>
      </c>
      <c r="O21" s="78">
        <v>0</v>
      </c>
      <c r="P21" s="78">
        <v>0</v>
      </c>
      <c r="Q21" s="494">
        <f t="shared" si="0"/>
        <v>0</v>
      </c>
      <c r="R21" s="81">
        <v>0</v>
      </c>
      <c r="S21" s="81">
        <v>0</v>
      </c>
      <c r="T21" s="81">
        <v>0</v>
      </c>
      <c r="U21" s="81">
        <v>50</v>
      </c>
      <c r="V21" s="935">
        <v>7973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C21" s="75">
        <v>0</v>
      </c>
      <c r="AD21" s="75">
        <v>0</v>
      </c>
      <c r="AE21" s="75">
        <v>0</v>
      </c>
      <c r="AF21" s="75">
        <v>0</v>
      </c>
      <c r="AG21" s="82">
        <v>0</v>
      </c>
      <c r="AH21" s="82">
        <v>0</v>
      </c>
      <c r="AI21" s="82">
        <v>0</v>
      </c>
      <c r="AJ21" s="82">
        <v>0</v>
      </c>
      <c r="AK21" s="84">
        <v>0</v>
      </c>
      <c r="AL21" s="84">
        <f>S21*Z21</f>
        <v>0</v>
      </c>
      <c r="AM21" s="84">
        <f>T21*AA21</f>
        <v>0</v>
      </c>
      <c r="AN21" s="84">
        <f>U21*AB21</f>
        <v>0</v>
      </c>
      <c r="AO21" s="504">
        <f t="shared" si="1"/>
        <v>0</v>
      </c>
      <c r="AP21" s="503">
        <f t="shared" si="2"/>
        <v>0</v>
      </c>
      <c r="AQ21" s="9"/>
      <c r="AR21" s="9"/>
      <c r="AS21" s="9"/>
      <c r="AT21" s="9"/>
      <c r="AU21" s="9"/>
      <c r="AV21" s="9"/>
    </row>
    <row r="22" spans="1:48" ht="99" customHeight="1">
      <c r="A22" s="888"/>
      <c r="B22" s="940"/>
      <c r="C22" s="940"/>
      <c r="D22" s="103" t="s">
        <v>477</v>
      </c>
      <c r="E22" s="58">
        <v>1</v>
      </c>
      <c r="F22" s="58" t="s">
        <v>476</v>
      </c>
      <c r="G22" s="537" t="s">
        <v>475</v>
      </c>
      <c r="H22" s="65" t="s">
        <v>275</v>
      </c>
      <c r="I22" s="96" t="s">
        <v>434</v>
      </c>
      <c r="J22" s="96" t="s">
        <v>301</v>
      </c>
      <c r="K22" s="96" t="s">
        <v>301</v>
      </c>
      <c r="L22" s="96" t="s">
        <v>301</v>
      </c>
      <c r="M22" s="96" t="s">
        <v>301</v>
      </c>
      <c r="N22" s="60">
        <v>345000</v>
      </c>
      <c r="O22" s="60">
        <v>0</v>
      </c>
      <c r="P22" s="60">
        <v>100000</v>
      </c>
      <c r="Q22" s="494">
        <f t="shared" si="0"/>
        <v>445000</v>
      </c>
      <c r="R22" s="62">
        <v>13000</v>
      </c>
      <c r="S22" s="62">
        <v>0</v>
      </c>
      <c r="T22" s="62">
        <v>0</v>
      </c>
      <c r="U22" s="62">
        <v>8000</v>
      </c>
      <c r="V22" s="935"/>
      <c r="W22" s="58">
        <v>25</v>
      </c>
      <c r="X22" s="58">
        <f>AB22/U22</f>
        <v>8.625</v>
      </c>
      <c r="Y22" s="58">
        <v>0</v>
      </c>
      <c r="Z22" s="58">
        <v>0</v>
      </c>
      <c r="AA22" s="58">
        <v>0</v>
      </c>
      <c r="AB22" s="58">
        <v>69000</v>
      </c>
      <c r="AC22" s="58">
        <v>0</v>
      </c>
      <c r="AD22" s="58">
        <v>0</v>
      </c>
      <c r="AE22" s="58">
        <v>0</v>
      </c>
      <c r="AF22" s="58">
        <f>AB22</f>
        <v>69000</v>
      </c>
      <c r="AG22" s="63">
        <f>Y22*R22</f>
        <v>0</v>
      </c>
      <c r="AH22" s="63">
        <v>0</v>
      </c>
      <c r="AI22" s="63">
        <v>0</v>
      </c>
      <c r="AJ22" s="63">
        <f>AF22</f>
        <v>69000</v>
      </c>
      <c r="AK22" s="64">
        <v>0</v>
      </c>
      <c r="AL22" s="64">
        <f>S22*Z22</f>
        <v>0</v>
      </c>
      <c r="AM22" s="64">
        <f>T22*AA22</f>
        <v>0</v>
      </c>
      <c r="AN22" s="64">
        <v>0</v>
      </c>
      <c r="AO22" s="487">
        <f t="shared" si="1"/>
        <v>0</v>
      </c>
      <c r="AP22" s="486">
        <f t="shared" si="2"/>
        <v>-445000</v>
      </c>
      <c r="AQ22" s="9"/>
      <c r="AR22" s="9"/>
      <c r="AS22" s="9"/>
      <c r="AT22" s="9"/>
      <c r="AU22" s="9"/>
      <c r="AV22" s="9"/>
    </row>
    <row r="23" spans="1:48" ht="99" customHeight="1">
      <c r="A23" s="888"/>
      <c r="B23" s="940"/>
      <c r="C23" s="940"/>
      <c r="D23" s="103" t="s">
        <v>446</v>
      </c>
      <c r="E23" s="58">
        <v>1</v>
      </c>
      <c r="F23" s="58" t="s">
        <v>474</v>
      </c>
      <c r="G23" s="103" t="s">
        <v>473</v>
      </c>
      <c r="H23" s="65" t="s">
        <v>275</v>
      </c>
      <c r="I23" s="58" t="s">
        <v>301</v>
      </c>
      <c r="J23" s="58" t="s">
        <v>301</v>
      </c>
      <c r="K23" s="58" t="s">
        <v>301</v>
      </c>
      <c r="L23" s="58" t="s">
        <v>434</v>
      </c>
      <c r="M23" s="58" t="s">
        <v>301</v>
      </c>
      <c r="N23" s="60">
        <v>345000</v>
      </c>
      <c r="O23" s="60">
        <v>0</v>
      </c>
      <c r="P23" s="60">
        <v>0</v>
      </c>
      <c r="Q23" s="494">
        <f t="shared" si="0"/>
        <v>345000</v>
      </c>
      <c r="R23" s="62">
        <v>0</v>
      </c>
      <c r="S23" s="62">
        <v>0</v>
      </c>
      <c r="T23" s="62">
        <v>0</v>
      </c>
      <c r="U23" s="62">
        <v>14000</v>
      </c>
      <c r="V23" s="935"/>
      <c r="W23" s="58">
        <v>32</v>
      </c>
      <c r="X23" s="58">
        <f>AB23/U23</f>
        <v>8.5357142857142865</v>
      </c>
      <c r="Y23" s="58">
        <v>0</v>
      </c>
      <c r="Z23" s="58">
        <v>0</v>
      </c>
      <c r="AA23" s="58">
        <v>0</v>
      </c>
      <c r="AB23" s="58">
        <v>119500</v>
      </c>
      <c r="AC23" s="58">
        <v>0</v>
      </c>
      <c r="AD23" s="58">
        <v>0</v>
      </c>
      <c r="AE23" s="58">
        <v>0</v>
      </c>
      <c r="AF23" s="58">
        <f>AB23</f>
        <v>119500</v>
      </c>
      <c r="AG23" s="63">
        <v>0</v>
      </c>
      <c r="AH23" s="63">
        <v>0</v>
      </c>
      <c r="AI23" s="63">
        <v>0</v>
      </c>
      <c r="AJ23" s="63">
        <f>AF23</f>
        <v>119500</v>
      </c>
      <c r="AK23" s="64">
        <f>R23*Y23</f>
        <v>0</v>
      </c>
      <c r="AL23" s="64">
        <f>S23*Z23</f>
        <v>0</v>
      </c>
      <c r="AM23" s="64">
        <f>T23*AA23</f>
        <v>0</v>
      </c>
      <c r="AN23" s="64">
        <v>0</v>
      </c>
      <c r="AO23" s="487">
        <f t="shared" si="1"/>
        <v>0</v>
      </c>
      <c r="AP23" s="486">
        <f t="shared" si="2"/>
        <v>-345000</v>
      </c>
      <c r="AQ23" s="9"/>
      <c r="AR23" s="9"/>
      <c r="AS23" s="9"/>
      <c r="AT23" s="9"/>
      <c r="AU23" s="9"/>
      <c r="AV23" s="9"/>
    </row>
    <row r="24" spans="1:48" ht="99" customHeight="1">
      <c r="A24" s="888"/>
      <c r="B24" s="940"/>
      <c r="C24" s="940"/>
      <c r="D24" s="253" t="s">
        <v>472</v>
      </c>
      <c r="E24" s="254">
        <v>1</v>
      </c>
      <c r="F24" s="254" t="s">
        <v>463</v>
      </c>
      <c r="G24" s="254" t="s">
        <v>471</v>
      </c>
      <c r="H24" s="65" t="s">
        <v>275</v>
      </c>
      <c r="I24" s="58" t="s">
        <v>301</v>
      </c>
      <c r="J24" s="58" t="s">
        <v>301</v>
      </c>
      <c r="K24" s="58" t="s">
        <v>301</v>
      </c>
      <c r="L24" s="58" t="s">
        <v>434</v>
      </c>
      <c r="M24" s="58" t="s">
        <v>301</v>
      </c>
      <c r="N24" s="60">
        <v>345000</v>
      </c>
      <c r="O24" s="60">
        <v>0</v>
      </c>
      <c r="P24" s="60">
        <v>0</v>
      </c>
      <c r="Q24" s="494">
        <f t="shared" si="0"/>
        <v>345000</v>
      </c>
      <c r="R24" s="62">
        <v>0</v>
      </c>
      <c r="S24" s="62">
        <v>400</v>
      </c>
      <c r="T24" s="62">
        <v>0</v>
      </c>
      <c r="U24" s="62">
        <v>11000</v>
      </c>
      <c r="V24" s="935"/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63">
        <v>0</v>
      </c>
      <c r="AH24" s="63">
        <v>0</v>
      </c>
      <c r="AI24" s="63">
        <v>0</v>
      </c>
      <c r="AJ24" s="63">
        <v>0</v>
      </c>
      <c r="AK24" s="64">
        <v>0</v>
      </c>
      <c r="AL24" s="64">
        <v>0</v>
      </c>
      <c r="AM24" s="64">
        <v>0</v>
      </c>
      <c r="AN24" s="64">
        <v>0</v>
      </c>
      <c r="AO24" s="487">
        <f t="shared" si="1"/>
        <v>0</v>
      </c>
      <c r="AP24" s="486">
        <f t="shared" si="2"/>
        <v>-345000</v>
      </c>
      <c r="AQ24" s="9"/>
      <c r="AR24" s="9"/>
      <c r="AS24" s="9"/>
      <c r="AT24" s="9"/>
      <c r="AU24" s="9"/>
      <c r="AV24" s="9"/>
    </row>
    <row r="25" spans="1:48" ht="99" customHeight="1">
      <c r="A25" s="888"/>
      <c r="B25" s="940"/>
      <c r="C25" s="940"/>
      <c r="D25" s="103" t="s">
        <v>470</v>
      </c>
      <c r="E25" s="58">
        <v>1</v>
      </c>
      <c r="F25" s="58" t="s">
        <v>469</v>
      </c>
      <c r="G25" s="103" t="s">
        <v>468</v>
      </c>
      <c r="H25" s="65" t="s">
        <v>275</v>
      </c>
      <c r="I25" s="58" t="s">
        <v>301</v>
      </c>
      <c r="J25" s="58" t="s">
        <v>301</v>
      </c>
      <c r="K25" s="58" t="s">
        <v>301</v>
      </c>
      <c r="L25" s="58" t="s">
        <v>434</v>
      </c>
      <c r="M25" s="58" t="s">
        <v>301</v>
      </c>
      <c r="N25" s="60">
        <v>0</v>
      </c>
      <c r="O25" s="60">
        <v>0</v>
      </c>
      <c r="P25" s="60">
        <v>85000</v>
      </c>
      <c r="Q25" s="494">
        <f t="shared" si="0"/>
        <v>85000</v>
      </c>
      <c r="R25" s="62">
        <v>0</v>
      </c>
      <c r="S25" s="62">
        <v>0</v>
      </c>
      <c r="T25" s="62">
        <v>0</v>
      </c>
      <c r="U25" s="62">
        <v>13000</v>
      </c>
      <c r="V25" s="935"/>
      <c r="W25" s="101">
        <v>0</v>
      </c>
      <c r="X25" s="101">
        <v>0</v>
      </c>
      <c r="Y25" s="58">
        <f>AG25/U25</f>
        <v>7.6623076923076923</v>
      </c>
      <c r="Z25" s="101">
        <v>0</v>
      </c>
      <c r="AA25" s="101">
        <v>0</v>
      </c>
      <c r="AB25" s="101">
        <v>0</v>
      </c>
      <c r="AC25" s="101">
        <v>0</v>
      </c>
      <c r="AD25" s="101">
        <v>0</v>
      </c>
      <c r="AE25" s="101">
        <v>0</v>
      </c>
      <c r="AF25" s="101">
        <v>0</v>
      </c>
      <c r="AG25" s="63">
        <v>99610</v>
      </c>
      <c r="AH25" s="63">
        <v>0</v>
      </c>
      <c r="AI25" s="63">
        <v>0</v>
      </c>
      <c r="AJ25" s="63">
        <v>0</v>
      </c>
      <c r="AK25" s="64">
        <v>0</v>
      </c>
      <c r="AL25" s="64">
        <v>0</v>
      </c>
      <c r="AM25" s="64">
        <v>0</v>
      </c>
      <c r="AN25" s="64">
        <v>0</v>
      </c>
      <c r="AO25" s="487">
        <f t="shared" si="1"/>
        <v>0</v>
      </c>
      <c r="AP25" s="486">
        <f t="shared" si="2"/>
        <v>-85000</v>
      </c>
      <c r="AQ25" s="9"/>
      <c r="AR25" s="9"/>
      <c r="AS25" s="9"/>
      <c r="AT25" s="9"/>
      <c r="AU25" s="9"/>
      <c r="AV25" s="9"/>
    </row>
    <row r="26" spans="1:48" ht="99" customHeight="1">
      <c r="A26" s="888"/>
      <c r="B26" s="941"/>
      <c r="C26" s="941"/>
      <c r="D26" s="253" t="s">
        <v>467</v>
      </c>
      <c r="E26" s="58">
        <v>1</v>
      </c>
      <c r="F26" s="58" t="s">
        <v>466</v>
      </c>
      <c r="G26" s="58" t="s">
        <v>465</v>
      </c>
      <c r="H26" s="65" t="s">
        <v>275</v>
      </c>
      <c r="I26" s="58" t="s">
        <v>301</v>
      </c>
      <c r="J26" s="58" t="s">
        <v>301</v>
      </c>
      <c r="K26" s="58" t="s">
        <v>301</v>
      </c>
      <c r="L26" s="58" t="s">
        <v>434</v>
      </c>
      <c r="M26" s="58" t="s">
        <v>301</v>
      </c>
      <c r="N26" s="130">
        <v>0</v>
      </c>
      <c r="O26" s="130">
        <v>0</v>
      </c>
      <c r="P26" s="130">
        <v>0</v>
      </c>
      <c r="Q26" s="494">
        <f t="shared" si="0"/>
        <v>0</v>
      </c>
      <c r="R26" s="131">
        <v>0</v>
      </c>
      <c r="S26" s="131">
        <v>0</v>
      </c>
      <c r="T26" s="131">
        <v>0</v>
      </c>
      <c r="U26" s="62">
        <v>11000</v>
      </c>
      <c r="V26" s="935"/>
      <c r="W26" s="58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63">
        <v>0</v>
      </c>
      <c r="AH26" s="63">
        <v>0</v>
      </c>
      <c r="AI26" s="63">
        <v>0</v>
      </c>
      <c r="AJ26" s="63">
        <v>0</v>
      </c>
      <c r="AK26" s="64">
        <f t="shared" ref="AK26:AM27" si="3">R26*Y26</f>
        <v>0</v>
      </c>
      <c r="AL26" s="64">
        <f t="shared" si="3"/>
        <v>0</v>
      </c>
      <c r="AM26" s="64">
        <f t="shared" si="3"/>
        <v>0</v>
      </c>
      <c r="AN26" s="64">
        <f>U26*AB26+AJ26</f>
        <v>0</v>
      </c>
      <c r="AO26" s="487">
        <f t="shared" si="1"/>
        <v>0</v>
      </c>
      <c r="AP26" s="486">
        <f t="shared" si="2"/>
        <v>0</v>
      </c>
      <c r="AQ26" s="9"/>
      <c r="AR26" s="9"/>
      <c r="AS26" s="9"/>
      <c r="AT26" s="9"/>
      <c r="AU26" s="9"/>
      <c r="AV26" s="9"/>
    </row>
    <row r="27" spans="1:48" ht="99" customHeight="1" thickBot="1">
      <c r="A27" s="889"/>
      <c r="B27" s="942"/>
      <c r="C27" s="942"/>
      <c r="D27" s="108" t="s">
        <v>464</v>
      </c>
      <c r="E27" s="354">
        <v>1</v>
      </c>
      <c r="F27" s="354" t="s">
        <v>463</v>
      </c>
      <c r="G27" s="108" t="s">
        <v>462</v>
      </c>
      <c r="H27" s="536" t="s">
        <v>275</v>
      </c>
      <c r="I27" s="354" t="s">
        <v>301</v>
      </c>
      <c r="J27" s="354" t="s">
        <v>301</v>
      </c>
      <c r="K27" s="354" t="s">
        <v>301</v>
      </c>
      <c r="L27" s="354" t="s">
        <v>434</v>
      </c>
      <c r="M27" s="354" t="s">
        <v>301</v>
      </c>
      <c r="N27" s="535">
        <v>345000</v>
      </c>
      <c r="O27" s="535">
        <v>0</v>
      </c>
      <c r="P27" s="535">
        <v>0</v>
      </c>
      <c r="Q27" s="529">
        <f t="shared" si="0"/>
        <v>345000</v>
      </c>
      <c r="R27" s="418">
        <v>0</v>
      </c>
      <c r="S27" s="418">
        <v>400</v>
      </c>
      <c r="T27" s="418">
        <v>0</v>
      </c>
      <c r="U27" s="418">
        <v>11000</v>
      </c>
      <c r="V27" s="936"/>
      <c r="W27" s="534">
        <v>0</v>
      </c>
      <c r="X27" s="528">
        <v>0</v>
      </c>
      <c r="Y27" s="354">
        <v>0</v>
      </c>
      <c r="Z27" s="354">
        <v>0</v>
      </c>
      <c r="AA27" s="354">
        <v>0</v>
      </c>
      <c r="AB27" s="354">
        <v>0</v>
      </c>
      <c r="AC27" s="354">
        <v>0</v>
      </c>
      <c r="AD27" s="354">
        <v>0</v>
      </c>
      <c r="AE27" s="354">
        <v>0</v>
      </c>
      <c r="AF27" s="354">
        <v>0</v>
      </c>
      <c r="AG27" s="527">
        <v>0</v>
      </c>
      <c r="AH27" s="527">
        <v>0</v>
      </c>
      <c r="AI27" s="527">
        <v>0</v>
      </c>
      <c r="AJ27" s="527">
        <v>0</v>
      </c>
      <c r="AK27" s="526">
        <f t="shared" si="3"/>
        <v>0</v>
      </c>
      <c r="AL27" s="526">
        <f t="shared" si="3"/>
        <v>0</v>
      </c>
      <c r="AM27" s="526">
        <f t="shared" si="3"/>
        <v>0</v>
      </c>
      <c r="AN27" s="526">
        <f>U27*AB27+AJ27</f>
        <v>0</v>
      </c>
      <c r="AO27" s="525">
        <f t="shared" si="1"/>
        <v>0</v>
      </c>
      <c r="AP27" s="524">
        <f t="shared" si="2"/>
        <v>-345000</v>
      </c>
      <c r="AQ27" s="9"/>
      <c r="AR27" s="9"/>
      <c r="AS27" s="9"/>
      <c r="AT27" s="9"/>
      <c r="AU27" s="9"/>
      <c r="AV27" s="9"/>
    </row>
    <row r="28" spans="1:48" ht="99" customHeight="1">
      <c r="A28" s="887">
        <v>3</v>
      </c>
      <c r="B28" s="866" t="s">
        <v>461</v>
      </c>
      <c r="C28" s="944">
        <v>19</v>
      </c>
      <c r="D28" s="74" t="s">
        <v>459</v>
      </c>
      <c r="E28" s="75">
        <v>1</v>
      </c>
      <c r="F28" s="533" t="s">
        <v>460</v>
      </c>
      <c r="G28" s="74" t="s">
        <v>459</v>
      </c>
      <c r="H28" s="76" t="s">
        <v>456</v>
      </c>
      <c r="I28" s="75" t="s">
        <v>301</v>
      </c>
      <c r="J28" s="75" t="s">
        <v>301</v>
      </c>
      <c r="K28" s="75" t="s">
        <v>301</v>
      </c>
      <c r="L28" s="75" t="s">
        <v>434</v>
      </c>
      <c r="M28" s="75" t="s">
        <v>301</v>
      </c>
      <c r="N28" s="78">
        <v>0</v>
      </c>
      <c r="O28" s="77">
        <v>728610</v>
      </c>
      <c r="P28" s="78">
        <v>0</v>
      </c>
      <c r="Q28" s="511">
        <f t="shared" si="0"/>
        <v>728610</v>
      </c>
      <c r="R28" s="81">
        <v>0</v>
      </c>
      <c r="S28" s="81">
        <v>0</v>
      </c>
      <c r="T28" s="81">
        <v>0</v>
      </c>
      <c r="U28" s="81">
        <v>0</v>
      </c>
      <c r="V28" s="933">
        <v>23170</v>
      </c>
      <c r="W28" s="531">
        <v>0</v>
      </c>
      <c r="X28" s="532">
        <f>W28/V28*100</f>
        <v>0</v>
      </c>
      <c r="Y28" s="531">
        <v>0</v>
      </c>
      <c r="Z28" s="531">
        <v>0</v>
      </c>
      <c r="AA28" s="531">
        <v>0</v>
      </c>
      <c r="AB28" s="531">
        <v>0</v>
      </c>
      <c r="AC28" s="531">
        <v>0</v>
      </c>
      <c r="AD28" s="531">
        <v>0</v>
      </c>
      <c r="AE28" s="531">
        <v>0</v>
      </c>
      <c r="AF28" s="531">
        <v>0</v>
      </c>
      <c r="AG28" s="63">
        <v>0</v>
      </c>
      <c r="AH28" s="63">
        <v>0</v>
      </c>
      <c r="AI28" s="63">
        <v>640000</v>
      </c>
      <c r="AJ28" s="63">
        <v>0</v>
      </c>
      <c r="AK28" s="64">
        <v>0</v>
      </c>
      <c r="AL28" s="64">
        <v>0</v>
      </c>
      <c r="AM28" s="64">
        <v>640000</v>
      </c>
      <c r="AN28" s="84">
        <v>0</v>
      </c>
      <c r="AO28" s="504">
        <f t="shared" si="1"/>
        <v>640000</v>
      </c>
      <c r="AP28" s="503">
        <f t="shared" si="2"/>
        <v>-88610</v>
      </c>
      <c r="AQ28" s="9"/>
      <c r="AR28" s="9"/>
      <c r="AS28" s="9"/>
      <c r="AT28" s="9"/>
      <c r="AU28" s="9"/>
      <c r="AV28" s="9"/>
    </row>
    <row r="29" spans="1:48" ht="99" customHeight="1" thickBot="1">
      <c r="A29" s="889"/>
      <c r="B29" s="916"/>
      <c r="C29" s="945"/>
      <c r="D29" s="108" t="s">
        <v>457</v>
      </c>
      <c r="E29" s="354">
        <v>1</v>
      </c>
      <c r="F29" s="108" t="s">
        <v>458</v>
      </c>
      <c r="G29" s="108" t="s">
        <v>457</v>
      </c>
      <c r="H29" s="530" t="s">
        <v>456</v>
      </c>
      <c r="I29" s="354" t="s">
        <v>301</v>
      </c>
      <c r="J29" s="354" t="s">
        <v>301</v>
      </c>
      <c r="K29" s="354" t="s">
        <v>301</v>
      </c>
      <c r="L29" s="108" t="s">
        <v>434</v>
      </c>
      <c r="M29" s="354" t="s">
        <v>301</v>
      </c>
      <c r="N29" s="60">
        <v>0</v>
      </c>
      <c r="O29" s="18">
        <v>667018</v>
      </c>
      <c r="P29" s="60">
        <v>0</v>
      </c>
      <c r="Q29" s="529">
        <f t="shared" si="0"/>
        <v>667018</v>
      </c>
      <c r="R29" s="62">
        <v>0</v>
      </c>
      <c r="S29" s="62">
        <v>0</v>
      </c>
      <c r="T29" s="62">
        <v>0</v>
      </c>
      <c r="U29" s="62">
        <v>0</v>
      </c>
      <c r="V29" s="934"/>
      <c r="W29" s="528">
        <v>0</v>
      </c>
      <c r="X29" s="528">
        <v>0</v>
      </c>
      <c r="Y29" s="528">
        <v>0</v>
      </c>
      <c r="Z29" s="528">
        <v>0</v>
      </c>
      <c r="AA29" s="528">
        <v>0</v>
      </c>
      <c r="AB29" s="528">
        <v>0</v>
      </c>
      <c r="AC29" s="528">
        <v>0</v>
      </c>
      <c r="AD29" s="528">
        <v>0</v>
      </c>
      <c r="AE29" s="528">
        <v>0</v>
      </c>
      <c r="AF29" s="528">
        <v>0</v>
      </c>
      <c r="AG29" s="527">
        <v>0</v>
      </c>
      <c r="AH29" s="527">
        <v>0</v>
      </c>
      <c r="AI29" s="527">
        <v>0</v>
      </c>
      <c r="AJ29" s="527">
        <v>0</v>
      </c>
      <c r="AK29" s="526">
        <v>0</v>
      </c>
      <c r="AL29" s="526">
        <v>0</v>
      </c>
      <c r="AM29" s="526">
        <v>0</v>
      </c>
      <c r="AN29" s="526">
        <v>0</v>
      </c>
      <c r="AO29" s="525">
        <f t="shared" si="1"/>
        <v>0</v>
      </c>
      <c r="AP29" s="524">
        <f t="shared" si="2"/>
        <v>-667018</v>
      </c>
      <c r="AQ29" s="9"/>
      <c r="AR29" s="9"/>
      <c r="AS29" s="9"/>
      <c r="AT29" s="9"/>
      <c r="AU29" s="9"/>
      <c r="AV29" s="9"/>
    </row>
    <row r="30" spans="1:48" ht="99" customHeight="1" thickBot="1">
      <c r="A30" s="20">
        <v>4</v>
      </c>
      <c r="B30" s="300" t="s">
        <v>455</v>
      </c>
      <c r="C30" s="300">
        <v>24</v>
      </c>
      <c r="D30" s="300" t="s">
        <v>301</v>
      </c>
      <c r="E30" s="300" t="s">
        <v>301</v>
      </c>
      <c r="F30" s="300" t="s">
        <v>301</v>
      </c>
      <c r="G30" s="300" t="s">
        <v>301</v>
      </c>
      <c r="H30" s="523" t="s">
        <v>301</v>
      </c>
      <c r="I30" s="300" t="s">
        <v>301</v>
      </c>
      <c r="J30" s="300" t="s">
        <v>301</v>
      </c>
      <c r="K30" s="300" t="s">
        <v>301</v>
      </c>
      <c r="L30" s="300" t="s">
        <v>301</v>
      </c>
      <c r="M30" s="300" t="s">
        <v>301</v>
      </c>
      <c r="N30" s="522">
        <v>0</v>
      </c>
      <c r="O30" s="522">
        <v>0</v>
      </c>
      <c r="P30" s="522">
        <v>0</v>
      </c>
      <c r="Q30" s="521">
        <f t="shared" si="0"/>
        <v>0</v>
      </c>
      <c r="R30" s="520">
        <v>0</v>
      </c>
      <c r="S30" s="520">
        <v>0</v>
      </c>
      <c r="T30" s="520">
        <v>0</v>
      </c>
      <c r="U30" s="520">
        <v>0</v>
      </c>
      <c r="V30" s="519">
        <v>52284</v>
      </c>
      <c r="W30" s="519">
        <v>0</v>
      </c>
      <c r="X30" s="519">
        <v>0</v>
      </c>
      <c r="Y30" s="519">
        <v>0</v>
      </c>
      <c r="Z30" s="519">
        <v>0</v>
      </c>
      <c r="AA30" s="519">
        <v>0</v>
      </c>
      <c r="AB30" s="519">
        <v>0</v>
      </c>
      <c r="AC30" s="519">
        <v>0</v>
      </c>
      <c r="AD30" s="519">
        <v>0</v>
      </c>
      <c r="AE30" s="519">
        <v>0</v>
      </c>
      <c r="AF30" s="519">
        <v>0</v>
      </c>
      <c r="AG30" s="518">
        <v>0</v>
      </c>
      <c r="AH30" s="518">
        <v>0</v>
      </c>
      <c r="AI30" s="518">
        <v>0</v>
      </c>
      <c r="AJ30" s="518">
        <v>0</v>
      </c>
      <c r="AK30" s="517">
        <v>0</v>
      </c>
      <c r="AL30" s="517">
        <v>0</v>
      </c>
      <c r="AM30" s="517">
        <v>0</v>
      </c>
      <c r="AN30" s="517">
        <v>0</v>
      </c>
      <c r="AO30" s="516">
        <f t="shared" si="1"/>
        <v>0</v>
      </c>
      <c r="AP30" s="515">
        <f t="shared" si="2"/>
        <v>0</v>
      </c>
      <c r="AQ30" s="9"/>
      <c r="AR30" s="9"/>
      <c r="AS30" s="9"/>
      <c r="AT30" s="9"/>
      <c r="AU30" s="9"/>
      <c r="AV30" s="9"/>
    </row>
    <row r="31" spans="1:48" ht="99" customHeight="1">
      <c r="A31" s="887">
        <v>5</v>
      </c>
      <c r="B31" s="866" t="s">
        <v>454</v>
      </c>
      <c r="C31" s="866">
        <v>25</v>
      </c>
      <c r="D31" s="514" t="s">
        <v>453</v>
      </c>
      <c r="E31" s="497">
        <v>2</v>
      </c>
      <c r="F31" s="514" t="s">
        <v>452</v>
      </c>
      <c r="G31" s="514" t="s">
        <v>451</v>
      </c>
      <c r="H31" s="947" t="s">
        <v>275</v>
      </c>
      <c r="I31" s="174" t="s">
        <v>301</v>
      </c>
      <c r="J31" s="174" t="s">
        <v>301</v>
      </c>
      <c r="K31" s="174" t="s">
        <v>301</v>
      </c>
      <c r="L31" s="513" t="s">
        <v>434</v>
      </c>
      <c r="M31" s="174" t="s">
        <v>301</v>
      </c>
      <c r="N31" s="495">
        <v>96500</v>
      </c>
      <c r="O31" s="512">
        <v>968000</v>
      </c>
      <c r="P31" s="495">
        <v>51000</v>
      </c>
      <c r="Q31" s="511">
        <f t="shared" si="0"/>
        <v>1115500</v>
      </c>
      <c r="R31" s="510">
        <v>0</v>
      </c>
      <c r="S31" s="509">
        <v>0</v>
      </c>
      <c r="T31" s="510">
        <v>0</v>
      </c>
      <c r="U31" s="509">
        <v>7000</v>
      </c>
      <c r="V31" s="950">
        <v>10656</v>
      </c>
      <c r="W31" s="508">
        <v>6148</v>
      </c>
      <c r="X31" s="491">
        <v>57.7</v>
      </c>
      <c r="Y31" s="508">
        <v>0</v>
      </c>
      <c r="Z31" s="491">
        <v>1764</v>
      </c>
      <c r="AA31" s="508">
        <v>23</v>
      </c>
      <c r="AB31" s="491">
        <v>0</v>
      </c>
      <c r="AC31" s="508">
        <v>0</v>
      </c>
      <c r="AD31" s="491">
        <v>750</v>
      </c>
      <c r="AE31" s="508">
        <v>0</v>
      </c>
      <c r="AF31" s="491">
        <v>0</v>
      </c>
      <c r="AG31" s="507">
        <v>0</v>
      </c>
      <c r="AH31" s="506">
        <v>668000</v>
      </c>
      <c r="AI31" s="507">
        <v>0</v>
      </c>
      <c r="AJ31" s="506">
        <v>0</v>
      </c>
      <c r="AK31" s="500">
        <v>0</v>
      </c>
      <c r="AL31" s="500">
        <v>668000</v>
      </c>
      <c r="AM31" s="500">
        <v>0</v>
      </c>
      <c r="AN31" s="505">
        <f>U31*AB31</f>
        <v>0</v>
      </c>
      <c r="AO31" s="504">
        <f t="shared" si="1"/>
        <v>668000</v>
      </c>
      <c r="AP31" s="503">
        <f t="shared" si="2"/>
        <v>-447500</v>
      </c>
      <c r="AQ31" s="9"/>
      <c r="AR31" s="9"/>
      <c r="AS31" s="9"/>
      <c r="AT31" s="9"/>
      <c r="AU31" s="9"/>
      <c r="AV31" s="9"/>
    </row>
    <row r="32" spans="1:48" ht="99" customHeight="1">
      <c r="A32" s="888"/>
      <c r="B32" s="915"/>
      <c r="C32" s="915"/>
      <c r="D32" s="498" t="s">
        <v>437</v>
      </c>
      <c r="E32" s="499">
        <v>2</v>
      </c>
      <c r="F32" s="498" t="s">
        <v>450</v>
      </c>
      <c r="G32" s="498" t="s">
        <v>449</v>
      </c>
      <c r="H32" s="948"/>
      <c r="I32" s="58" t="s">
        <v>301</v>
      </c>
      <c r="J32" s="58" t="s">
        <v>301</v>
      </c>
      <c r="K32" s="58" t="s">
        <v>301</v>
      </c>
      <c r="L32" s="498" t="s">
        <v>434</v>
      </c>
      <c r="M32" s="58" t="s">
        <v>301</v>
      </c>
      <c r="N32" s="502">
        <v>96000</v>
      </c>
      <c r="O32" s="502">
        <v>66000</v>
      </c>
      <c r="P32" s="495">
        <v>114300</v>
      </c>
      <c r="Q32" s="494">
        <f t="shared" si="0"/>
        <v>276300</v>
      </c>
      <c r="R32" s="501">
        <v>10000</v>
      </c>
      <c r="S32" s="501">
        <v>0</v>
      </c>
      <c r="T32" s="501">
        <v>0</v>
      </c>
      <c r="U32" s="501">
        <v>0</v>
      </c>
      <c r="V32" s="951"/>
      <c r="W32" s="492">
        <v>1321</v>
      </c>
      <c r="X32" s="491">
        <f>W32/10656*100</f>
        <v>12.396771771771773</v>
      </c>
      <c r="Y32" s="492">
        <v>0</v>
      </c>
      <c r="Z32" s="492">
        <v>0</v>
      </c>
      <c r="AA32" s="492">
        <v>31</v>
      </c>
      <c r="AB32" s="492">
        <v>0</v>
      </c>
      <c r="AC32" s="492">
        <v>0</v>
      </c>
      <c r="AD32" s="492">
        <v>0</v>
      </c>
      <c r="AE32" s="492">
        <v>0</v>
      </c>
      <c r="AF32" s="492">
        <v>0</v>
      </c>
      <c r="AG32" s="489">
        <v>0</v>
      </c>
      <c r="AH32" s="489">
        <v>125000</v>
      </c>
      <c r="AI32" s="489">
        <v>0</v>
      </c>
      <c r="AJ32" s="489">
        <v>0</v>
      </c>
      <c r="AK32" s="500">
        <v>0</v>
      </c>
      <c r="AL32" s="500">
        <v>125000</v>
      </c>
      <c r="AM32" s="500">
        <f>T32*AA32</f>
        <v>0</v>
      </c>
      <c r="AN32" s="500">
        <f>U32*AB32</f>
        <v>0</v>
      </c>
      <c r="AO32" s="487">
        <f t="shared" si="1"/>
        <v>125000</v>
      </c>
      <c r="AP32" s="486">
        <f t="shared" si="2"/>
        <v>-151300</v>
      </c>
      <c r="AQ32" s="9"/>
      <c r="AR32" s="9"/>
      <c r="AS32" s="9"/>
      <c r="AT32" s="9"/>
      <c r="AU32" s="9"/>
      <c r="AV32" s="9"/>
    </row>
    <row r="33" spans="1:48" ht="99" customHeight="1">
      <c r="A33" s="888"/>
      <c r="B33" s="915"/>
      <c r="C33" s="915"/>
      <c r="D33" s="498" t="s">
        <v>437</v>
      </c>
      <c r="E33" s="499">
        <v>2</v>
      </c>
      <c r="F33" s="498" t="s">
        <v>448</v>
      </c>
      <c r="G33" s="498" t="s">
        <v>447</v>
      </c>
      <c r="H33" s="948"/>
      <c r="I33" s="58" t="s">
        <v>301</v>
      </c>
      <c r="J33" s="58" t="s">
        <v>301</v>
      </c>
      <c r="K33" s="58" t="s">
        <v>301</v>
      </c>
      <c r="L33" s="498" t="s">
        <v>434</v>
      </c>
      <c r="M33" s="58" t="s">
        <v>301</v>
      </c>
      <c r="N33" s="502">
        <v>241000</v>
      </c>
      <c r="O33" s="502">
        <v>143000</v>
      </c>
      <c r="P33" s="495">
        <v>137200</v>
      </c>
      <c r="Q33" s="494">
        <f t="shared" si="0"/>
        <v>521200</v>
      </c>
      <c r="R33" s="501">
        <v>10000</v>
      </c>
      <c r="S33" s="501">
        <v>0</v>
      </c>
      <c r="T33" s="501">
        <v>0</v>
      </c>
      <c r="U33" s="501">
        <v>0</v>
      </c>
      <c r="V33" s="951"/>
      <c r="W33" s="492">
        <v>3125</v>
      </c>
      <c r="X33" s="491">
        <f>W33/10656*100</f>
        <v>29.326201201201201</v>
      </c>
      <c r="Y33" s="492">
        <v>31</v>
      </c>
      <c r="Z33" s="492">
        <v>0</v>
      </c>
      <c r="AA33" s="492">
        <v>0</v>
      </c>
      <c r="AB33" s="492">
        <v>0</v>
      </c>
      <c r="AC33" s="492">
        <v>31</v>
      </c>
      <c r="AD33" s="492">
        <v>0</v>
      </c>
      <c r="AE33" s="492">
        <v>0</v>
      </c>
      <c r="AF33" s="492">
        <v>0</v>
      </c>
      <c r="AG33" s="489">
        <v>310000</v>
      </c>
      <c r="AH33" s="489">
        <v>0</v>
      </c>
      <c r="AI33" s="489">
        <v>0</v>
      </c>
      <c r="AJ33" s="489">
        <v>0</v>
      </c>
      <c r="AK33" s="500">
        <v>310000</v>
      </c>
      <c r="AL33" s="500">
        <v>0</v>
      </c>
      <c r="AM33" s="500">
        <v>0</v>
      </c>
      <c r="AN33" s="500">
        <v>0</v>
      </c>
      <c r="AO33" s="487">
        <f t="shared" si="1"/>
        <v>310000</v>
      </c>
      <c r="AP33" s="486">
        <f t="shared" si="2"/>
        <v>-211200</v>
      </c>
      <c r="AQ33" s="9"/>
      <c r="AR33" s="9"/>
      <c r="AS33" s="9"/>
      <c r="AT33" s="9"/>
      <c r="AU33" s="9"/>
      <c r="AV33" s="9"/>
    </row>
    <row r="34" spans="1:48" ht="99" customHeight="1">
      <c r="A34" s="888"/>
      <c r="B34" s="915"/>
      <c r="C34" s="915"/>
      <c r="D34" s="498" t="s">
        <v>446</v>
      </c>
      <c r="E34" s="499">
        <v>1</v>
      </c>
      <c r="F34" s="498" t="s">
        <v>445</v>
      </c>
      <c r="G34" s="498" t="s">
        <v>444</v>
      </c>
      <c r="H34" s="948"/>
      <c r="I34" s="58" t="s">
        <v>301</v>
      </c>
      <c r="J34" s="58" t="s">
        <v>301</v>
      </c>
      <c r="K34" s="58" t="s">
        <v>301</v>
      </c>
      <c r="L34" s="58" t="s">
        <v>301</v>
      </c>
      <c r="M34" s="499" t="s">
        <v>434</v>
      </c>
      <c r="N34" s="502">
        <v>0</v>
      </c>
      <c r="O34" s="502">
        <v>0</v>
      </c>
      <c r="P34" s="495">
        <v>0</v>
      </c>
      <c r="Q34" s="494">
        <f t="shared" si="0"/>
        <v>0</v>
      </c>
      <c r="R34" s="501">
        <v>0</v>
      </c>
      <c r="S34" s="501">
        <v>0</v>
      </c>
      <c r="T34" s="501">
        <v>0</v>
      </c>
      <c r="U34" s="501">
        <v>10000</v>
      </c>
      <c r="V34" s="951"/>
      <c r="W34" s="492">
        <v>2476</v>
      </c>
      <c r="X34" s="491">
        <v>23.235735735735734</v>
      </c>
      <c r="Y34" s="492">
        <v>0</v>
      </c>
      <c r="Z34" s="492">
        <v>0</v>
      </c>
      <c r="AA34" s="492">
        <v>0</v>
      </c>
      <c r="AB34" s="492">
        <v>12000</v>
      </c>
      <c r="AC34" s="492">
        <v>0</v>
      </c>
      <c r="AD34" s="492">
        <v>0</v>
      </c>
      <c r="AE34" s="492">
        <v>0</v>
      </c>
      <c r="AF34" s="492">
        <v>12000</v>
      </c>
      <c r="AG34" s="489">
        <v>0</v>
      </c>
      <c r="AH34" s="489">
        <v>0</v>
      </c>
      <c r="AI34" s="489">
        <v>0</v>
      </c>
      <c r="AJ34" s="489">
        <v>850000</v>
      </c>
      <c r="AK34" s="500">
        <v>0</v>
      </c>
      <c r="AL34" s="500">
        <v>0</v>
      </c>
      <c r="AM34" s="500">
        <v>0</v>
      </c>
      <c r="AN34" s="500">
        <v>850000</v>
      </c>
      <c r="AO34" s="487">
        <f t="shared" si="1"/>
        <v>850000</v>
      </c>
      <c r="AP34" s="486">
        <f t="shared" si="2"/>
        <v>850000</v>
      </c>
      <c r="AQ34" s="9"/>
      <c r="AR34" s="9"/>
      <c r="AS34" s="9"/>
      <c r="AT34" s="9"/>
      <c r="AU34" s="9"/>
      <c r="AV34" s="9"/>
    </row>
    <row r="35" spans="1:48" ht="99" customHeight="1">
      <c r="A35" s="888"/>
      <c r="B35" s="915"/>
      <c r="C35" s="915"/>
      <c r="D35" s="498" t="s">
        <v>63</v>
      </c>
      <c r="E35" s="499">
        <v>1</v>
      </c>
      <c r="F35" s="498" t="s">
        <v>443</v>
      </c>
      <c r="G35" s="498" t="s">
        <v>442</v>
      </c>
      <c r="H35" s="948"/>
      <c r="I35" s="58" t="s">
        <v>301</v>
      </c>
      <c r="J35" s="58" t="s">
        <v>301</v>
      </c>
      <c r="K35" s="58" t="s">
        <v>301</v>
      </c>
      <c r="L35" s="499" t="s">
        <v>434</v>
      </c>
      <c r="M35" s="58" t="s">
        <v>301</v>
      </c>
      <c r="N35" s="496">
        <v>0</v>
      </c>
      <c r="O35" s="496">
        <v>539000</v>
      </c>
      <c r="P35" s="495">
        <v>0</v>
      </c>
      <c r="Q35" s="494">
        <f t="shared" si="0"/>
        <v>539000</v>
      </c>
      <c r="R35" s="493">
        <v>0</v>
      </c>
      <c r="S35" s="493">
        <v>0</v>
      </c>
      <c r="T35" s="493">
        <v>0</v>
      </c>
      <c r="U35" s="493">
        <v>5000</v>
      </c>
      <c r="V35" s="951"/>
      <c r="W35" s="492">
        <v>7460</v>
      </c>
      <c r="X35" s="491">
        <v>70.007507507507512</v>
      </c>
      <c r="Y35" s="490">
        <v>0</v>
      </c>
      <c r="Z35" s="490">
        <v>0</v>
      </c>
      <c r="AA35" s="490">
        <v>67</v>
      </c>
      <c r="AB35" s="490">
        <v>0</v>
      </c>
      <c r="AC35" s="490">
        <v>0</v>
      </c>
      <c r="AD35" s="490">
        <v>0</v>
      </c>
      <c r="AE35" s="490">
        <v>67</v>
      </c>
      <c r="AF35" s="490">
        <v>0</v>
      </c>
      <c r="AG35" s="489">
        <v>0</v>
      </c>
      <c r="AH35" s="489">
        <v>0</v>
      </c>
      <c r="AI35" s="489">
        <v>0</v>
      </c>
      <c r="AJ35" s="489">
        <v>147000</v>
      </c>
      <c r="AK35" s="488">
        <v>0</v>
      </c>
      <c r="AL35" s="488">
        <v>0</v>
      </c>
      <c r="AM35" s="488">
        <v>0</v>
      </c>
      <c r="AN35" s="488">
        <v>147000</v>
      </c>
      <c r="AO35" s="487">
        <f t="shared" si="1"/>
        <v>147000</v>
      </c>
      <c r="AP35" s="486">
        <f t="shared" si="2"/>
        <v>-392000</v>
      </c>
      <c r="AQ35" s="9"/>
      <c r="AR35" s="9"/>
      <c r="AS35" s="9"/>
      <c r="AT35" s="9"/>
      <c r="AU35" s="9"/>
      <c r="AV35" s="9"/>
    </row>
    <row r="36" spans="1:48" ht="99" customHeight="1">
      <c r="A36" s="888"/>
      <c r="B36" s="915"/>
      <c r="C36" s="915"/>
      <c r="D36" s="498" t="s">
        <v>333</v>
      </c>
      <c r="E36" s="499">
        <v>1</v>
      </c>
      <c r="F36" s="498" t="s">
        <v>441</v>
      </c>
      <c r="G36" s="498" t="s">
        <v>440</v>
      </c>
      <c r="H36" s="948"/>
      <c r="I36" s="58" t="s">
        <v>301</v>
      </c>
      <c r="J36" s="58" t="s">
        <v>301</v>
      </c>
      <c r="K36" s="58" t="s">
        <v>301</v>
      </c>
      <c r="L36" s="499" t="s">
        <v>434</v>
      </c>
      <c r="M36" s="58" t="s">
        <v>301</v>
      </c>
      <c r="N36" s="496">
        <v>92400</v>
      </c>
      <c r="O36" s="496">
        <v>594000</v>
      </c>
      <c r="P36" s="495">
        <v>47000</v>
      </c>
      <c r="Q36" s="494">
        <f t="shared" si="0"/>
        <v>733400</v>
      </c>
      <c r="R36" s="493">
        <v>0</v>
      </c>
      <c r="S36" s="493">
        <v>0</v>
      </c>
      <c r="T36" s="493">
        <v>0</v>
      </c>
      <c r="U36" s="493">
        <v>100</v>
      </c>
      <c r="V36" s="951"/>
      <c r="W36" s="492">
        <v>6125</v>
      </c>
      <c r="X36" s="491">
        <v>57.479354354354349</v>
      </c>
      <c r="Y36" s="490">
        <v>0</v>
      </c>
      <c r="Z36" s="490">
        <v>0</v>
      </c>
      <c r="AA36" s="490">
        <v>0</v>
      </c>
      <c r="AB36" s="490">
        <v>2555</v>
      </c>
      <c r="AC36" s="490">
        <v>0</v>
      </c>
      <c r="AD36" s="490">
        <v>0</v>
      </c>
      <c r="AE36" s="490">
        <v>0</v>
      </c>
      <c r="AF36" s="490">
        <v>2555</v>
      </c>
      <c r="AG36" s="489">
        <v>0</v>
      </c>
      <c r="AH36" s="489">
        <v>0</v>
      </c>
      <c r="AI36" s="489">
        <v>0</v>
      </c>
      <c r="AJ36" s="489">
        <v>2555195</v>
      </c>
      <c r="AK36" s="488">
        <v>0</v>
      </c>
      <c r="AL36" s="488">
        <v>0</v>
      </c>
      <c r="AM36" s="488">
        <v>0</v>
      </c>
      <c r="AN36" s="488">
        <v>2555195</v>
      </c>
      <c r="AO36" s="487">
        <f t="shared" si="1"/>
        <v>2555195</v>
      </c>
      <c r="AP36" s="486">
        <f t="shared" si="2"/>
        <v>1821795</v>
      </c>
      <c r="AQ36" s="9"/>
      <c r="AR36" s="9"/>
      <c r="AS36" s="9"/>
      <c r="AT36" s="9"/>
      <c r="AU36" s="9"/>
      <c r="AV36" s="9"/>
    </row>
    <row r="37" spans="1:48" ht="99" customHeight="1">
      <c r="A37" s="888"/>
      <c r="B37" s="915"/>
      <c r="C37" s="915"/>
      <c r="D37" s="498" t="s">
        <v>346</v>
      </c>
      <c r="E37" s="499">
        <v>1</v>
      </c>
      <c r="F37" s="498" t="s">
        <v>439</v>
      </c>
      <c r="G37" s="498" t="s">
        <v>438</v>
      </c>
      <c r="H37" s="948"/>
      <c r="I37" s="58" t="s">
        <v>301</v>
      </c>
      <c r="J37" s="58" t="s">
        <v>301</v>
      </c>
      <c r="K37" s="58" t="s">
        <v>301</v>
      </c>
      <c r="L37" s="499" t="s">
        <v>434</v>
      </c>
      <c r="M37" s="58" t="s">
        <v>301</v>
      </c>
      <c r="N37" s="496">
        <v>0</v>
      </c>
      <c r="O37" s="496">
        <v>473000</v>
      </c>
      <c r="P37" s="495">
        <v>126400</v>
      </c>
      <c r="Q37" s="494">
        <f t="shared" si="0"/>
        <v>599400</v>
      </c>
      <c r="R37" s="493">
        <v>0</v>
      </c>
      <c r="S37" s="493">
        <v>0</v>
      </c>
      <c r="T37" s="493">
        <v>500</v>
      </c>
      <c r="U37" s="493">
        <v>0</v>
      </c>
      <c r="V37" s="951"/>
      <c r="W37" s="492">
        <v>4895</v>
      </c>
      <c r="X37" s="491">
        <v>45.936561561561561</v>
      </c>
      <c r="Y37" s="490">
        <v>0</v>
      </c>
      <c r="Z37" s="490">
        <v>0</v>
      </c>
      <c r="AA37" s="490">
        <v>0</v>
      </c>
      <c r="AB37" s="490">
        <v>1420</v>
      </c>
      <c r="AC37" s="490">
        <v>0</v>
      </c>
      <c r="AD37" s="490">
        <v>0</v>
      </c>
      <c r="AE37" s="490">
        <v>0</v>
      </c>
      <c r="AF37" s="490">
        <v>1420</v>
      </c>
      <c r="AG37" s="489">
        <v>0</v>
      </c>
      <c r="AH37" s="489">
        <v>0</v>
      </c>
      <c r="AI37" s="489">
        <v>0</v>
      </c>
      <c r="AJ37" s="489">
        <v>710000</v>
      </c>
      <c r="AK37" s="488">
        <v>0</v>
      </c>
      <c r="AL37" s="488">
        <v>0</v>
      </c>
      <c r="AM37" s="488">
        <v>0</v>
      </c>
      <c r="AN37" s="488">
        <v>710000</v>
      </c>
      <c r="AO37" s="487">
        <f t="shared" si="1"/>
        <v>710000</v>
      </c>
      <c r="AP37" s="486">
        <f t="shared" si="2"/>
        <v>110600</v>
      </c>
      <c r="AQ37" s="9"/>
      <c r="AR37" s="9"/>
      <c r="AS37" s="9"/>
      <c r="AT37" s="9"/>
      <c r="AU37" s="9"/>
      <c r="AV37" s="9"/>
    </row>
    <row r="38" spans="1:48" ht="99" customHeight="1" thickBot="1">
      <c r="A38" s="889"/>
      <c r="B38" s="915"/>
      <c r="C38" s="915"/>
      <c r="D38" s="498" t="s">
        <v>437</v>
      </c>
      <c r="E38" s="499">
        <v>2</v>
      </c>
      <c r="F38" s="498" t="s">
        <v>436</v>
      </c>
      <c r="G38" s="498" t="s">
        <v>435</v>
      </c>
      <c r="H38" s="949"/>
      <c r="I38" s="255" t="s">
        <v>301</v>
      </c>
      <c r="J38" s="255" t="s">
        <v>301</v>
      </c>
      <c r="K38" s="255" t="s">
        <v>301</v>
      </c>
      <c r="L38" s="255" t="s">
        <v>301</v>
      </c>
      <c r="M38" s="497" t="s">
        <v>434</v>
      </c>
      <c r="N38" s="496">
        <v>0</v>
      </c>
      <c r="O38" s="496">
        <v>0</v>
      </c>
      <c r="P38" s="495">
        <v>0</v>
      </c>
      <c r="Q38" s="494">
        <f t="shared" si="0"/>
        <v>0</v>
      </c>
      <c r="R38" s="493">
        <v>0</v>
      </c>
      <c r="S38" s="493">
        <v>0</v>
      </c>
      <c r="T38" s="493">
        <v>0</v>
      </c>
      <c r="U38" s="493">
        <v>40</v>
      </c>
      <c r="V38" s="952"/>
      <c r="W38" s="492">
        <v>2980</v>
      </c>
      <c r="X38" s="491">
        <v>27.965465465465467</v>
      </c>
      <c r="Y38" s="490">
        <v>0</v>
      </c>
      <c r="Z38" s="490">
        <v>0</v>
      </c>
      <c r="AA38" s="490">
        <v>0</v>
      </c>
      <c r="AB38" s="490">
        <v>10000</v>
      </c>
      <c r="AC38" s="490">
        <v>0</v>
      </c>
      <c r="AD38" s="490">
        <v>0</v>
      </c>
      <c r="AE38" s="490">
        <v>0</v>
      </c>
      <c r="AF38" s="490">
        <v>10000</v>
      </c>
      <c r="AG38" s="489">
        <v>0</v>
      </c>
      <c r="AH38" s="489">
        <v>0</v>
      </c>
      <c r="AI38" s="489">
        <v>0</v>
      </c>
      <c r="AJ38" s="489">
        <v>300000</v>
      </c>
      <c r="AK38" s="488">
        <v>0</v>
      </c>
      <c r="AL38" s="488">
        <v>0</v>
      </c>
      <c r="AM38" s="488">
        <v>0</v>
      </c>
      <c r="AN38" s="488">
        <v>300000</v>
      </c>
      <c r="AO38" s="487">
        <f t="shared" si="1"/>
        <v>300000</v>
      </c>
      <c r="AP38" s="486">
        <f t="shared" si="2"/>
        <v>300000</v>
      </c>
      <c r="AQ38" s="9"/>
      <c r="AR38" s="9"/>
      <c r="AS38" s="9"/>
      <c r="AT38" s="9"/>
      <c r="AU38" s="9"/>
      <c r="AV38" s="9"/>
    </row>
    <row r="39" spans="1:48" ht="45" customHeight="1" thickBot="1">
      <c r="A39" s="225"/>
      <c r="B39" s="482" t="s">
        <v>45</v>
      </c>
      <c r="C39" s="482">
        <f>SUM(C7:C38)</f>
        <v>129</v>
      </c>
      <c r="D39" s="482" t="s">
        <v>301</v>
      </c>
      <c r="E39" s="482">
        <f>SUM(E7:E38)</f>
        <v>35</v>
      </c>
      <c r="F39" s="300" t="s">
        <v>301</v>
      </c>
      <c r="G39" s="300" t="s">
        <v>301</v>
      </c>
      <c r="H39" s="482" t="s">
        <v>301</v>
      </c>
      <c r="I39" s="482" t="s">
        <v>301</v>
      </c>
      <c r="J39" s="482" t="s">
        <v>301</v>
      </c>
      <c r="K39" s="482" t="s">
        <v>301</v>
      </c>
      <c r="L39" s="482" t="s">
        <v>301</v>
      </c>
      <c r="M39" s="482" t="s">
        <v>301</v>
      </c>
      <c r="N39" s="485">
        <f>SUM(N7:N38)</f>
        <v>15671442</v>
      </c>
      <c r="O39" s="484">
        <f>SUM(O7:O38)</f>
        <v>6641846</v>
      </c>
      <c r="P39" s="482">
        <f>SUM(P7:P38)</f>
        <v>1525900</v>
      </c>
      <c r="Q39" s="483">
        <f t="shared" si="0"/>
        <v>23839188</v>
      </c>
      <c r="R39" s="482">
        <f t="shared" ref="R39:W39" si="4">SUM(R7:R38)</f>
        <v>33000</v>
      </c>
      <c r="S39" s="482">
        <f t="shared" si="4"/>
        <v>13800</v>
      </c>
      <c r="T39" s="482">
        <f t="shared" si="4"/>
        <v>10500</v>
      </c>
      <c r="U39" s="482">
        <f t="shared" si="4"/>
        <v>207740</v>
      </c>
      <c r="V39" s="482">
        <f t="shared" si="4"/>
        <v>139228</v>
      </c>
      <c r="W39" s="482">
        <f t="shared" si="4"/>
        <v>34597</v>
      </c>
      <c r="X39" s="482">
        <v>0</v>
      </c>
      <c r="Y39" s="482">
        <f t="shared" ref="Y39:AP39" si="5">SUM(Y7:Y38)</f>
        <v>38.662307692307692</v>
      </c>
      <c r="Z39" s="482">
        <f t="shared" si="5"/>
        <v>2864</v>
      </c>
      <c r="AA39" s="482">
        <f t="shared" si="5"/>
        <v>2246</v>
      </c>
      <c r="AB39" s="482">
        <f t="shared" si="5"/>
        <v>215341</v>
      </c>
      <c r="AC39" s="482">
        <f t="shared" si="5"/>
        <v>31</v>
      </c>
      <c r="AD39" s="482">
        <f t="shared" si="5"/>
        <v>750</v>
      </c>
      <c r="AE39" s="482">
        <f t="shared" si="5"/>
        <v>67</v>
      </c>
      <c r="AF39" s="482">
        <f t="shared" si="5"/>
        <v>214475</v>
      </c>
      <c r="AG39" s="482">
        <f t="shared" si="5"/>
        <v>409610</v>
      </c>
      <c r="AH39" s="482">
        <f t="shared" si="5"/>
        <v>793000</v>
      </c>
      <c r="AI39" s="482">
        <f t="shared" si="5"/>
        <v>640000</v>
      </c>
      <c r="AJ39" s="482">
        <f t="shared" si="5"/>
        <v>6067075</v>
      </c>
      <c r="AK39" s="482">
        <f t="shared" si="5"/>
        <v>310000</v>
      </c>
      <c r="AL39" s="482">
        <f t="shared" si="5"/>
        <v>793000</v>
      </c>
      <c r="AM39" s="482">
        <f t="shared" si="5"/>
        <v>640000</v>
      </c>
      <c r="AN39" s="482">
        <f t="shared" si="5"/>
        <v>51402590</v>
      </c>
      <c r="AO39" s="482">
        <f t="shared" si="5"/>
        <v>53145590</v>
      </c>
      <c r="AP39" s="482">
        <f t="shared" si="5"/>
        <v>29306402</v>
      </c>
      <c r="AQ39" s="9"/>
      <c r="AR39" s="9"/>
      <c r="AS39" s="9"/>
      <c r="AT39" s="9"/>
      <c r="AU39" s="9"/>
      <c r="AV39" s="9"/>
    </row>
    <row r="40" spans="1:48" ht="45" customHeight="1">
      <c r="B40" s="946" t="s">
        <v>13</v>
      </c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946"/>
      <c r="Y40" s="946"/>
      <c r="Z40" s="946"/>
      <c r="AA40" s="946"/>
      <c r="AB40" s="946"/>
      <c r="AC40" s="946"/>
      <c r="AD40" s="946"/>
      <c r="AE40" s="946"/>
      <c r="AF40" s="946"/>
      <c r="AG40" s="481"/>
      <c r="AH40" s="481"/>
      <c r="AI40" s="481"/>
      <c r="AJ40" s="481"/>
      <c r="AK40" s="481"/>
      <c r="AL40" s="481"/>
      <c r="AM40" s="481"/>
      <c r="AN40" s="481"/>
    </row>
    <row r="41" spans="1:48" ht="14.25">
      <c r="B41" s="359"/>
      <c r="C41" s="359"/>
      <c r="D41" s="359"/>
      <c r="AG41" s="1"/>
      <c r="AH41" s="1"/>
      <c r="AI41" s="1"/>
      <c r="AJ41" s="1"/>
    </row>
    <row r="42" spans="1:48" ht="15" customHeight="1">
      <c r="B42" s="2"/>
      <c r="C42" s="2"/>
      <c r="D42" s="2"/>
      <c r="AG42" s="1"/>
      <c r="AH42" s="1"/>
      <c r="AI42" s="1"/>
      <c r="AJ42" s="1"/>
    </row>
    <row r="43" spans="1:48">
      <c r="AG43" s="1"/>
      <c r="AH43" s="1"/>
      <c r="AI43" s="1"/>
      <c r="AJ43" s="1"/>
    </row>
    <row r="44" spans="1:48">
      <c r="AG44" s="1"/>
      <c r="AH44" s="1"/>
      <c r="AI44" s="1"/>
      <c r="AJ44" s="1"/>
    </row>
    <row r="45" spans="1:48">
      <c r="AG45" s="1"/>
      <c r="AH45" s="1"/>
      <c r="AI45" s="1"/>
      <c r="AJ45" s="1"/>
    </row>
    <row r="46" spans="1:48">
      <c r="AG46" s="1"/>
      <c r="AH46" s="1"/>
      <c r="AI46" s="1"/>
      <c r="AJ46" s="1"/>
    </row>
    <row r="47" spans="1:48">
      <c r="AG47" s="1"/>
      <c r="AH47" s="1"/>
      <c r="AI47" s="1"/>
      <c r="AJ47" s="1"/>
    </row>
    <row r="48" spans="1:48">
      <c r="AG48" s="1"/>
      <c r="AH48" s="1"/>
      <c r="AI48" s="1"/>
      <c r="AJ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</sheetData>
  <mergeCells count="50">
    <mergeCell ref="H31:H38"/>
    <mergeCell ref="A1:AO1"/>
    <mergeCell ref="A2:A5"/>
    <mergeCell ref="B2:B5"/>
    <mergeCell ref="D3:D5"/>
    <mergeCell ref="E3:E4"/>
    <mergeCell ref="A31:A38"/>
    <mergeCell ref="A28:A29"/>
    <mergeCell ref="A21:A27"/>
    <mergeCell ref="B31:B38"/>
    <mergeCell ref="C31:C38"/>
    <mergeCell ref="V31:V38"/>
    <mergeCell ref="AK3:AN3"/>
    <mergeCell ref="AO3:AO4"/>
    <mergeCell ref="AG2:AP2"/>
    <mergeCell ref="AP3:AP4"/>
    <mergeCell ref="B28:B29"/>
    <mergeCell ref="C28:C29"/>
    <mergeCell ref="Y2:AF2"/>
    <mergeCell ref="AG3:AJ3"/>
    <mergeCell ref="B40:AF40"/>
    <mergeCell ref="Y3:AB3"/>
    <mergeCell ref="AC3:AF3"/>
    <mergeCell ref="I2:M2"/>
    <mergeCell ref="I3:I4"/>
    <mergeCell ref="J3:J4"/>
    <mergeCell ref="K3:K4"/>
    <mergeCell ref="L3:L4"/>
    <mergeCell ref="M3:M4"/>
    <mergeCell ref="N3:N4"/>
    <mergeCell ref="F3:F4"/>
    <mergeCell ref="G3:G4"/>
    <mergeCell ref="A7:A20"/>
    <mergeCell ref="V2:X2"/>
    <mergeCell ref="P3:P4"/>
    <mergeCell ref="R2:U3"/>
    <mergeCell ref="B21:B27"/>
    <mergeCell ref="C21:C27"/>
    <mergeCell ref="C2:C4"/>
    <mergeCell ref="Q3:Q4"/>
    <mergeCell ref="O3:O4"/>
    <mergeCell ref="B7:B20"/>
    <mergeCell ref="C7:C20"/>
    <mergeCell ref="H3:H4"/>
    <mergeCell ref="N2:Q2"/>
    <mergeCell ref="V28:V29"/>
    <mergeCell ref="V7:V20"/>
    <mergeCell ref="V21:V27"/>
    <mergeCell ref="D2:H2"/>
    <mergeCell ref="V3:X3"/>
  </mergeCells>
  <pageMargins left="0.22" right="0.2" top="0.4" bottom="0.17" header="0.3" footer="0.17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P77"/>
  <sheetViews>
    <sheetView zoomScale="80" zoomScaleNormal="80" workbookViewId="0">
      <pane ySplit="6" topLeftCell="A61" activePane="bottomLeft" state="frozen"/>
      <selection pane="bottomLeft" activeCell="C73" sqref="C73:C75"/>
    </sheetView>
  </sheetViews>
  <sheetFormatPr defaultRowHeight="20.25"/>
  <cols>
    <col min="1" max="1" width="5.28515625" style="581" customWidth="1"/>
    <col min="2" max="2" width="13.28515625" style="686" customWidth="1"/>
    <col min="3" max="3" width="17.140625" style="686" customWidth="1"/>
    <col min="4" max="4" width="30.5703125" style="581" customWidth="1"/>
    <col min="5" max="5" width="9.140625" style="687" customWidth="1"/>
    <col min="6" max="6" width="15" style="581" customWidth="1"/>
    <col min="7" max="7" width="36.85546875" style="581" customWidth="1"/>
    <col min="8" max="8" width="36.42578125" style="581" customWidth="1"/>
    <col min="9" max="9" width="17.85546875" style="581" customWidth="1"/>
    <col min="10" max="10" width="30" style="581" customWidth="1"/>
    <col min="11" max="11" width="15" style="687" customWidth="1"/>
    <col min="12" max="12" width="13" style="581" customWidth="1"/>
    <col min="13" max="13" width="7.42578125" style="687" customWidth="1"/>
    <col min="14" max="14" width="16.140625" style="581" customWidth="1"/>
    <col min="15" max="16" width="15.28515625" style="581" customWidth="1"/>
    <col min="17" max="17" width="22.7109375" style="581" customWidth="1"/>
    <col min="18" max="18" width="12.140625" style="581" customWidth="1"/>
    <col min="19" max="19" width="12.28515625" style="581" customWidth="1"/>
    <col min="20" max="20" width="16.42578125" style="581" customWidth="1"/>
    <col min="21" max="21" width="11.7109375" style="581" customWidth="1"/>
    <col min="22" max="22" width="18.5703125" style="686" customWidth="1"/>
    <col min="23" max="23" width="21.85546875" style="581" customWidth="1"/>
    <col min="24" max="24" width="10.28515625" style="581" customWidth="1"/>
    <col min="25" max="25" width="8" style="581" customWidth="1"/>
    <col min="26" max="26" width="12.5703125" style="581" customWidth="1"/>
    <col min="27" max="27" width="12.42578125" style="581" customWidth="1"/>
    <col min="28" max="28" width="13.5703125" style="581" customWidth="1"/>
    <col min="29" max="29" width="7.85546875" style="581" customWidth="1"/>
    <col min="30" max="30" width="10.42578125" style="581" customWidth="1"/>
    <col min="31" max="31" width="12.7109375" style="581" customWidth="1"/>
    <col min="32" max="32" width="8.42578125" style="581" customWidth="1"/>
    <col min="33" max="33" width="13.140625" style="581" customWidth="1"/>
    <col min="34" max="34" width="15.42578125" style="581" customWidth="1"/>
    <col min="35" max="35" width="13.28515625" style="581" customWidth="1"/>
    <col min="36" max="36" width="16.140625" style="581" customWidth="1"/>
    <col min="37" max="37" width="13.5703125" style="581" customWidth="1"/>
    <col min="38" max="38" width="16.42578125" style="581" customWidth="1"/>
    <col min="39" max="39" width="12.140625" style="581" customWidth="1"/>
    <col min="40" max="40" width="15.5703125" style="581" customWidth="1"/>
    <col min="41" max="41" width="17" style="581" customWidth="1"/>
    <col min="42" max="42" width="22.42578125" style="581" customWidth="1"/>
    <col min="43" max="43" width="10.140625" style="581" bestFit="1" customWidth="1"/>
    <col min="44" max="16384" width="9.140625" style="581"/>
  </cols>
  <sheetData>
    <row r="1" spans="1:48" s="565" customFormat="1" ht="27.75" customHeight="1" thickBot="1">
      <c r="A1" s="1019" t="s">
        <v>518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1019"/>
      <c r="M1" s="1019"/>
      <c r="N1" s="1019"/>
      <c r="O1" s="1019"/>
      <c r="P1" s="1019"/>
      <c r="Q1" s="1019"/>
      <c r="R1" s="1019"/>
      <c r="S1" s="1019"/>
      <c r="T1" s="1019"/>
      <c r="U1" s="1019"/>
      <c r="V1" s="1019"/>
      <c r="W1" s="1019"/>
      <c r="X1" s="1019"/>
      <c r="Y1" s="1019"/>
      <c r="Z1" s="1019"/>
      <c r="AA1" s="1019"/>
      <c r="AB1" s="1019"/>
      <c r="AC1" s="1019"/>
      <c r="AD1" s="1019"/>
      <c r="AE1" s="1019"/>
      <c r="AF1" s="1019"/>
      <c r="AG1" s="1019"/>
      <c r="AH1" s="1019"/>
      <c r="AI1" s="1019"/>
      <c r="AJ1" s="1019"/>
      <c r="AK1" s="1019"/>
      <c r="AL1" s="1019"/>
      <c r="AM1" s="1019"/>
      <c r="AN1" s="1019"/>
      <c r="AO1" s="1019"/>
      <c r="AP1" s="1019"/>
    </row>
    <row r="2" spans="1:48" s="565" customFormat="1" ht="28.5" customHeight="1">
      <c r="A2" s="1020" t="s">
        <v>519</v>
      </c>
      <c r="B2" s="1023" t="s">
        <v>36</v>
      </c>
      <c r="C2" s="1023" t="s">
        <v>46</v>
      </c>
      <c r="D2" s="1024" t="s">
        <v>520</v>
      </c>
      <c r="E2" s="1025"/>
      <c r="F2" s="1025"/>
      <c r="G2" s="1025"/>
      <c r="H2" s="1026"/>
      <c r="I2" s="1023" t="s">
        <v>16</v>
      </c>
      <c r="J2" s="1023"/>
      <c r="K2" s="1023"/>
      <c r="L2" s="1023"/>
      <c r="M2" s="1023"/>
      <c r="N2" s="1023" t="s">
        <v>4</v>
      </c>
      <c r="O2" s="1023"/>
      <c r="P2" s="1023"/>
      <c r="Q2" s="1023"/>
      <c r="R2" s="1023" t="s">
        <v>26</v>
      </c>
      <c r="S2" s="1023"/>
      <c r="T2" s="1023"/>
      <c r="U2" s="1023"/>
      <c r="V2" s="1023" t="s">
        <v>37</v>
      </c>
      <c r="W2" s="1023"/>
      <c r="X2" s="1023"/>
      <c r="Y2" s="1023" t="s">
        <v>25</v>
      </c>
      <c r="Z2" s="1023"/>
      <c r="AA2" s="1023"/>
      <c r="AB2" s="1023"/>
      <c r="AC2" s="1023"/>
      <c r="AD2" s="1023"/>
      <c r="AE2" s="1023"/>
      <c r="AF2" s="1023"/>
      <c r="AG2" s="1023" t="s">
        <v>0</v>
      </c>
      <c r="AH2" s="1023"/>
      <c r="AI2" s="1023"/>
      <c r="AJ2" s="1023"/>
      <c r="AK2" s="1023"/>
      <c r="AL2" s="1023"/>
      <c r="AM2" s="1023"/>
      <c r="AN2" s="1023"/>
      <c r="AO2" s="1023"/>
      <c r="AP2" s="1027"/>
    </row>
    <row r="3" spans="1:48" s="565" customFormat="1" ht="44.25" customHeight="1">
      <c r="A3" s="1021"/>
      <c r="B3" s="1013"/>
      <c r="C3" s="1013"/>
      <c r="D3" s="1013" t="s">
        <v>59</v>
      </c>
      <c r="E3" s="1015" t="s">
        <v>58</v>
      </c>
      <c r="F3" s="1015" t="s">
        <v>521</v>
      </c>
      <c r="G3" s="1015" t="s">
        <v>24</v>
      </c>
      <c r="H3" s="1015" t="s">
        <v>96</v>
      </c>
      <c r="I3" s="1015" t="s">
        <v>7</v>
      </c>
      <c r="J3" s="1015" t="s">
        <v>6</v>
      </c>
      <c r="K3" s="1015" t="s">
        <v>5</v>
      </c>
      <c r="L3" s="1015" t="s">
        <v>35</v>
      </c>
      <c r="M3" s="1015" t="s">
        <v>8</v>
      </c>
      <c r="N3" s="1015" t="s">
        <v>34</v>
      </c>
      <c r="O3" s="1015" t="s">
        <v>2</v>
      </c>
      <c r="P3" s="1015" t="s">
        <v>3</v>
      </c>
      <c r="Q3" s="1015" t="s">
        <v>44</v>
      </c>
      <c r="R3" s="1013"/>
      <c r="S3" s="1013"/>
      <c r="T3" s="1013"/>
      <c r="U3" s="1013"/>
      <c r="V3" s="1013" t="s">
        <v>1</v>
      </c>
      <c r="W3" s="1013"/>
      <c r="X3" s="1013"/>
      <c r="Y3" s="1013" t="s">
        <v>41</v>
      </c>
      <c r="Z3" s="1013"/>
      <c r="AA3" s="1013"/>
      <c r="AB3" s="1013"/>
      <c r="AC3" s="1013" t="s">
        <v>42</v>
      </c>
      <c r="AD3" s="1013"/>
      <c r="AE3" s="1013"/>
      <c r="AF3" s="1013"/>
      <c r="AG3" s="1013" t="s">
        <v>522</v>
      </c>
      <c r="AH3" s="1013"/>
      <c r="AI3" s="1013"/>
      <c r="AJ3" s="1013"/>
      <c r="AK3" s="1028" t="s">
        <v>43</v>
      </c>
      <c r="AL3" s="1029"/>
      <c r="AM3" s="1029"/>
      <c r="AN3" s="1029"/>
      <c r="AO3" s="1030"/>
      <c r="AP3" s="1012" t="s">
        <v>47</v>
      </c>
    </row>
    <row r="4" spans="1:48" s="565" customFormat="1" ht="21" customHeight="1">
      <c r="A4" s="1021"/>
      <c r="B4" s="1013"/>
      <c r="C4" s="1013"/>
      <c r="D4" s="1013"/>
      <c r="E4" s="1018"/>
      <c r="F4" s="1016"/>
      <c r="G4" s="1016"/>
      <c r="H4" s="1016"/>
      <c r="I4" s="1016"/>
      <c r="J4" s="1016"/>
      <c r="K4" s="1016"/>
      <c r="L4" s="1016"/>
      <c r="M4" s="1016"/>
      <c r="N4" s="1018"/>
      <c r="O4" s="1018"/>
      <c r="P4" s="1018"/>
      <c r="Q4" s="1018"/>
      <c r="R4" s="566" t="s">
        <v>27</v>
      </c>
      <c r="S4" s="566" t="s">
        <v>28</v>
      </c>
      <c r="T4" s="566" t="s">
        <v>29</v>
      </c>
      <c r="U4" s="566" t="s">
        <v>30</v>
      </c>
      <c r="V4" s="1013" t="s">
        <v>97</v>
      </c>
      <c r="W4" s="1013" t="s">
        <v>39</v>
      </c>
      <c r="X4" s="1013" t="s">
        <v>9</v>
      </c>
      <c r="Y4" s="566" t="s">
        <v>17</v>
      </c>
      <c r="Z4" s="566" t="s">
        <v>19</v>
      </c>
      <c r="AA4" s="566" t="s">
        <v>21</v>
      </c>
      <c r="AB4" s="566" t="s">
        <v>8</v>
      </c>
      <c r="AC4" s="566" t="s">
        <v>17</v>
      </c>
      <c r="AD4" s="566" t="s">
        <v>19</v>
      </c>
      <c r="AE4" s="566" t="s">
        <v>21</v>
      </c>
      <c r="AF4" s="566" t="s">
        <v>8</v>
      </c>
      <c r="AG4" s="566" t="s">
        <v>17</v>
      </c>
      <c r="AH4" s="566" t="s">
        <v>19</v>
      </c>
      <c r="AI4" s="566" t="s">
        <v>21</v>
      </c>
      <c r="AJ4" s="566" t="s">
        <v>30</v>
      </c>
      <c r="AK4" s="566" t="s">
        <v>17</v>
      </c>
      <c r="AL4" s="566" t="s">
        <v>19</v>
      </c>
      <c r="AM4" s="566" t="s">
        <v>21</v>
      </c>
      <c r="AN4" s="566" t="s">
        <v>30</v>
      </c>
      <c r="AO4" s="566" t="s">
        <v>44</v>
      </c>
      <c r="AP4" s="1012"/>
    </row>
    <row r="5" spans="1:48" s="565" customFormat="1" ht="19.5" customHeight="1" thickBot="1">
      <c r="A5" s="1022"/>
      <c r="B5" s="1014"/>
      <c r="C5" s="1014"/>
      <c r="D5" s="1014"/>
      <c r="E5" s="567" t="s">
        <v>12</v>
      </c>
      <c r="F5" s="1017"/>
      <c r="G5" s="1017"/>
      <c r="H5" s="1017"/>
      <c r="I5" s="1017"/>
      <c r="J5" s="1017"/>
      <c r="K5" s="1017"/>
      <c r="L5" s="1017"/>
      <c r="M5" s="1017"/>
      <c r="N5" s="567" t="s">
        <v>33</v>
      </c>
      <c r="O5" s="567" t="s">
        <v>33</v>
      </c>
      <c r="P5" s="567" t="s">
        <v>33</v>
      </c>
      <c r="Q5" s="567" t="s">
        <v>33</v>
      </c>
      <c r="R5" s="567" t="s">
        <v>31</v>
      </c>
      <c r="S5" s="567" t="s">
        <v>31</v>
      </c>
      <c r="T5" s="567" t="s">
        <v>31</v>
      </c>
      <c r="U5" s="567" t="s">
        <v>31</v>
      </c>
      <c r="V5" s="1014"/>
      <c r="W5" s="1014"/>
      <c r="X5" s="1014"/>
      <c r="Y5" s="567" t="s">
        <v>18</v>
      </c>
      <c r="Z5" s="567" t="s">
        <v>20</v>
      </c>
      <c r="AA5" s="567" t="s">
        <v>22</v>
      </c>
      <c r="AB5" s="567" t="s">
        <v>8</v>
      </c>
      <c r="AC5" s="567" t="s">
        <v>18</v>
      </c>
      <c r="AD5" s="567" t="s">
        <v>20</v>
      </c>
      <c r="AE5" s="567" t="s">
        <v>523</v>
      </c>
      <c r="AF5" s="567" t="s">
        <v>8</v>
      </c>
      <c r="AG5" s="567" t="s">
        <v>31</v>
      </c>
      <c r="AH5" s="567" t="s">
        <v>31</v>
      </c>
      <c r="AI5" s="567" t="s">
        <v>31</v>
      </c>
      <c r="AJ5" s="567" t="s">
        <v>31</v>
      </c>
      <c r="AK5" s="567" t="s">
        <v>31</v>
      </c>
      <c r="AL5" s="567" t="s">
        <v>31</v>
      </c>
      <c r="AM5" s="567" t="s">
        <v>31</v>
      </c>
      <c r="AN5" s="567" t="s">
        <v>33</v>
      </c>
      <c r="AO5" s="567" t="s">
        <v>33</v>
      </c>
      <c r="AP5" s="568" t="s">
        <v>33</v>
      </c>
    </row>
    <row r="6" spans="1:48" s="575" customFormat="1" ht="16.5" customHeight="1" thickBot="1">
      <c r="A6" s="569">
        <v>1</v>
      </c>
      <c r="B6" s="570">
        <v>2</v>
      </c>
      <c r="C6" s="571">
        <v>3</v>
      </c>
      <c r="D6" s="572">
        <v>4</v>
      </c>
      <c r="E6" s="573">
        <v>5</v>
      </c>
      <c r="F6" s="572">
        <v>6</v>
      </c>
      <c r="G6" s="573">
        <v>7</v>
      </c>
      <c r="H6" s="572">
        <v>8</v>
      </c>
      <c r="I6" s="573">
        <v>9</v>
      </c>
      <c r="J6" s="572">
        <v>10</v>
      </c>
      <c r="K6" s="573">
        <v>11</v>
      </c>
      <c r="L6" s="572">
        <v>12</v>
      </c>
      <c r="M6" s="573">
        <v>13</v>
      </c>
      <c r="N6" s="572">
        <v>14</v>
      </c>
      <c r="O6" s="573">
        <v>15</v>
      </c>
      <c r="P6" s="572">
        <v>16</v>
      </c>
      <c r="Q6" s="573">
        <v>17</v>
      </c>
      <c r="R6" s="572">
        <v>18</v>
      </c>
      <c r="S6" s="573">
        <v>19</v>
      </c>
      <c r="T6" s="572">
        <v>20</v>
      </c>
      <c r="U6" s="573">
        <v>21</v>
      </c>
      <c r="V6" s="570">
        <v>22</v>
      </c>
      <c r="W6" s="573">
        <v>23</v>
      </c>
      <c r="X6" s="572">
        <v>24</v>
      </c>
      <c r="Y6" s="573">
        <v>25</v>
      </c>
      <c r="Z6" s="572">
        <v>26</v>
      </c>
      <c r="AA6" s="573">
        <v>27</v>
      </c>
      <c r="AB6" s="572">
        <v>28</v>
      </c>
      <c r="AC6" s="573">
        <v>29</v>
      </c>
      <c r="AD6" s="572">
        <v>30</v>
      </c>
      <c r="AE6" s="573">
        <v>31</v>
      </c>
      <c r="AF6" s="572">
        <v>32</v>
      </c>
      <c r="AG6" s="573">
        <v>33</v>
      </c>
      <c r="AH6" s="572">
        <v>34</v>
      </c>
      <c r="AI6" s="573">
        <v>35</v>
      </c>
      <c r="AJ6" s="572">
        <v>36</v>
      </c>
      <c r="AK6" s="573">
        <v>37</v>
      </c>
      <c r="AL6" s="572">
        <v>38</v>
      </c>
      <c r="AM6" s="573">
        <v>39</v>
      </c>
      <c r="AN6" s="572">
        <v>40</v>
      </c>
      <c r="AO6" s="573">
        <v>41</v>
      </c>
      <c r="AP6" s="574">
        <v>42</v>
      </c>
    </row>
    <row r="7" spans="1:48" ht="26.25" customHeight="1" thickBot="1">
      <c r="A7" s="576">
        <v>1</v>
      </c>
      <c r="B7" s="1000" t="s">
        <v>524</v>
      </c>
      <c r="C7" s="1000">
        <v>7</v>
      </c>
      <c r="D7" s="577" t="s">
        <v>525</v>
      </c>
      <c r="E7" s="578">
        <v>1</v>
      </c>
      <c r="F7" s="579">
        <v>2023</v>
      </c>
      <c r="G7" s="579" t="s">
        <v>526</v>
      </c>
      <c r="H7" s="579" t="s">
        <v>527</v>
      </c>
      <c r="I7" s="579" t="s">
        <v>528</v>
      </c>
      <c r="J7" s="577" t="s">
        <v>529</v>
      </c>
      <c r="K7" s="578" t="s">
        <v>528</v>
      </c>
      <c r="L7" s="577" t="s">
        <v>35</v>
      </c>
      <c r="M7" s="578" t="s">
        <v>528</v>
      </c>
      <c r="N7" s="579">
        <v>0</v>
      </c>
      <c r="O7" s="579">
        <v>850000</v>
      </c>
      <c r="P7" s="579">
        <v>0</v>
      </c>
      <c r="Q7" s="579">
        <v>850000</v>
      </c>
      <c r="R7" s="579">
        <v>22000</v>
      </c>
      <c r="S7" s="579">
        <v>0</v>
      </c>
      <c r="T7" s="579">
        <v>0</v>
      </c>
      <c r="U7" s="579">
        <v>0</v>
      </c>
      <c r="V7" s="1001">
        <v>5440</v>
      </c>
      <c r="W7" s="579">
        <v>21</v>
      </c>
      <c r="X7" s="579" t="s">
        <v>530</v>
      </c>
      <c r="Y7" s="579">
        <v>48</v>
      </c>
      <c r="Z7" s="579">
        <v>0</v>
      </c>
      <c r="AA7" s="579">
        <v>0</v>
      </c>
      <c r="AB7" s="579">
        <v>0</v>
      </c>
      <c r="AC7" s="579">
        <v>0</v>
      </c>
      <c r="AD7" s="579">
        <v>48</v>
      </c>
      <c r="AE7" s="579">
        <v>0</v>
      </c>
      <c r="AF7" s="579">
        <v>0</v>
      </c>
      <c r="AG7" s="579">
        <v>105600</v>
      </c>
      <c r="AH7" s="579">
        <v>0</v>
      </c>
      <c r="AI7" s="579">
        <v>0</v>
      </c>
      <c r="AJ7" s="579">
        <v>0</v>
      </c>
      <c r="AK7" s="579">
        <v>1056000</v>
      </c>
      <c r="AL7" s="579">
        <v>0</v>
      </c>
      <c r="AM7" s="579">
        <v>0</v>
      </c>
      <c r="AN7" s="579">
        <v>0</v>
      </c>
      <c r="AO7" s="579">
        <v>1056000</v>
      </c>
      <c r="AP7" s="580">
        <v>206000</v>
      </c>
    </row>
    <row r="8" spans="1:48" ht="27.75" customHeight="1" thickBot="1">
      <c r="A8" s="582">
        <v>2</v>
      </c>
      <c r="B8" s="989"/>
      <c r="C8" s="989"/>
      <c r="D8" s="583" t="s">
        <v>289</v>
      </c>
      <c r="E8" s="584">
        <v>1</v>
      </c>
      <c r="F8" s="585">
        <v>2018</v>
      </c>
      <c r="G8" s="585" t="s">
        <v>531</v>
      </c>
      <c r="H8" s="585" t="s">
        <v>532</v>
      </c>
      <c r="I8" s="585" t="s">
        <v>528</v>
      </c>
      <c r="J8" s="583" t="s">
        <v>529</v>
      </c>
      <c r="K8" s="584" t="s">
        <v>528</v>
      </c>
      <c r="L8" s="583" t="s">
        <v>35</v>
      </c>
      <c r="M8" s="586">
        <v>150000</v>
      </c>
      <c r="N8" s="585">
        <v>0</v>
      </c>
      <c r="O8" s="585">
        <v>2518537</v>
      </c>
      <c r="P8" s="585">
        <v>1841950</v>
      </c>
      <c r="Q8" s="585">
        <v>4510487</v>
      </c>
      <c r="R8" s="585">
        <v>0</v>
      </c>
      <c r="S8" s="585">
        <v>13000</v>
      </c>
      <c r="T8" s="585">
        <v>0</v>
      </c>
      <c r="U8" s="585">
        <v>0</v>
      </c>
      <c r="V8" s="1002"/>
      <c r="W8" s="585">
        <v>62</v>
      </c>
      <c r="X8" s="585" t="s">
        <v>533</v>
      </c>
      <c r="Y8" s="585">
        <v>0</v>
      </c>
      <c r="Z8" s="585" t="s">
        <v>534</v>
      </c>
      <c r="AA8" s="579">
        <v>0</v>
      </c>
      <c r="AB8" s="579">
        <v>0</v>
      </c>
      <c r="AC8" s="579">
        <v>0</v>
      </c>
      <c r="AD8" s="585" t="s">
        <v>535</v>
      </c>
      <c r="AE8" s="585">
        <v>0</v>
      </c>
      <c r="AF8" s="585">
        <v>0</v>
      </c>
      <c r="AG8" s="585">
        <v>0</v>
      </c>
      <c r="AH8" s="585">
        <v>2365200</v>
      </c>
      <c r="AI8" s="585">
        <v>0</v>
      </c>
      <c r="AJ8" s="585">
        <v>0</v>
      </c>
      <c r="AK8" s="585">
        <v>0</v>
      </c>
      <c r="AL8" s="585">
        <v>11051200</v>
      </c>
      <c r="AM8" s="585">
        <v>0</v>
      </c>
      <c r="AN8" s="585">
        <v>0</v>
      </c>
      <c r="AO8" s="585">
        <v>11051200</v>
      </c>
      <c r="AP8" s="587">
        <v>6540713</v>
      </c>
    </row>
    <row r="9" spans="1:48" ht="26.25" customHeight="1" thickBot="1">
      <c r="A9" s="582">
        <v>3</v>
      </c>
      <c r="B9" s="989"/>
      <c r="C9" s="989"/>
      <c r="D9" s="583" t="s">
        <v>536</v>
      </c>
      <c r="E9" s="584">
        <v>1</v>
      </c>
      <c r="F9" s="585">
        <v>2018</v>
      </c>
      <c r="G9" s="585" t="s">
        <v>537</v>
      </c>
      <c r="H9" s="585" t="s">
        <v>532</v>
      </c>
      <c r="I9" s="585" t="s">
        <v>528</v>
      </c>
      <c r="J9" s="583" t="s">
        <v>529</v>
      </c>
      <c r="K9" s="584" t="s">
        <v>528</v>
      </c>
      <c r="L9" s="583" t="s">
        <v>538</v>
      </c>
      <c r="M9" s="584" t="s">
        <v>528</v>
      </c>
      <c r="N9" s="585">
        <v>0</v>
      </c>
      <c r="O9" s="585">
        <v>1024200</v>
      </c>
      <c r="P9" s="585">
        <v>240000</v>
      </c>
      <c r="Q9" s="585">
        <v>1264200</v>
      </c>
      <c r="R9" s="585">
        <v>0</v>
      </c>
      <c r="S9" s="585">
        <v>0</v>
      </c>
      <c r="T9" s="585">
        <v>14000</v>
      </c>
      <c r="U9" s="585">
        <v>0</v>
      </c>
      <c r="V9" s="1002"/>
      <c r="W9" s="585">
        <v>2</v>
      </c>
      <c r="X9" s="585" t="s">
        <v>539</v>
      </c>
      <c r="Y9" s="585">
        <v>0</v>
      </c>
      <c r="Z9" s="585" t="s">
        <v>540</v>
      </c>
      <c r="AA9" s="579">
        <v>0</v>
      </c>
      <c r="AB9" s="579">
        <v>0</v>
      </c>
      <c r="AC9" s="579">
        <v>0</v>
      </c>
      <c r="AD9" s="585">
        <v>0</v>
      </c>
      <c r="AE9" s="585" t="s">
        <v>541</v>
      </c>
      <c r="AF9" s="585">
        <v>0</v>
      </c>
      <c r="AG9" s="585">
        <v>0</v>
      </c>
      <c r="AH9" s="585">
        <v>0</v>
      </c>
      <c r="AI9" s="585">
        <v>378080</v>
      </c>
      <c r="AJ9" s="585">
        <v>0</v>
      </c>
      <c r="AK9" s="585">
        <v>0</v>
      </c>
      <c r="AL9" s="585">
        <v>0</v>
      </c>
      <c r="AM9" s="585">
        <v>6715800</v>
      </c>
      <c r="AN9" s="585">
        <v>0</v>
      </c>
      <c r="AO9" s="585">
        <v>6715800</v>
      </c>
      <c r="AP9" s="587">
        <v>5451600</v>
      </c>
    </row>
    <row r="10" spans="1:48" ht="36.75" customHeight="1">
      <c r="A10" s="588">
        <v>1</v>
      </c>
      <c r="B10" s="1003" t="s">
        <v>542</v>
      </c>
      <c r="C10" s="1006">
        <v>8</v>
      </c>
      <c r="D10" s="589" t="s">
        <v>543</v>
      </c>
      <c r="E10" s="590">
        <v>1</v>
      </c>
      <c r="F10" s="589" t="s">
        <v>544</v>
      </c>
      <c r="G10" s="589" t="s">
        <v>545</v>
      </c>
      <c r="H10" s="589" t="s">
        <v>532</v>
      </c>
      <c r="I10" s="591" t="s">
        <v>528</v>
      </c>
      <c r="J10" s="589" t="s">
        <v>546</v>
      </c>
      <c r="K10" s="590" t="s">
        <v>528</v>
      </c>
      <c r="L10" s="589" t="s">
        <v>547</v>
      </c>
      <c r="M10" s="590" t="s">
        <v>528</v>
      </c>
      <c r="N10" s="592">
        <v>648000</v>
      </c>
      <c r="O10" s="592">
        <v>951925</v>
      </c>
      <c r="P10" s="592">
        <v>138672</v>
      </c>
      <c r="Q10" s="592">
        <f t="shared" ref="Q10:Q15" si="0">N10+O10+P10</f>
        <v>1738597</v>
      </c>
      <c r="R10" s="591">
        <v>0</v>
      </c>
      <c r="S10" s="591">
        <v>12000</v>
      </c>
      <c r="T10" s="591">
        <v>0</v>
      </c>
      <c r="U10" s="591">
        <v>0</v>
      </c>
      <c r="V10" s="1009">
        <v>5300</v>
      </c>
      <c r="W10" s="994">
        <v>4000</v>
      </c>
      <c r="X10" s="997">
        <f>+W10/V10*100</f>
        <v>75.471698113207552</v>
      </c>
      <c r="Y10" s="994">
        <v>0</v>
      </c>
      <c r="Z10" s="994">
        <v>120</v>
      </c>
      <c r="AA10" s="994">
        <v>35</v>
      </c>
      <c r="AB10" s="994">
        <v>0</v>
      </c>
      <c r="AC10" s="994">
        <v>0</v>
      </c>
      <c r="AD10" s="994">
        <v>120</v>
      </c>
      <c r="AE10" s="994">
        <v>35</v>
      </c>
      <c r="AF10" s="994">
        <v>0</v>
      </c>
      <c r="AG10" s="994">
        <v>0</v>
      </c>
      <c r="AH10" s="994">
        <v>1111400</v>
      </c>
      <c r="AI10" s="994">
        <v>0</v>
      </c>
      <c r="AJ10" s="994">
        <v>1954580</v>
      </c>
      <c r="AK10" s="994">
        <v>0</v>
      </c>
      <c r="AL10" s="994">
        <v>1111400</v>
      </c>
      <c r="AM10" s="994">
        <v>0</v>
      </c>
      <c r="AN10" s="994">
        <v>1954580</v>
      </c>
      <c r="AO10" s="976">
        <f>AL10+AM10+AN10</f>
        <v>3065980</v>
      </c>
      <c r="AP10" s="979">
        <f>AO10-Q10-Q11-Q12-Q13</f>
        <v>-944230</v>
      </c>
    </row>
    <row r="11" spans="1:48" ht="36.75" customHeight="1" thickBot="1">
      <c r="A11" s="593">
        <v>2</v>
      </c>
      <c r="B11" s="1004"/>
      <c r="C11" s="1007"/>
      <c r="D11" s="594" t="s">
        <v>548</v>
      </c>
      <c r="E11" s="595">
        <v>1</v>
      </c>
      <c r="F11" s="594" t="s">
        <v>544</v>
      </c>
      <c r="G11" s="594" t="s">
        <v>549</v>
      </c>
      <c r="H11" s="594" t="s">
        <v>532</v>
      </c>
      <c r="I11" s="592" t="s">
        <v>528</v>
      </c>
      <c r="J11" s="594" t="s">
        <v>546</v>
      </c>
      <c r="K11" s="595" t="s">
        <v>528</v>
      </c>
      <c r="L11" s="594" t="s">
        <v>547</v>
      </c>
      <c r="M11" s="595" t="s">
        <v>528</v>
      </c>
      <c r="N11" s="592">
        <v>186000</v>
      </c>
      <c r="O11" s="592">
        <v>269932</v>
      </c>
      <c r="P11" s="592">
        <v>96672</v>
      </c>
      <c r="Q11" s="592">
        <f t="shared" si="0"/>
        <v>552604</v>
      </c>
      <c r="R11" s="592">
        <v>0</v>
      </c>
      <c r="S11" s="592">
        <v>0</v>
      </c>
      <c r="T11" s="592">
        <v>1500</v>
      </c>
      <c r="U11" s="592">
        <v>0</v>
      </c>
      <c r="V11" s="1010"/>
      <c r="W11" s="995"/>
      <c r="X11" s="998"/>
      <c r="Y11" s="995"/>
      <c r="Z11" s="995"/>
      <c r="AA11" s="995"/>
      <c r="AB11" s="995"/>
      <c r="AC11" s="995"/>
      <c r="AD11" s="995"/>
      <c r="AE11" s="995"/>
      <c r="AF11" s="995"/>
      <c r="AG11" s="995"/>
      <c r="AH11" s="995"/>
      <c r="AI11" s="995"/>
      <c r="AJ11" s="995"/>
      <c r="AK11" s="995"/>
      <c r="AL11" s="995"/>
      <c r="AM11" s="995"/>
      <c r="AN11" s="995"/>
      <c r="AO11" s="977"/>
      <c r="AP11" s="980"/>
    </row>
    <row r="12" spans="1:48" ht="36.75" customHeight="1">
      <c r="A12" s="588">
        <v>3</v>
      </c>
      <c r="B12" s="1004"/>
      <c r="C12" s="1007"/>
      <c r="D12" s="594" t="s">
        <v>550</v>
      </c>
      <c r="E12" s="595">
        <v>1</v>
      </c>
      <c r="F12" s="594" t="s">
        <v>544</v>
      </c>
      <c r="G12" s="594" t="s">
        <v>551</v>
      </c>
      <c r="H12" s="594" t="s">
        <v>532</v>
      </c>
      <c r="I12" s="592" t="s">
        <v>528</v>
      </c>
      <c r="J12" s="594" t="s">
        <v>546</v>
      </c>
      <c r="K12" s="595" t="s">
        <v>528</v>
      </c>
      <c r="L12" s="594" t="s">
        <v>547</v>
      </c>
      <c r="M12" s="595" t="s">
        <v>528</v>
      </c>
      <c r="N12" s="592">
        <v>83500</v>
      </c>
      <c r="O12" s="592">
        <v>1048437</v>
      </c>
      <c r="P12" s="592">
        <v>96672</v>
      </c>
      <c r="Q12" s="592">
        <f t="shared" si="0"/>
        <v>1228609</v>
      </c>
      <c r="R12" s="592">
        <v>0</v>
      </c>
      <c r="S12" s="592">
        <v>0</v>
      </c>
      <c r="T12" s="592">
        <v>0</v>
      </c>
      <c r="U12" s="592">
        <v>100</v>
      </c>
      <c r="V12" s="1010"/>
      <c r="W12" s="995"/>
      <c r="X12" s="998"/>
      <c r="Y12" s="995"/>
      <c r="Z12" s="995"/>
      <c r="AA12" s="995"/>
      <c r="AB12" s="995"/>
      <c r="AC12" s="995"/>
      <c r="AD12" s="995"/>
      <c r="AE12" s="995"/>
      <c r="AF12" s="995"/>
      <c r="AG12" s="995"/>
      <c r="AH12" s="995"/>
      <c r="AI12" s="995"/>
      <c r="AJ12" s="995"/>
      <c r="AK12" s="995"/>
      <c r="AL12" s="995"/>
      <c r="AM12" s="995"/>
      <c r="AN12" s="995"/>
      <c r="AO12" s="977"/>
      <c r="AP12" s="980"/>
    </row>
    <row r="13" spans="1:48" ht="36.75" customHeight="1" thickBot="1">
      <c r="A13" s="593">
        <v>4</v>
      </c>
      <c r="B13" s="1004"/>
      <c r="C13" s="1007"/>
      <c r="D13" s="594" t="s">
        <v>201</v>
      </c>
      <c r="E13" s="595">
        <v>1</v>
      </c>
      <c r="F13" s="594" t="s">
        <v>552</v>
      </c>
      <c r="G13" s="594" t="s">
        <v>553</v>
      </c>
      <c r="H13" s="594" t="s">
        <v>532</v>
      </c>
      <c r="I13" s="592" t="s">
        <v>528</v>
      </c>
      <c r="J13" s="594" t="s">
        <v>546</v>
      </c>
      <c r="K13" s="595" t="s">
        <v>528</v>
      </c>
      <c r="L13" s="594" t="s">
        <v>547</v>
      </c>
      <c r="M13" s="595" t="s">
        <v>528</v>
      </c>
      <c r="N13" s="592">
        <v>35000</v>
      </c>
      <c r="O13" s="592">
        <v>369460</v>
      </c>
      <c r="P13" s="592">
        <v>85940</v>
      </c>
      <c r="Q13" s="592">
        <f t="shared" si="0"/>
        <v>490400</v>
      </c>
      <c r="R13" s="592">
        <v>0</v>
      </c>
      <c r="S13" s="592">
        <v>0</v>
      </c>
      <c r="T13" s="592">
        <v>0</v>
      </c>
      <c r="U13" s="592">
        <v>10000</v>
      </c>
      <c r="V13" s="1010"/>
      <c r="W13" s="995"/>
      <c r="X13" s="998"/>
      <c r="Y13" s="995"/>
      <c r="Z13" s="995"/>
      <c r="AA13" s="995"/>
      <c r="AB13" s="995"/>
      <c r="AC13" s="995"/>
      <c r="AD13" s="995"/>
      <c r="AE13" s="995"/>
      <c r="AF13" s="995"/>
      <c r="AG13" s="995"/>
      <c r="AH13" s="995"/>
      <c r="AI13" s="995"/>
      <c r="AJ13" s="995"/>
      <c r="AK13" s="995"/>
      <c r="AL13" s="995"/>
      <c r="AM13" s="995"/>
      <c r="AN13" s="995"/>
      <c r="AO13" s="977"/>
      <c r="AP13" s="980"/>
    </row>
    <row r="14" spans="1:48" ht="36.75" customHeight="1" thickBot="1">
      <c r="A14" s="588">
        <v>5</v>
      </c>
      <c r="B14" s="1005"/>
      <c r="C14" s="1008"/>
      <c r="D14" s="596" t="s">
        <v>554</v>
      </c>
      <c r="E14" s="597">
        <v>2</v>
      </c>
      <c r="F14" s="596" t="s">
        <v>552</v>
      </c>
      <c r="G14" s="596" t="s">
        <v>555</v>
      </c>
      <c r="H14" s="596" t="s">
        <v>532</v>
      </c>
      <c r="I14" s="598" t="s">
        <v>528</v>
      </c>
      <c r="J14" s="596" t="s">
        <v>546</v>
      </c>
      <c r="K14" s="597" t="s">
        <v>528</v>
      </c>
      <c r="L14" s="596" t="s">
        <v>547</v>
      </c>
      <c r="M14" s="597" t="s">
        <v>528</v>
      </c>
      <c r="N14" s="592">
        <v>1368400</v>
      </c>
      <c r="O14" s="592">
        <v>26390</v>
      </c>
      <c r="P14" s="592">
        <v>434344</v>
      </c>
      <c r="Q14" s="592">
        <f t="shared" si="0"/>
        <v>1829134</v>
      </c>
      <c r="R14" s="599">
        <v>0</v>
      </c>
      <c r="S14" s="599">
        <v>0</v>
      </c>
      <c r="T14" s="599">
        <v>0</v>
      </c>
      <c r="U14" s="599">
        <v>8000</v>
      </c>
      <c r="V14" s="1011"/>
      <c r="W14" s="996"/>
      <c r="X14" s="999"/>
      <c r="Y14" s="996"/>
      <c r="Z14" s="996"/>
      <c r="AA14" s="996"/>
      <c r="AB14" s="996"/>
      <c r="AC14" s="996"/>
      <c r="AD14" s="996"/>
      <c r="AE14" s="996"/>
      <c r="AF14" s="996"/>
      <c r="AG14" s="996"/>
      <c r="AH14" s="996"/>
      <c r="AI14" s="996"/>
      <c r="AJ14" s="996"/>
      <c r="AK14" s="996"/>
      <c r="AL14" s="996"/>
      <c r="AM14" s="996"/>
      <c r="AN14" s="996"/>
      <c r="AO14" s="978"/>
      <c r="AP14" s="981"/>
    </row>
    <row r="15" spans="1:48" s="610" customFormat="1" ht="31.5" customHeight="1" thickBot="1">
      <c r="A15" s="600">
        <v>18</v>
      </c>
      <c r="B15" s="601" t="s">
        <v>556</v>
      </c>
      <c r="C15" s="601">
        <v>15</v>
      </c>
      <c r="D15" s="602" t="s">
        <v>557</v>
      </c>
      <c r="E15" s="603">
        <v>2</v>
      </c>
      <c r="F15" s="603" t="s">
        <v>558</v>
      </c>
      <c r="G15" s="603" t="s">
        <v>204</v>
      </c>
      <c r="H15" s="603" t="s">
        <v>532</v>
      </c>
      <c r="I15" s="604" t="s">
        <v>528</v>
      </c>
      <c r="J15" s="605" t="s">
        <v>6</v>
      </c>
      <c r="K15" s="603"/>
      <c r="L15" s="605" t="s">
        <v>547</v>
      </c>
      <c r="M15" s="603"/>
      <c r="N15" s="606">
        <v>8721985</v>
      </c>
      <c r="O15" s="606">
        <v>11941100</v>
      </c>
      <c r="P15" s="606">
        <v>9606500</v>
      </c>
      <c r="Q15" s="606">
        <f t="shared" si="0"/>
        <v>30269585</v>
      </c>
      <c r="R15" s="606">
        <v>0</v>
      </c>
      <c r="S15" s="606">
        <v>0</v>
      </c>
      <c r="T15" s="606">
        <v>0</v>
      </c>
      <c r="U15" s="606">
        <v>0</v>
      </c>
      <c r="V15" s="606">
        <v>12919</v>
      </c>
      <c r="W15" s="606">
        <v>27</v>
      </c>
      <c r="X15" s="606">
        <f>W15*100/V15</f>
        <v>0.20899450421859278</v>
      </c>
      <c r="Y15" s="606">
        <v>0</v>
      </c>
      <c r="Z15" s="606">
        <v>0</v>
      </c>
      <c r="AA15" s="606"/>
      <c r="AB15" s="606">
        <v>2395</v>
      </c>
      <c r="AC15" s="606">
        <v>0</v>
      </c>
      <c r="AD15" s="606">
        <v>0</v>
      </c>
      <c r="AE15" s="606">
        <v>0</v>
      </c>
      <c r="AF15" s="606">
        <v>247</v>
      </c>
      <c r="AG15" s="606">
        <v>0</v>
      </c>
      <c r="AH15" s="606">
        <v>0</v>
      </c>
      <c r="AI15" s="606">
        <v>0</v>
      </c>
      <c r="AJ15" s="606">
        <v>4212000</v>
      </c>
      <c r="AK15" s="606">
        <v>0</v>
      </c>
      <c r="AL15" s="606">
        <v>0</v>
      </c>
      <c r="AM15" s="606">
        <v>0</v>
      </c>
      <c r="AN15" s="606">
        <v>4212000</v>
      </c>
      <c r="AO15" s="607">
        <v>4212000</v>
      </c>
      <c r="AP15" s="608">
        <f>AO15-Q15</f>
        <v>-26057585</v>
      </c>
      <c r="AQ15" s="609"/>
      <c r="AR15" s="609"/>
      <c r="AS15" s="609"/>
      <c r="AT15" s="609"/>
      <c r="AU15" s="609"/>
      <c r="AV15" s="609"/>
    </row>
    <row r="16" spans="1:48" ht="26.25" customHeight="1" thickBot="1">
      <c r="A16" s="611">
        <v>1</v>
      </c>
      <c r="B16" s="982" t="s">
        <v>559</v>
      </c>
      <c r="C16" s="982">
        <v>39</v>
      </c>
      <c r="D16" s="612" t="s">
        <v>560</v>
      </c>
      <c r="E16" s="612">
        <v>1</v>
      </c>
      <c r="F16" s="612" t="s">
        <v>561</v>
      </c>
      <c r="G16" s="613" t="s">
        <v>562</v>
      </c>
      <c r="H16" s="613" t="s">
        <v>563</v>
      </c>
      <c r="I16" s="613" t="s">
        <v>528</v>
      </c>
      <c r="J16" s="613" t="s">
        <v>6</v>
      </c>
      <c r="K16" s="614" t="s">
        <v>528</v>
      </c>
      <c r="L16" s="613" t="s">
        <v>564</v>
      </c>
      <c r="M16" s="614" t="s">
        <v>528</v>
      </c>
      <c r="N16" s="613">
        <v>0</v>
      </c>
      <c r="O16" s="613">
        <v>903000</v>
      </c>
      <c r="P16" s="613">
        <v>231689</v>
      </c>
      <c r="Q16" s="613">
        <f>O16+P16</f>
        <v>1134689</v>
      </c>
      <c r="R16" s="612">
        <v>0</v>
      </c>
      <c r="S16" s="612">
        <v>0</v>
      </c>
      <c r="T16" s="612">
        <v>0</v>
      </c>
      <c r="U16" s="612">
        <v>0</v>
      </c>
      <c r="V16" s="985">
        <v>44098</v>
      </c>
      <c r="W16" s="613">
        <v>0</v>
      </c>
      <c r="X16" s="613">
        <v>0</v>
      </c>
      <c r="Y16" s="613">
        <v>0</v>
      </c>
      <c r="Z16" s="613">
        <v>0</v>
      </c>
      <c r="AA16" s="613">
        <v>0</v>
      </c>
      <c r="AB16" s="613">
        <v>0</v>
      </c>
      <c r="AC16" s="613">
        <v>0</v>
      </c>
      <c r="AD16" s="613">
        <v>0</v>
      </c>
      <c r="AE16" s="613">
        <v>0</v>
      </c>
      <c r="AF16" s="613">
        <v>0</v>
      </c>
      <c r="AG16" s="613">
        <v>0</v>
      </c>
      <c r="AH16" s="613">
        <v>0</v>
      </c>
      <c r="AI16" s="613">
        <v>0</v>
      </c>
      <c r="AJ16" s="613">
        <v>0</v>
      </c>
      <c r="AK16" s="613">
        <v>0</v>
      </c>
      <c r="AL16" s="613">
        <v>0</v>
      </c>
      <c r="AM16" s="613">
        <v>0</v>
      </c>
      <c r="AN16" s="613">
        <v>0</v>
      </c>
      <c r="AO16" s="613">
        <v>0</v>
      </c>
      <c r="AP16" s="615">
        <f>AO16-Q16</f>
        <v>-1134689</v>
      </c>
    </row>
    <row r="17" spans="1:51" ht="26.25" customHeight="1" thickBot="1">
      <c r="A17" s="616">
        <v>2</v>
      </c>
      <c r="B17" s="983"/>
      <c r="C17" s="983"/>
      <c r="D17" s="617" t="s">
        <v>560</v>
      </c>
      <c r="E17" s="617">
        <v>1</v>
      </c>
      <c r="F17" s="617" t="s">
        <v>565</v>
      </c>
      <c r="G17" s="618" t="s">
        <v>566</v>
      </c>
      <c r="H17" s="618" t="s">
        <v>567</v>
      </c>
      <c r="I17" s="618" t="s">
        <v>528</v>
      </c>
      <c r="J17" s="618" t="s">
        <v>6</v>
      </c>
      <c r="K17" s="619" t="s">
        <v>528</v>
      </c>
      <c r="L17" s="618" t="s">
        <v>564</v>
      </c>
      <c r="M17" s="619" t="s">
        <v>528</v>
      </c>
      <c r="N17" s="620">
        <v>0</v>
      </c>
      <c r="O17" s="618">
        <v>1187445</v>
      </c>
      <c r="P17" s="618">
        <v>1474111</v>
      </c>
      <c r="Q17" s="618">
        <f t="shared" ref="Q17:Q26" si="1">O17+P17</f>
        <v>2661556</v>
      </c>
      <c r="R17" s="612">
        <v>0</v>
      </c>
      <c r="S17" s="612">
        <v>0</v>
      </c>
      <c r="T17" s="612">
        <v>0</v>
      </c>
      <c r="U17" s="612">
        <v>0</v>
      </c>
      <c r="V17" s="986"/>
      <c r="W17" s="618">
        <v>0</v>
      </c>
      <c r="X17" s="618">
        <v>0</v>
      </c>
      <c r="Y17" s="618">
        <v>0</v>
      </c>
      <c r="Z17" s="618">
        <v>0</v>
      </c>
      <c r="AA17" s="618">
        <v>0</v>
      </c>
      <c r="AB17" s="618">
        <v>0</v>
      </c>
      <c r="AC17" s="618">
        <v>0</v>
      </c>
      <c r="AD17" s="618">
        <v>0</v>
      </c>
      <c r="AE17" s="618">
        <v>0</v>
      </c>
      <c r="AF17" s="618">
        <v>0</v>
      </c>
      <c r="AG17" s="618">
        <v>0</v>
      </c>
      <c r="AH17" s="618">
        <v>0</v>
      </c>
      <c r="AI17" s="618">
        <v>0</v>
      </c>
      <c r="AJ17" s="618">
        <v>0</v>
      </c>
      <c r="AK17" s="618">
        <v>0</v>
      </c>
      <c r="AL17" s="618">
        <v>0</v>
      </c>
      <c r="AM17" s="618">
        <v>0</v>
      </c>
      <c r="AN17" s="618">
        <v>0</v>
      </c>
      <c r="AO17" s="618">
        <v>0</v>
      </c>
      <c r="AP17" s="621">
        <f>AO17-Q17</f>
        <v>-2661556</v>
      </c>
    </row>
    <row r="18" spans="1:51" ht="26.25" customHeight="1" thickBot="1">
      <c r="A18" s="622">
        <v>3</v>
      </c>
      <c r="B18" s="983"/>
      <c r="C18" s="983"/>
      <c r="D18" s="618" t="s">
        <v>568</v>
      </c>
      <c r="E18" s="617">
        <v>1</v>
      </c>
      <c r="F18" s="617" t="s">
        <v>565</v>
      </c>
      <c r="G18" s="618" t="s">
        <v>569</v>
      </c>
      <c r="H18" s="618" t="s">
        <v>567</v>
      </c>
      <c r="I18" s="618" t="s">
        <v>528</v>
      </c>
      <c r="J18" s="618" t="s">
        <v>6</v>
      </c>
      <c r="K18" s="619" t="s">
        <v>528</v>
      </c>
      <c r="L18" s="618" t="s">
        <v>564</v>
      </c>
      <c r="M18" s="619" t="s">
        <v>528</v>
      </c>
      <c r="N18" s="620">
        <v>0</v>
      </c>
      <c r="O18" s="618">
        <v>121905</v>
      </c>
      <c r="P18" s="618">
        <v>588120</v>
      </c>
      <c r="Q18" s="618">
        <f t="shared" si="1"/>
        <v>710025</v>
      </c>
      <c r="R18" s="612">
        <v>0</v>
      </c>
      <c r="S18" s="612">
        <v>0</v>
      </c>
      <c r="T18" s="612">
        <v>0</v>
      </c>
      <c r="U18" s="612">
        <v>0</v>
      </c>
      <c r="V18" s="986"/>
      <c r="W18" s="618">
        <v>0</v>
      </c>
      <c r="X18" s="618">
        <v>0</v>
      </c>
      <c r="Y18" s="618">
        <v>0</v>
      </c>
      <c r="Z18" s="618">
        <v>0</v>
      </c>
      <c r="AA18" s="618">
        <v>0</v>
      </c>
      <c r="AB18" s="618">
        <v>0</v>
      </c>
      <c r="AC18" s="618">
        <v>0</v>
      </c>
      <c r="AD18" s="618">
        <v>0</v>
      </c>
      <c r="AE18" s="618">
        <v>0</v>
      </c>
      <c r="AF18" s="618">
        <v>0</v>
      </c>
      <c r="AG18" s="618">
        <v>0</v>
      </c>
      <c r="AH18" s="618">
        <v>0</v>
      </c>
      <c r="AI18" s="618">
        <v>0</v>
      </c>
      <c r="AJ18" s="618">
        <v>0</v>
      </c>
      <c r="AK18" s="618">
        <v>0</v>
      </c>
      <c r="AL18" s="618">
        <v>0</v>
      </c>
      <c r="AM18" s="618">
        <v>0</v>
      </c>
      <c r="AN18" s="618">
        <v>0</v>
      </c>
      <c r="AO18" s="618">
        <v>0</v>
      </c>
      <c r="AP18" s="621">
        <f t="shared" ref="AP18:AP44" si="2">AO18-Q18</f>
        <v>-710025</v>
      </c>
    </row>
    <row r="19" spans="1:51" ht="26.25" customHeight="1" thickBot="1">
      <c r="A19" s="616">
        <v>4</v>
      </c>
      <c r="B19" s="983"/>
      <c r="C19" s="983"/>
      <c r="D19" s="617" t="s">
        <v>560</v>
      </c>
      <c r="E19" s="617">
        <v>1</v>
      </c>
      <c r="F19" s="617" t="s">
        <v>570</v>
      </c>
      <c r="G19" s="617" t="s">
        <v>571</v>
      </c>
      <c r="H19" s="617" t="s">
        <v>572</v>
      </c>
      <c r="I19" s="618" t="s">
        <v>528</v>
      </c>
      <c r="J19" s="618" t="s">
        <v>6</v>
      </c>
      <c r="K19" s="619" t="s">
        <v>528</v>
      </c>
      <c r="L19" s="618" t="s">
        <v>564</v>
      </c>
      <c r="M19" s="619" t="s">
        <v>528</v>
      </c>
      <c r="N19" s="620">
        <v>0</v>
      </c>
      <c r="O19" s="618">
        <v>1083600</v>
      </c>
      <c r="P19" s="618">
        <v>1804152</v>
      </c>
      <c r="Q19" s="618">
        <f t="shared" si="1"/>
        <v>2887752</v>
      </c>
      <c r="R19" s="612">
        <v>0</v>
      </c>
      <c r="S19" s="612">
        <v>0</v>
      </c>
      <c r="T19" s="612">
        <v>0</v>
      </c>
      <c r="U19" s="612">
        <v>0</v>
      </c>
      <c r="V19" s="986"/>
      <c r="W19" s="618">
        <v>0</v>
      </c>
      <c r="X19" s="618">
        <v>0</v>
      </c>
      <c r="Y19" s="618">
        <v>0</v>
      </c>
      <c r="Z19" s="618">
        <v>0</v>
      </c>
      <c r="AA19" s="618">
        <v>0</v>
      </c>
      <c r="AB19" s="618">
        <v>0</v>
      </c>
      <c r="AC19" s="618">
        <v>0</v>
      </c>
      <c r="AD19" s="618">
        <v>0</v>
      </c>
      <c r="AE19" s="618">
        <v>0</v>
      </c>
      <c r="AF19" s="618">
        <v>0</v>
      </c>
      <c r="AG19" s="618">
        <v>0</v>
      </c>
      <c r="AH19" s="618">
        <v>0</v>
      </c>
      <c r="AI19" s="618">
        <v>0</v>
      </c>
      <c r="AJ19" s="618">
        <v>0</v>
      </c>
      <c r="AK19" s="618">
        <v>0</v>
      </c>
      <c r="AL19" s="618">
        <v>0</v>
      </c>
      <c r="AM19" s="618">
        <v>0</v>
      </c>
      <c r="AN19" s="618">
        <v>0</v>
      </c>
      <c r="AO19" s="618">
        <v>0</v>
      </c>
      <c r="AP19" s="621">
        <f t="shared" si="2"/>
        <v>-2887752</v>
      </c>
    </row>
    <row r="20" spans="1:51" ht="26.25" customHeight="1" thickBot="1">
      <c r="A20" s="622">
        <v>5</v>
      </c>
      <c r="B20" s="983"/>
      <c r="C20" s="983"/>
      <c r="D20" s="617" t="s">
        <v>560</v>
      </c>
      <c r="E20" s="617">
        <v>1</v>
      </c>
      <c r="F20" s="617" t="s">
        <v>570</v>
      </c>
      <c r="G20" s="617" t="s">
        <v>573</v>
      </c>
      <c r="H20" s="618" t="s">
        <v>574</v>
      </c>
      <c r="I20" s="618" t="s">
        <v>528</v>
      </c>
      <c r="J20" s="618" t="s">
        <v>6</v>
      </c>
      <c r="K20" s="619" t="s">
        <v>528</v>
      </c>
      <c r="L20" s="618" t="s">
        <v>564</v>
      </c>
      <c r="M20" s="619" t="s">
        <v>528</v>
      </c>
      <c r="N20" s="620">
        <v>0</v>
      </c>
      <c r="O20" s="618">
        <v>343140</v>
      </c>
      <c r="P20" s="618">
        <v>911543</v>
      </c>
      <c r="Q20" s="618">
        <f t="shared" si="1"/>
        <v>1254683</v>
      </c>
      <c r="R20" s="612">
        <v>0</v>
      </c>
      <c r="S20" s="612">
        <v>0</v>
      </c>
      <c r="T20" s="612">
        <v>0</v>
      </c>
      <c r="U20" s="612">
        <v>0</v>
      </c>
      <c r="V20" s="986"/>
      <c r="W20" s="618">
        <v>0</v>
      </c>
      <c r="X20" s="618">
        <v>0</v>
      </c>
      <c r="Y20" s="618">
        <v>0</v>
      </c>
      <c r="Z20" s="618">
        <v>0</v>
      </c>
      <c r="AA20" s="618">
        <v>0</v>
      </c>
      <c r="AB20" s="618">
        <v>0</v>
      </c>
      <c r="AC20" s="618">
        <v>0</v>
      </c>
      <c r="AD20" s="618">
        <v>0</v>
      </c>
      <c r="AE20" s="618">
        <v>0</v>
      </c>
      <c r="AF20" s="618">
        <v>0</v>
      </c>
      <c r="AG20" s="618">
        <v>0</v>
      </c>
      <c r="AH20" s="618">
        <v>0</v>
      </c>
      <c r="AI20" s="618">
        <v>0</v>
      </c>
      <c r="AJ20" s="618">
        <v>0</v>
      </c>
      <c r="AK20" s="618">
        <v>0</v>
      </c>
      <c r="AL20" s="618">
        <v>0</v>
      </c>
      <c r="AM20" s="618">
        <v>0</v>
      </c>
      <c r="AN20" s="618">
        <v>0</v>
      </c>
      <c r="AO20" s="618">
        <v>0</v>
      </c>
      <c r="AP20" s="621">
        <f t="shared" si="2"/>
        <v>-1254683</v>
      </c>
    </row>
    <row r="21" spans="1:51" ht="26.25" customHeight="1" thickBot="1">
      <c r="A21" s="616">
        <v>6</v>
      </c>
      <c r="B21" s="983"/>
      <c r="C21" s="983"/>
      <c r="D21" s="617" t="s">
        <v>560</v>
      </c>
      <c r="E21" s="617">
        <v>1</v>
      </c>
      <c r="F21" s="617" t="s">
        <v>570</v>
      </c>
      <c r="G21" s="617" t="s">
        <v>575</v>
      </c>
      <c r="H21" s="618" t="s">
        <v>574</v>
      </c>
      <c r="I21" s="618" t="s">
        <v>528</v>
      </c>
      <c r="J21" s="618" t="s">
        <v>6</v>
      </c>
      <c r="K21" s="619" t="s">
        <v>528</v>
      </c>
      <c r="L21" s="618" t="s">
        <v>564</v>
      </c>
      <c r="M21" s="619" t="s">
        <v>528</v>
      </c>
      <c r="N21" s="620">
        <v>0</v>
      </c>
      <c r="O21" s="618">
        <v>740460</v>
      </c>
      <c r="P21" s="618">
        <v>202083</v>
      </c>
      <c r="Q21" s="618">
        <f t="shared" si="1"/>
        <v>942543</v>
      </c>
      <c r="R21" s="612">
        <v>0</v>
      </c>
      <c r="S21" s="612">
        <v>0</v>
      </c>
      <c r="T21" s="612">
        <v>0</v>
      </c>
      <c r="U21" s="612">
        <v>0</v>
      </c>
      <c r="V21" s="986"/>
      <c r="W21" s="618">
        <v>0</v>
      </c>
      <c r="X21" s="618">
        <v>0</v>
      </c>
      <c r="Y21" s="618">
        <v>0</v>
      </c>
      <c r="Z21" s="618">
        <v>0</v>
      </c>
      <c r="AA21" s="618">
        <v>0</v>
      </c>
      <c r="AB21" s="618">
        <v>0</v>
      </c>
      <c r="AC21" s="618">
        <v>0</v>
      </c>
      <c r="AD21" s="618">
        <v>0</v>
      </c>
      <c r="AE21" s="618">
        <v>0</v>
      </c>
      <c r="AF21" s="618">
        <v>0</v>
      </c>
      <c r="AG21" s="618">
        <v>0</v>
      </c>
      <c r="AH21" s="618">
        <v>0</v>
      </c>
      <c r="AI21" s="618">
        <v>0</v>
      </c>
      <c r="AJ21" s="618">
        <v>0</v>
      </c>
      <c r="AK21" s="618">
        <v>0</v>
      </c>
      <c r="AL21" s="618">
        <v>0</v>
      </c>
      <c r="AM21" s="618">
        <v>0</v>
      </c>
      <c r="AN21" s="618">
        <v>0</v>
      </c>
      <c r="AO21" s="618">
        <v>0</v>
      </c>
      <c r="AP21" s="621">
        <f t="shared" si="2"/>
        <v>-942543</v>
      </c>
    </row>
    <row r="22" spans="1:51" ht="26.25" customHeight="1" thickBot="1">
      <c r="A22" s="622">
        <v>7</v>
      </c>
      <c r="B22" s="983"/>
      <c r="C22" s="983"/>
      <c r="D22" s="618" t="s">
        <v>576</v>
      </c>
      <c r="E22" s="617">
        <v>1</v>
      </c>
      <c r="F22" s="617" t="s">
        <v>570</v>
      </c>
      <c r="G22" s="617" t="s">
        <v>577</v>
      </c>
      <c r="H22" s="617" t="s">
        <v>578</v>
      </c>
      <c r="I22" s="618" t="s">
        <v>528</v>
      </c>
      <c r="J22" s="618" t="s">
        <v>6</v>
      </c>
      <c r="K22" s="619" t="s">
        <v>528</v>
      </c>
      <c r="L22" s="618" t="s">
        <v>564</v>
      </c>
      <c r="M22" s="619" t="s">
        <v>528</v>
      </c>
      <c r="N22" s="620">
        <v>0</v>
      </c>
      <c r="O22" s="618">
        <v>410865</v>
      </c>
      <c r="P22" s="618">
        <v>234523</v>
      </c>
      <c r="Q22" s="618">
        <f t="shared" si="1"/>
        <v>645388</v>
      </c>
      <c r="R22" s="612">
        <v>0</v>
      </c>
      <c r="S22" s="612">
        <v>0</v>
      </c>
      <c r="T22" s="612">
        <v>0</v>
      </c>
      <c r="U22" s="612">
        <v>0</v>
      </c>
      <c r="V22" s="986"/>
      <c r="W22" s="618">
        <v>0</v>
      </c>
      <c r="X22" s="618">
        <v>0</v>
      </c>
      <c r="Y22" s="618">
        <v>0</v>
      </c>
      <c r="Z22" s="618">
        <v>0</v>
      </c>
      <c r="AA22" s="618">
        <v>0</v>
      </c>
      <c r="AB22" s="618">
        <v>0</v>
      </c>
      <c r="AC22" s="618">
        <v>0</v>
      </c>
      <c r="AD22" s="618">
        <v>0</v>
      </c>
      <c r="AE22" s="618">
        <v>0</v>
      </c>
      <c r="AF22" s="618">
        <v>0</v>
      </c>
      <c r="AG22" s="618">
        <v>0</v>
      </c>
      <c r="AH22" s="618">
        <v>0</v>
      </c>
      <c r="AI22" s="618">
        <v>0</v>
      </c>
      <c r="AJ22" s="618">
        <v>0</v>
      </c>
      <c r="AK22" s="618">
        <v>0</v>
      </c>
      <c r="AL22" s="618">
        <v>0</v>
      </c>
      <c r="AM22" s="618">
        <v>0</v>
      </c>
      <c r="AN22" s="618">
        <v>0</v>
      </c>
      <c r="AO22" s="618">
        <v>0</v>
      </c>
      <c r="AP22" s="621">
        <f t="shared" si="2"/>
        <v>-645388</v>
      </c>
    </row>
    <row r="23" spans="1:51" ht="26.25" customHeight="1" thickBot="1">
      <c r="A23" s="616">
        <v>8</v>
      </c>
      <c r="B23" s="983"/>
      <c r="C23" s="983"/>
      <c r="D23" s="618" t="s">
        <v>62</v>
      </c>
      <c r="E23" s="617">
        <v>1</v>
      </c>
      <c r="F23" s="617" t="s">
        <v>570</v>
      </c>
      <c r="G23" s="617" t="s">
        <v>579</v>
      </c>
      <c r="H23" s="617" t="s">
        <v>578</v>
      </c>
      <c r="I23" s="618" t="s">
        <v>528</v>
      </c>
      <c r="J23" s="618" t="s">
        <v>6</v>
      </c>
      <c r="K23" s="619" t="s">
        <v>528</v>
      </c>
      <c r="L23" s="618" t="s">
        <v>564</v>
      </c>
      <c r="M23" s="619" t="s">
        <v>528</v>
      </c>
      <c r="N23" s="620">
        <v>0</v>
      </c>
      <c r="O23" s="618">
        <v>817215</v>
      </c>
      <c r="P23" s="618">
        <v>1064500</v>
      </c>
      <c r="Q23" s="618">
        <f t="shared" si="1"/>
        <v>1881715</v>
      </c>
      <c r="R23" s="612">
        <v>0</v>
      </c>
      <c r="S23" s="612">
        <v>0</v>
      </c>
      <c r="T23" s="612">
        <v>0</v>
      </c>
      <c r="U23" s="612">
        <v>0</v>
      </c>
      <c r="V23" s="986"/>
      <c r="W23" s="618">
        <v>0</v>
      </c>
      <c r="X23" s="618">
        <v>0</v>
      </c>
      <c r="Y23" s="618">
        <v>0</v>
      </c>
      <c r="Z23" s="618">
        <v>0</v>
      </c>
      <c r="AA23" s="618">
        <v>0</v>
      </c>
      <c r="AB23" s="618">
        <v>0</v>
      </c>
      <c r="AC23" s="618">
        <v>0</v>
      </c>
      <c r="AD23" s="618">
        <v>0</v>
      </c>
      <c r="AE23" s="618">
        <v>0</v>
      </c>
      <c r="AF23" s="618">
        <v>0</v>
      </c>
      <c r="AG23" s="618">
        <v>0</v>
      </c>
      <c r="AH23" s="618">
        <v>0</v>
      </c>
      <c r="AI23" s="618">
        <v>0</v>
      </c>
      <c r="AJ23" s="618">
        <v>0</v>
      </c>
      <c r="AK23" s="618">
        <v>0</v>
      </c>
      <c r="AL23" s="618">
        <v>0</v>
      </c>
      <c r="AM23" s="618">
        <v>0</v>
      </c>
      <c r="AN23" s="618">
        <v>0</v>
      </c>
      <c r="AO23" s="618">
        <v>0</v>
      </c>
      <c r="AP23" s="621">
        <f t="shared" si="2"/>
        <v>-1881715</v>
      </c>
    </row>
    <row r="24" spans="1:51" ht="26.25" customHeight="1" thickBot="1">
      <c r="A24" s="622">
        <v>9</v>
      </c>
      <c r="B24" s="983"/>
      <c r="C24" s="983"/>
      <c r="D24" s="618" t="s">
        <v>580</v>
      </c>
      <c r="E24" s="617">
        <v>1</v>
      </c>
      <c r="F24" s="617" t="s">
        <v>570</v>
      </c>
      <c r="G24" s="617" t="s">
        <v>581</v>
      </c>
      <c r="H24" s="618" t="s">
        <v>578</v>
      </c>
      <c r="I24" s="618" t="s">
        <v>528</v>
      </c>
      <c r="J24" s="618" t="s">
        <v>6</v>
      </c>
      <c r="K24" s="619" t="s">
        <v>528</v>
      </c>
      <c r="L24" s="618" t="s">
        <v>564</v>
      </c>
      <c r="M24" s="619" t="s">
        <v>528</v>
      </c>
      <c r="N24" s="620">
        <v>0</v>
      </c>
      <c r="O24" s="618">
        <v>329595</v>
      </c>
      <c r="P24" s="618">
        <v>276660</v>
      </c>
      <c r="Q24" s="618">
        <f t="shared" si="1"/>
        <v>606255</v>
      </c>
      <c r="R24" s="612">
        <v>0</v>
      </c>
      <c r="S24" s="612">
        <v>0</v>
      </c>
      <c r="T24" s="612">
        <v>0</v>
      </c>
      <c r="U24" s="612">
        <v>0</v>
      </c>
      <c r="V24" s="986"/>
      <c r="W24" s="618">
        <v>0</v>
      </c>
      <c r="X24" s="618">
        <v>0</v>
      </c>
      <c r="Y24" s="618">
        <v>0</v>
      </c>
      <c r="Z24" s="618">
        <v>0</v>
      </c>
      <c r="AA24" s="618">
        <v>0</v>
      </c>
      <c r="AB24" s="618">
        <v>0</v>
      </c>
      <c r="AC24" s="618">
        <v>0</v>
      </c>
      <c r="AD24" s="618">
        <v>0</v>
      </c>
      <c r="AE24" s="618">
        <v>0</v>
      </c>
      <c r="AF24" s="618">
        <v>0</v>
      </c>
      <c r="AG24" s="618">
        <v>0</v>
      </c>
      <c r="AH24" s="618">
        <v>0</v>
      </c>
      <c r="AI24" s="618">
        <v>0</v>
      </c>
      <c r="AJ24" s="618">
        <v>0</v>
      </c>
      <c r="AK24" s="618">
        <v>0</v>
      </c>
      <c r="AL24" s="618">
        <v>0</v>
      </c>
      <c r="AM24" s="618">
        <v>0</v>
      </c>
      <c r="AN24" s="618">
        <v>0</v>
      </c>
      <c r="AO24" s="618">
        <v>0</v>
      </c>
      <c r="AP24" s="621">
        <f t="shared" si="2"/>
        <v>-606255</v>
      </c>
    </row>
    <row r="25" spans="1:51" ht="26.25" customHeight="1" thickBot="1">
      <c r="A25" s="616">
        <v>10</v>
      </c>
      <c r="B25" s="983"/>
      <c r="C25" s="983"/>
      <c r="D25" s="618" t="s">
        <v>582</v>
      </c>
      <c r="E25" s="617">
        <v>1</v>
      </c>
      <c r="F25" s="618" t="s">
        <v>583</v>
      </c>
      <c r="G25" s="617" t="s">
        <v>584</v>
      </c>
      <c r="H25" s="618" t="s">
        <v>585</v>
      </c>
      <c r="I25" s="618" t="s">
        <v>528</v>
      </c>
      <c r="J25" s="618" t="s">
        <v>6</v>
      </c>
      <c r="K25" s="619" t="s">
        <v>528</v>
      </c>
      <c r="L25" s="618" t="s">
        <v>564</v>
      </c>
      <c r="M25" s="619" t="s">
        <v>528</v>
      </c>
      <c r="N25" s="620">
        <v>0</v>
      </c>
      <c r="O25" s="618">
        <v>0</v>
      </c>
      <c r="P25" s="618">
        <v>0</v>
      </c>
      <c r="Q25" s="618">
        <f t="shared" si="1"/>
        <v>0</v>
      </c>
      <c r="R25" s="612">
        <v>0</v>
      </c>
      <c r="S25" s="612">
        <v>0</v>
      </c>
      <c r="T25" s="612">
        <v>0</v>
      </c>
      <c r="U25" s="612">
        <v>0</v>
      </c>
      <c r="V25" s="986"/>
      <c r="W25" s="618">
        <v>0</v>
      </c>
      <c r="X25" s="618">
        <v>0</v>
      </c>
      <c r="Y25" s="618">
        <v>0</v>
      </c>
      <c r="Z25" s="618">
        <v>0</v>
      </c>
      <c r="AA25" s="618">
        <v>0</v>
      </c>
      <c r="AB25" s="618">
        <v>0</v>
      </c>
      <c r="AC25" s="618">
        <v>0</v>
      </c>
      <c r="AD25" s="618">
        <v>0</v>
      </c>
      <c r="AE25" s="618">
        <v>0</v>
      </c>
      <c r="AF25" s="618">
        <v>0</v>
      </c>
      <c r="AG25" s="618">
        <v>0</v>
      </c>
      <c r="AH25" s="618">
        <v>0</v>
      </c>
      <c r="AI25" s="618">
        <v>0</v>
      </c>
      <c r="AJ25" s="618">
        <v>0</v>
      </c>
      <c r="AK25" s="618">
        <v>0</v>
      </c>
      <c r="AL25" s="618">
        <v>0</v>
      </c>
      <c r="AM25" s="618">
        <v>0</v>
      </c>
      <c r="AN25" s="618">
        <v>0</v>
      </c>
      <c r="AO25" s="618">
        <v>0</v>
      </c>
      <c r="AP25" s="621">
        <f t="shared" si="2"/>
        <v>0</v>
      </c>
    </row>
    <row r="26" spans="1:51" ht="26.25" customHeight="1" thickBot="1">
      <c r="A26" s="622">
        <v>11</v>
      </c>
      <c r="B26" s="983"/>
      <c r="C26" s="983"/>
      <c r="D26" s="618" t="s">
        <v>586</v>
      </c>
      <c r="E26" s="617">
        <v>1</v>
      </c>
      <c r="F26" s="618" t="s">
        <v>570</v>
      </c>
      <c r="G26" s="617" t="s">
        <v>587</v>
      </c>
      <c r="H26" s="618" t="s">
        <v>578</v>
      </c>
      <c r="I26" s="618" t="s">
        <v>528</v>
      </c>
      <c r="J26" s="618" t="s">
        <v>6</v>
      </c>
      <c r="K26" s="619" t="s">
        <v>528</v>
      </c>
      <c r="L26" s="618" t="s">
        <v>564</v>
      </c>
      <c r="M26" s="619" t="s">
        <v>528</v>
      </c>
      <c r="N26" s="620">
        <v>0</v>
      </c>
      <c r="O26" s="618">
        <v>1178415</v>
      </c>
      <c r="P26" s="618">
        <v>0</v>
      </c>
      <c r="Q26" s="618">
        <f t="shared" si="1"/>
        <v>1178415</v>
      </c>
      <c r="R26" s="612">
        <v>0</v>
      </c>
      <c r="S26" s="612">
        <v>0</v>
      </c>
      <c r="T26" s="612">
        <v>0</v>
      </c>
      <c r="U26" s="612">
        <v>0</v>
      </c>
      <c r="V26" s="986"/>
      <c r="W26" s="618">
        <v>0</v>
      </c>
      <c r="X26" s="618">
        <v>0</v>
      </c>
      <c r="Y26" s="618">
        <v>0</v>
      </c>
      <c r="Z26" s="618">
        <v>0</v>
      </c>
      <c r="AA26" s="618">
        <v>0</v>
      </c>
      <c r="AB26" s="618">
        <v>0</v>
      </c>
      <c r="AC26" s="618">
        <v>0</v>
      </c>
      <c r="AD26" s="618">
        <v>0</v>
      </c>
      <c r="AE26" s="618">
        <v>0</v>
      </c>
      <c r="AF26" s="618">
        <v>0</v>
      </c>
      <c r="AG26" s="618">
        <v>0</v>
      </c>
      <c r="AH26" s="618">
        <v>0</v>
      </c>
      <c r="AI26" s="618">
        <v>0</v>
      </c>
      <c r="AJ26" s="618">
        <v>0</v>
      </c>
      <c r="AK26" s="618">
        <v>0</v>
      </c>
      <c r="AL26" s="618">
        <v>0</v>
      </c>
      <c r="AM26" s="618">
        <v>0</v>
      </c>
      <c r="AN26" s="618">
        <v>0</v>
      </c>
      <c r="AO26" s="618">
        <v>0</v>
      </c>
      <c r="AP26" s="621">
        <f t="shared" si="2"/>
        <v>-1178415</v>
      </c>
    </row>
    <row r="27" spans="1:51" ht="26.25" customHeight="1" thickBot="1">
      <c r="A27" s="616">
        <v>12</v>
      </c>
      <c r="B27" s="983"/>
      <c r="C27" s="983"/>
      <c r="D27" s="618" t="s">
        <v>588</v>
      </c>
      <c r="E27" s="617">
        <v>1</v>
      </c>
      <c r="F27" s="617" t="s">
        <v>589</v>
      </c>
      <c r="G27" s="618" t="s">
        <v>590</v>
      </c>
      <c r="H27" s="618" t="s">
        <v>591</v>
      </c>
      <c r="I27" s="618" t="s">
        <v>528</v>
      </c>
      <c r="J27" s="618" t="s">
        <v>6</v>
      </c>
      <c r="K27" s="619" t="s">
        <v>528</v>
      </c>
      <c r="L27" s="618" t="s">
        <v>564</v>
      </c>
      <c r="M27" s="619" t="s">
        <v>528</v>
      </c>
      <c r="N27" s="620">
        <v>0</v>
      </c>
      <c r="O27" s="618">
        <v>83125</v>
      </c>
      <c r="P27" s="618">
        <v>289130</v>
      </c>
      <c r="Q27" s="618">
        <f>O27+P27</f>
        <v>372255</v>
      </c>
      <c r="R27" s="612">
        <v>0</v>
      </c>
      <c r="S27" s="612">
        <v>0</v>
      </c>
      <c r="T27" s="612">
        <v>0</v>
      </c>
      <c r="U27" s="612">
        <v>0</v>
      </c>
      <c r="V27" s="986"/>
      <c r="W27" s="618">
        <v>0</v>
      </c>
      <c r="X27" s="618">
        <v>0</v>
      </c>
      <c r="Y27" s="618">
        <v>0</v>
      </c>
      <c r="Z27" s="618">
        <v>0</v>
      </c>
      <c r="AA27" s="618">
        <v>0</v>
      </c>
      <c r="AB27" s="618">
        <v>0</v>
      </c>
      <c r="AC27" s="618">
        <v>0</v>
      </c>
      <c r="AD27" s="618">
        <v>0</v>
      </c>
      <c r="AE27" s="618">
        <v>0</v>
      </c>
      <c r="AF27" s="618">
        <v>0</v>
      </c>
      <c r="AG27" s="618">
        <v>0</v>
      </c>
      <c r="AH27" s="618">
        <v>0</v>
      </c>
      <c r="AI27" s="618">
        <v>0</v>
      </c>
      <c r="AJ27" s="618">
        <v>0</v>
      </c>
      <c r="AK27" s="618">
        <v>0</v>
      </c>
      <c r="AL27" s="618">
        <v>0</v>
      </c>
      <c r="AM27" s="618">
        <v>0</v>
      </c>
      <c r="AN27" s="618">
        <v>0</v>
      </c>
      <c r="AO27" s="618">
        <v>0</v>
      </c>
      <c r="AP27" s="621">
        <f t="shared" si="2"/>
        <v>-372255</v>
      </c>
    </row>
    <row r="28" spans="1:51" ht="26.25" customHeight="1" thickBot="1">
      <c r="A28" s="622">
        <v>13</v>
      </c>
      <c r="B28" s="983"/>
      <c r="C28" s="983"/>
      <c r="D28" s="618" t="s">
        <v>446</v>
      </c>
      <c r="E28" s="617">
        <v>1</v>
      </c>
      <c r="F28" s="618" t="s">
        <v>592</v>
      </c>
      <c r="G28" s="618" t="s">
        <v>593</v>
      </c>
      <c r="H28" s="618" t="s">
        <v>591</v>
      </c>
      <c r="I28" s="618" t="s">
        <v>528</v>
      </c>
      <c r="J28" s="618" t="s">
        <v>6</v>
      </c>
      <c r="K28" s="619" t="s">
        <v>528</v>
      </c>
      <c r="L28" s="618" t="s">
        <v>564</v>
      </c>
      <c r="M28" s="619" t="s">
        <v>528</v>
      </c>
      <c r="N28" s="620">
        <v>0</v>
      </c>
      <c r="O28" s="623">
        <v>13545</v>
      </c>
      <c r="P28" s="623">
        <v>23100</v>
      </c>
      <c r="Q28" s="623">
        <f>O28+P28</f>
        <v>36645</v>
      </c>
      <c r="R28" s="612">
        <v>0</v>
      </c>
      <c r="S28" s="612">
        <v>0</v>
      </c>
      <c r="T28" s="612">
        <v>0</v>
      </c>
      <c r="U28" s="612">
        <v>0</v>
      </c>
      <c r="V28" s="986"/>
      <c r="W28" s="618">
        <v>0</v>
      </c>
      <c r="X28" s="618">
        <v>0</v>
      </c>
      <c r="Y28" s="618">
        <v>0</v>
      </c>
      <c r="Z28" s="618">
        <v>0</v>
      </c>
      <c r="AA28" s="618">
        <v>0</v>
      </c>
      <c r="AB28" s="618">
        <v>0</v>
      </c>
      <c r="AC28" s="618">
        <v>0</v>
      </c>
      <c r="AD28" s="618">
        <v>0</v>
      </c>
      <c r="AE28" s="618">
        <v>0</v>
      </c>
      <c r="AF28" s="618">
        <v>0</v>
      </c>
      <c r="AG28" s="618">
        <v>0</v>
      </c>
      <c r="AH28" s="618">
        <v>0</v>
      </c>
      <c r="AI28" s="618">
        <v>0</v>
      </c>
      <c r="AJ28" s="618">
        <v>0</v>
      </c>
      <c r="AK28" s="618">
        <v>0</v>
      </c>
      <c r="AL28" s="618">
        <v>0</v>
      </c>
      <c r="AM28" s="618">
        <v>0</v>
      </c>
      <c r="AN28" s="618">
        <v>0</v>
      </c>
      <c r="AO28" s="618">
        <v>0</v>
      </c>
      <c r="AP28" s="621">
        <f t="shared" si="2"/>
        <v>-36645</v>
      </c>
    </row>
    <row r="29" spans="1:51" ht="26.25" customHeight="1" thickBot="1">
      <c r="A29" s="616">
        <v>14</v>
      </c>
      <c r="B29" s="983"/>
      <c r="C29" s="983"/>
      <c r="D29" s="618" t="s">
        <v>594</v>
      </c>
      <c r="E29" s="617">
        <v>1</v>
      </c>
      <c r="F29" s="618" t="s">
        <v>561</v>
      </c>
      <c r="G29" s="618" t="s">
        <v>595</v>
      </c>
      <c r="H29" s="618" t="s">
        <v>563</v>
      </c>
      <c r="I29" s="618" t="s">
        <v>528</v>
      </c>
      <c r="J29" s="618" t="s">
        <v>6</v>
      </c>
      <c r="K29" s="619" t="s">
        <v>528</v>
      </c>
      <c r="L29" s="618" t="s">
        <v>564</v>
      </c>
      <c r="M29" s="619" t="s">
        <v>528</v>
      </c>
      <c r="N29" s="620">
        <v>0</v>
      </c>
      <c r="O29" s="624">
        <v>0</v>
      </c>
      <c r="P29" s="624">
        <v>0</v>
      </c>
      <c r="Q29" s="625">
        <f t="shared" ref="Q29" si="3">+P29+O29+N29</f>
        <v>0</v>
      </c>
      <c r="R29" s="612">
        <v>0</v>
      </c>
      <c r="S29" s="612">
        <v>0</v>
      </c>
      <c r="T29" s="612">
        <v>0</v>
      </c>
      <c r="U29" s="612">
        <v>0</v>
      </c>
      <c r="V29" s="986"/>
      <c r="W29" s="618">
        <v>0</v>
      </c>
      <c r="X29" s="618">
        <v>0</v>
      </c>
      <c r="Y29" s="618">
        <v>0</v>
      </c>
      <c r="Z29" s="618">
        <v>0</v>
      </c>
      <c r="AA29" s="618">
        <v>0</v>
      </c>
      <c r="AB29" s="618">
        <v>0</v>
      </c>
      <c r="AC29" s="618">
        <v>0</v>
      </c>
      <c r="AD29" s="618">
        <v>0</v>
      </c>
      <c r="AE29" s="618">
        <v>0</v>
      </c>
      <c r="AF29" s="618">
        <v>0</v>
      </c>
      <c r="AG29" s="618">
        <v>0</v>
      </c>
      <c r="AH29" s="618">
        <v>0</v>
      </c>
      <c r="AI29" s="618">
        <v>0</v>
      </c>
      <c r="AJ29" s="618">
        <v>0</v>
      </c>
      <c r="AK29" s="618">
        <v>0</v>
      </c>
      <c r="AL29" s="618">
        <v>0</v>
      </c>
      <c r="AM29" s="618">
        <v>0</v>
      </c>
      <c r="AN29" s="618">
        <v>0</v>
      </c>
      <c r="AO29" s="618">
        <v>0</v>
      </c>
      <c r="AP29" s="621">
        <f t="shared" si="2"/>
        <v>0</v>
      </c>
    </row>
    <row r="30" spans="1:51" ht="26.25" customHeight="1" thickBot="1">
      <c r="A30" s="626">
        <v>15</v>
      </c>
      <c r="B30" s="984"/>
      <c r="C30" s="984"/>
      <c r="D30" s="627" t="s">
        <v>588</v>
      </c>
      <c r="E30" s="628">
        <v>1</v>
      </c>
      <c r="F30" s="628" t="s">
        <v>589</v>
      </c>
      <c r="G30" s="627" t="s">
        <v>596</v>
      </c>
      <c r="H30" s="627" t="s">
        <v>591</v>
      </c>
      <c r="I30" s="627" t="s">
        <v>528</v>
      </c>
      <c r="J30" s="627" t="s">
        <v>6</v>
      </c>
      <c r="K30" s="629" t="s">
        <v>528</v>
      </c>
      <c r="L30" s="627" t="s">
        <v>564</v>
      </c>
      <c r="M30" s="629" t="s">
        <v>528</v>
      </c>
      <c r="N30" s="630">
        <v>0</v>
      </c>
      <c r="O30" s="631">
        <v>168900</v>
      </c>
      <c r="P30" s="631">
        <v>65500</v>
      </c>
      <c r="Q30" s="631">
        <f>O30+P30</f>
        <v>234400</v>
      </c>
      <c r="R30" s="632">
        <v>0</v>
      </c>
      <c r="S30" s="632">
        <v>0</v>
      </c>
      <c r="T30" s="632">
        <v>0</v>
      </c>
      <c r="U30" s="632">
        <v>0</v>
      </c>
      <c r="V30" s="987"/>
      <c r="W30" s="627">
        <v>0</v>
      </c>
      <c r="X30" s="627">
        <v>0</v>
      </c>
      <c r="Y30" s="627">
        <v>0</v>
      </c>
      <c r="Z30" s="627">
        <v>0</v>
      </c>
      <c r="AA30" s="627">
        <v>0</v>
      </c>
      <c r="AB30" s="627">
        <v>0</v>
      </c>
      <c r="AC30" s="627">
        <v>0</v>
      </c>
      <c r="AD30" s="627">
        <v>0</v>
      </c>
      <c r="AE30" s="627">
        <v>0</v>
      </c>
      <c r="AF30" s="627">
        <v>0</v>
      </c>
      <c r="AG30" s="627">
        <v>0</v>
      </c>
      <c r="AH30" s="627">
        <v>0</v>
      </c>
      <c r="AI30" s="627">
        <v>0</v>
      </c>
      <c r="AJ30" s="627">
        <v>0</v>
      </c>
      <c r="AK30" s="627">
        <v>0</v>
      </c>
      <c r="AL30" s="627">
        <v>0</v>
      </c>
      <c r="AM30" s="627">
        <v>0</v>
      </c>
      <c r="AN30" s="627">
        <v>0</v>
      </c>
      <c r="AO30" s="627">
        <v>0</v>
      </c>
      <c r="AP30" s="633">
        <f t="shared" si="2"/>
        <v>-234400</v>
      </c>
    </row>
    <row r="31" spans="1:51" s="610" customFormat="1" ht="32.25" customHeight="1">
      <c r="A31" s="634">
        <v>1</v>
      </c>
      <c r="B31" s="988" t="s">
        <v>597</v>
      </c>
      <c r="C31" s="988">
        <v>36</v>
      </c>
      <c r="D31" s="635" t="s">
        <v>598</v>
      </c>
      <c r="E31" s="636">
        <v>2</v>
      </c>
      <c r="F31" s="637" t="s">
        <v>599</v>
      </c>
      <c r="G31" s="637" t="s">
        <v>600</v>
      </c>
      <c r="H31" s="635" t="s">
        <v>601</v>
      </c>
      <c r="I31" s="638" t="s">
        <v>528</v>
      </c>
      <c r="J31" s="635" t="s">
        <v>6</v>
      </c>
      <c r="K31" s="635" t="s">
        <v>602</v>
      </c>
      <c r="L31" s="635" t="s">
        <v>603</v>
      </c>
      <c r="M31" s="639" t="s">
        <v>528</v>
      </c>
      <c r="N31" s="579">
        <v>0</v>
      </c>
      <c r="O31" s="579">
        <v>0</v>
      </c>
      <c r="P31" s="579">
        <v>0</v>
      </c>
      <c r="Q31" s="579">
        <f>N31+O31+P31</f>
        <v>0</v>
      </c>
      <c r="R31" s="579">
        <v>0</v>
      </c>
      <c r="S31" s="579">
        <v>0</v>
      </c>
      <c r="T31" s="579">
        <v>0</v>
      </c>
      <c r="U31" s="579">
        <v>0</v>
      </c>
      <c r="V31" s="991">
        <v>30461</v>
      </c>
      <c r="W31" s="579">
        <v>0</v>
      </c>
      <c r="X31" s="579">
        <v>0</v>
      </c>
      <c r="Y31" s="579">
        <v>0</v>
      </c>
      <c r="Z31" s="579">
        <v>0</v>
      </c>
      <c r="AA31" s="579">
        <v>0</v>
      </c>
      <c r="AB31" s="579">
        <v>0</v>
      </c>
      <c r="AC31" s="579">
        <v>0</v>
      </c>
      <c r="AD31" s="579">
        <v>0</v>
      </c>
      <c r="AE31" s="579">
        <v>0</v>
      </c>
      <c r="AF31" s="579">
        <v>0</v>
      </c>
      <c r="AG31" s="579">
        <v>0</v>
      </c>
      <c r="AH31" s="579">
        <v>0</v>
      </c>
      <c r="AI31" s="579">
        <v>0</v>
      </c>
      <c r="AJ31" s="579">
        <v>0</v>
      </c>
      <c r="AK31" s="579">
        <f>R31*Y31</f>
        <v>0</v>
      </c>
      <c r="AL31" s="579">
        <f t="shared" ref="AL31:AN33" si="4">S31*Z31</f>
        <v>0</v>
      </c>
      <c r="AM31" s="579">
        <f>T31*AF31</f>
        <v>0</v>
      </c>
      <c r="AN31" s="579">
        <f t="shared" si="4"/>
        <v>0</v>
      </c>
      <c r="AO31" s="577">
        <f t="shared" ref="AO31:AO33" si="5">AK31+AL31+AM31+AN31</f>
        <v>0</v>
      </c>
      <c r="AP31" s="580">
        <f t="shared" si="2"/>
        <v>0</v>
      </c>
      <c r="AQ31" s="581"/>
      <c r="AR31" s="581"/>
      <c r="AS31" s="581"/>
      <c r="AT31" s="581"/>
      <c r="AU31" s="581"/>
      <c r="AV31" s="581"/>
      <c r="AW31" s="581"/>
      <c r="AX31" s="581"/>
      <c r="AY31" s="581"/>
    </row>
    <row r="32" spans="1:51" s="610" customFormat="1" ht="32.25" customHeight="1">
      <c r="A32" s="582">
        <v>2</v>
      </c>
      <c r="B32" s="989"/>
      <c r="C32" s="989"/>
      <c r="D32" s="583" t="s">
        <v>604</v>
      </c>
      <c r="E32" s="584">
        <v>2</v>
      </c>
      <c r="F32" s="585" t="s">
        <v>599</v>
      </c>
      <c r="G32" s="585" t="s">
        <v>605</v>
      </c>
      <c r="H32" s="583" t="s">
        <v>601</v>
      </c>
      <c r="I32" s="640" t="s">
        <v>528</v>
      </c>
      <c r="J32" s="583" t="s">
        <v>6</v>
      </c>
      <c r="K32" s="583" t="s">
        <v>602</v>
      </c>
      <c r="L32" s="583" t="s">
        <v>603</v>
      </c>
      <c r="M32" s="641" t="s">
        <v>528</v>
      </c>
      <c r="N32" s="585">
        <v>0</v>
      </c>
      <c r="O32" s="585">
        <v>0</v>
      </c>
      <c r="P32" s="585">
        <v>0</v>
      </c>
      <c r="Q32" s="585">
        <f t="shared" ref="Q32:Q43" si="6">N32+O32+P32</f>
        <v>0</v>
      </c>
      <c r="R32" s="585">
        <v>0</v>
      </c>
      <c r="S32" s="585">
        <v>0</v>
      </c>
      <c r="T32" s="585">
        <v>0</v>
      </c>
      <c r="U32" s="585">
        <v>0</v>
      </c>
      <c r="V32" s="992"/>
      <c r="W32" s="585">
        <v>0</v>
      </c>
      <c r="X32" s="585">
        <v>0</v>
      </c>
      <c r="Y32" s="585">
        <v>0</v>
      </c>
      <c r="Z32" s="585">
        <v>0</v>
      </c>
      <c r="AA32" s="585">
        <v>0</v>
      </c>
      <c r="AB32" s="585">
        <v>0</v>
      </c>
      <c r="AC32" s="585">
        <v>0</v>
      </c>
      <c r="AD32" s="585">
        <v>0</v>
      </c>
      <c r="AE32" s="585">
        <v>0</v>
      </c>
      <c r="AF32" s="585">
        <v>0</v>
      </c>
      <c r="AG32" s="585">
        <v>0</v>
      </c>
      <c r="AH32" s="585">
        <v>0</v>
      </c>
      <c r="AI32" s="585">
        <v>0</v>
      </c>
      <c r="AJ32" s="585">
        <v>0</v>
      </c>
      <c r="AK32" s="585">
        <f>R32*Y32</f>
        <v>0</v>
      </c>
      <c r="AL32" s="585">
        <f t="shared" si="4"/>
        <v>0</v>
      </c>
      <c r="AM32" s="585">
        <f>T32*AF32</f>
        <v>0</v>
      </c>
      <c r="AN32" s="585">
        <f t="shared" si="4"/>
        <v>0</v>
      </c>
      <c r="AO32" s="583">
        <f t="shared" si="5"/>
        <v>0</v>
      </c>
      <c r="AP32" s="587">
        <f t="shared" si="2"/>
        <v>0</v>
      </c>
      <c r="AQ32" s="581"/>
      <c r="AR32" s="581"/>
      <c r="AS32" s="581"/>
      <c r="AT32" s="581"/>
      <c r="AU32" s="581"/>
      <c r="AV32" s="581"/>
      <c r="AW32" s="581"/>
      <c r="AX32" s="581"/>
      <c r="AY32" s="581"/>
    </row>
    <row r="33" spans="1:51" s="610" customFormat="1" ht="32.25" customHeight="1">
      <c r="A33" s="634">
        <v>3</v>
      </c>
      <c r="B33" s="989"/>
      <c r="C33" s="989"/>
      <c r="D33" s="583" t="s">
        <v>339</v>
      </c>
      <c r="E33" s="584">
        <v>1</v>
      </c>
      <c r="F33" s="585" t="s">
        <v>599</v>
      </c>
      <c r="G33" s="585" t="s">
        <v>606</v>
      </c>
      <c r="H33" s="583" t="s">
        <v>601</v>
      </c>
      <c r="I33" s="640" t="s">
        <v>528</v>
      </c>
      <c r="J33" s="583" t="s">
        <v>6</v>
      </c>
      <c r="K33" s="583" t="s">
        <v>602</v>
      </c>
      <c r="L33" s="583" t="s">
        <v>603</v>
      </c>
      <c r="M33" s="641" t="s">
        <v>528</v>
      </c>
      <c r="N33" s="585">
        <v>0</v>
      </c>
      <c r="O33" s="585">
        <v>0</v>
      </c>
      <c r="P33" s="585">
        <v>0</v>
      </c>
      <c r="Q33" s="585">
        <f t="shared" si="6"/>
        <v>0</v>
      </c>
      <c r="R33" s="585">
        <v>0</v>
      </c>
      <c r="S33" s="585">
        <v>0</v>
      </c>
      <c r="T33" s="585">
        <v>0</v>
      </c>
      <c r="U33" s="585">
        <v>0</v>
      </c>
      <c r="V33" s="992"/>
      <c r="W33" s="585">
        <v>0</v>
      </c>
      <c r="X33" s="585">
        <v>0</v>
      </c>
      <c r="Y33" s="585">
        <v>0</v>
      </c>
      <c r="Z33" s="585">
        <v>0</v>
      </c>
      <c r="AA33" s="585">
        <v>0</v>
      </c>
      <c r="AB33" s="585">
        <v>0</v>
      </c>
      <c r="AC33" s="585">
        <v>0</v>
      </c>
      <c r="AD33" s="585">
        <v>0</v>
      </c>
      <c r="AE33" s="585">
        <v>0</v>
      </c>
      <c r="AF33" s="585">
        <v>0</v>
      </c>
      <c r="AG33" s="585">
        <v>0</v>
      </c>
      <c r="AH33" s="585">
        <v>0</v>
      </c>
      <c r="AI33" s="585">
        <v>0</v>
      </c>
      <c r="AJ33" s="585">
        <v>0</v>
      </c>
      <c r="AK33" s="585">
        <f>R33*Y33</f>
        <v>0</v>
      </c>
      <c r="AL33" s="585">
        <f t="shared" si="4"/>
        <v>0</v>
      </c>
      <c r="AM33" s="585">
        <f t="shared" si="4"/>
        <v>0</v>
      </c>
      <c r="AN33" s="585">
        <f t="shared" si="4"/>
        <v>0</v>
      </c>
      <c r="AO33" s="583">
        <f t="shared" si="5"/>
        <v>0</v>
      </c>
      <c r="AP33" s="587">
        <f t="shared" si="2"/>
        <v>0</v>
      </c>
      <c r="AQ33" s="581"/>
      <c r="AR33" s="581"/>
      <c r="AS33" s="581"/>
      <c r="AT33" s="581"/>
      <c r="AU33" s="581"/>
      <c r="AV33" s="581"/>
      <c r="AW33" s="581"/>
      <c r="AX33" s="581"/>
      <c r="AY33" s="581"/>
    </row>
    <row r="34" spans="1:51" s="610" customFormat="1" ht="32.25" customHeight="1">
      <c r="A34" s="582">
        <v>4</v>
      </c>
      <c r="B34" s="989"/>
      <c r="C34" s="989"/>
      <c r="D34" s="583" t="s">
        <v>607</v>
      </c>
      <c r="E34" s="584">
        <v>3</v>
      </c>
      <c r="F34" s="585" t="s">
        <v>608</v>
      </c>
      <c r="G34" s="585" t="s">
        <v>609</v>
      </c>
      <c r="H34" s="583" t="s">
        <v>601</v>
      </c>
      <c r="I34" s="640" t="s">
        <v>528</v>
      </c>
      <c r="J34" s="583" t="s">
        <v>6</v>
      </c>
      <c r="K34" s="583" t="s">
        <v>602</v>
      </c>
      <c r="L34" s="583" t="s">
        <v>610</v>
      </c>
      <c r="M34" s="641" t="s">
        <v>528</v>
      </c>
      <c r="N34" s="585">
        <v>514259</v>
      </c>
      <c r="O34" s="585">
        <v>271259</v>
      </c>
      <c r="P34" s="585">
        <v>82536</v>
      </c>
      <c r="Q34" s="585">
        <f>SUM(N34:P34)</f>
        <v>868054</v>
      </c>
      <c r="R34" s="585">
        <v>0</v>
      </c>
      <c r="S34" s="585">
        <v>0</v>
      </c>
      <c r="T34" s="585">
        <v>0</v>
      </c>
      <c r="U34" s="585">
        <v>0</v>
      </c>
      <c r="V34" s="992"/>
      <c r="W34" s="585">
        <v>0</v>
      </c>
      <c r="X34" s="585">
        <v>0</v>
      </c>
      <c r="Y34" s="585">
        <v>0</v>
      </c>
      <c r="Z34" s="585">
        <v>0</v>
      </c>
      <c r="AA34" s="585">
        <v>0</v>
      </c>
      <c r="AB34" s="585">
        <v>0</v>
      </c>
      <c r="AC34" s="585">
        <v>0</v>
      </c>
      <c r="AD34" s="585">
        <v>0</v>
      </c>
      <c r="AE34" s="585">
        <v>0</v>
      </c>
      <c r="AF34" s="585">
        <v>0</v>
      </c>
      <c r="AG34" s="585">
        <v>0</v>
      </c>
      <c r="AH34" s="585">
        <v>0</v>
      </c>
      <c r="AI34" s="585">
        <v>0</v>
      </c>
      <c r="AJ34" s="585">
        <v>0</v>
      </c>
      <c r="AK34" s="585">
        <v>0</v>
      </c>
      <c r="AL34" s="585">
        <v>0</v>
      </c>
      <c r="AM34" s="585">
        <v>0</v>
      </c>
      <c r="AN34" s="585">
        <v>0</v>
      </c>
      <c r="AO34" s="585">
        <v>0</v>
      </c>
      <c r="AP34" s="587">
        <f t="shared" si="2"/>
        <v>-868054</v>
      </c>
      <c r="AQ34" s="581"/>
      <c r="AR34" s="581"/>
      <c r="AS34" s="581"/>
      <c r="AT34" s="581"/>
      <c r="AU34" s="581"/>
      <c r="AV34" s="581"/>
      <c r="AW34" s="581"/>
      <c r="AX34" s="581"/>
      <c r="AY34" s="581"/>
    </row>
    <row r="35" spans="1:51" s="610" customFormat="1" ht="32.25" customHeight="1">
      <c r="A35" s="634">
        <v>5</v>
      </c>
      <c r="B35" s="989"/>
      <c r="C35" s="989"/>
      <c r="D35" s="583" t="s">
        <v>611</v>
      </c>
      <c r="E35" s="584">
        <v>1</v>
      </c>
      <c r="F35" s="585" t="s">
        <v>612</v>
      </c>
      <c r="G35" s="583" t="s">
        <v>611</v>
      </c>
      <c r="H35" s="583" t="s">
        <v>601</v>
      </c>
      <c r="I35" s="640" t="s">
        <v>528</v>
      </c>
      <c r="J35" s="583" t="s">
        <v>6</v>
      </c>
      <c r="K35" s="583" t="s">
        <v>602</v>
      </c>
      <c r="L35" s="583" t="s">
        <v>610</v>
      </c>
      <c r="M35" s="641" t="s">
        <v>528</v>
      </c>
      <c r="N35" s="585">
        <v>0</v>
      </c>
      <c r="O35" s="585">
        <v>0</v>
      </c>
      <c r="P35" s="585">
        <v>0</v>
      </c>
      <c r="Q35" s="585">
        <v>0</v>
      </c>
      <c r="R35" s="585">
        <v>0</v>
      </c>
      <c r="S35" s="585">
        <v>0</v>
      </c>
      <c r="T35" s="585">
        <v>0</v>
      </c>
      <c r="U35" s="585" t="s">
        <v>613</v>
      </c>
      <c r="V35" s="992"/>
      <c r="W35" s="585">
        <v>0</v>
      </c>
      <c r="X35" s="585">
        <v>0</v>
      </c>
      <c r="Y35" s="585">
        <v>0</v>
      </c>
      <c r="Z35" s="585">
        <v>0</v>
      </c>
      <c r="AA35" s="585">
        <v>0</v>
      </c>
      <c r="AB35" s="585">
        <v>0</v>
      </c>
      <c r="AC35" s="585">
        <v>0</v>
      </c>
      <c r="AD35" s="585">
        <v>0</v>
      </c>
      <c r="AE35" s="585">
        <v>0</v>
      </c>
      <c r="AF35" s="585">
        <v>0</v>
      </c>
      <c r="AG35" s="585">
        <v>0</v>
      </c>
      <c r="AH35" s="585">
        <v>0</v>
      </c>
      <c r="AI35" s="585">
        <v>0</v>
      </c>
      <c r="AJ35" s="585">
        <v>0</v>
      </c>
      <c r="AK35" s="585">
        <v>0</v>
      </c>
      <c r="AL35" s="585">
        <v>0</v>
      </c>
      <c r="AM35" s="585">
        <v>0</v>
      </c>
      <c r="AN35" s="585">
        <v>0</v>
      </c>
      <c r="AO35" s="585">
        <v>0</v>
      </c>
      <c r="AP35" s="587">
        <f t="shared" si="2"/>
        <v>0</v>
      </c>
      <c r="AQ35" s="581"/>
      <c r="AR35" s="581"/>
      <c r="AS35" s="581"/>
      <c r="AT35" s="581"/>
      <c r="AU35" s="581"/>
      <c r="AV35" s="581"/>
      <c r="AW35" s="581"/>
      <c r="AX35" s="581"/>
      <c r="AY35" s="581"/>
    </row>
    <row r="36" spans="1:51" s="610" customFormat="1" ht="32.25" customHeight="1">
      <c r="A36" s="582">
        <v>6</v>
      </c>
      <c r="B36" s="989"/>
      <c r="C36" s="989"/>
      <c r="D36" s="583" t="s">
        <v>614</v>
      </c>
      <c r="E36" s="584">
        <v>2</v>
      </c>
      <c r="F36" s="585" t="s">
        <v>615</v>
      </c>
      <c r="G36" s="583" t="s">
        <v>614</v>
      </c>
      <c r="H36" s="583" t="s">
        <v>601</v>
      </c>
      <c r="I36" s="640" t="s">
        <v>528</v>
      </c>
      <c r="J36" s="583" t="s">
        <v>6</v>
      </c>
      <c r="K36" s="583" t="s">
        <v>602</v>
      </c>
      <c r="L36" s="583" t="s">
        <v>610</v>
      </c>
      <c r="M36" s="641" t="s">
        <v>528</v>
      </c>
      <c r="N36" s="585">
        <v>0</v>
      </c>
      <c r="O36" s="585">
        <v>0</v>
      </c>
      <c r="P36" s="585">
        <v>0</v>
      </c>
      <c r="Q36" s="585">
        <v>0</v>
      </c>
      <c r="R36" s="585">
        <v>0</v>
      </c>
      <c r="S36" s="585">
        <v>0</v>
      </c>
      <c r="T36" s="585">
        <v>0</v>
      </c>
      <c r="U36" s="585">
        <v>0</v>
      </c>
      <c r="V36" s="992"/>
      <c r="W36" s="585">
        <v>0</v>
      </c>
      <c r="X36" s="585">
        <v>0</v>
      </c>
      <c r="Y36" s="585">
        <v>0</v>
      </c>
      <c r="Z36" s="585">
        <v>0</v>
      </c>
      <c r="AA36" s="585">
        <v>0</v>
      </c>
      <c r="AB36" s="585">
        <v>0</v>
      </c>
      <c r="AC36" s="585">
        <v>0</v>
      </c>
      <c r="AD36" s="585">
        <v>0</v>
      </c>
      <c r="AE36" s="585">
        <v>0</v>
      </c>
      <c r="AF36" s="585">
        <v>0</v>
      </c>
      <c r="AG36" s="585">
        <v>0</v>
      </c>
      <c r="AH36" s="585">
        <v>0</v>
      </c>
      <c r="AI36" s="585">
        <v>0</v>
      </c>
      <c r="AJ36" s="585">
        <v>0</v>
      </c>
      <c r="AK36" s="585">
        <v>0</v>
      </c>
      <c r="AL36" s="585">
        <v>0</v>
      </c>
      <c r="AM36" s="585">
        <v>0</v>
      </c>
      <c r="AN36" s="585">
        <v>0</v>
      </c>
      <c r="AO36" s="585">
        <v>0</v>
      </c>
      <c r="AP36" s="587">
        <f t="shared" si="2"/>
        <v>0</v>
      </c>
      <c r="AQ36" s="581"/>
      <c r="AR36" s="581"/>
      <c r="AS36" s="581"/>
      <c r="AT36" s="581"/>
      <c r="AU36" s="581"/>
      <c r="AV36" s="581"/>
      <c r="AW36" s="581"/>
      <c r="AX36" s="581"/>
      <c r="AY36" s="581"/>
    </row>
    <row r="37" spans="1:51" s="610" customFormat="1" ht="32.25" customHeight="1">
      <c r="A37" s="634">
        <v>7</v>
      </c>
      <c r="B37" s="989"/>
      <c r="C37" s="989"/>
      <c r="D37" s="583" t="s">
        <v>616</v>
      </c>
      <c r="E37" s="584">
        <v>1</v>
      </c>
      <c r="F37" s="585" t="s">
        <v>617</v>
      </c>
      <c r="G37" s="583" t="s">
        <v>618</v>
      </c>
      <c r="H37" s="583" t="s">
        <v>601</v>
      </c>
      <c r="I37" s="640" t="s">
        <v>528</v>
      </c>
      <c r="J37" s="583" t="s">
        <v>6</v>
      </c>
      <c r="K37" s="583" t="s">
        <v>602</v>
      </c>
      <c r="L37" s="583" t="s">
        <v>603</v>
      </c>
      <c r="M37" s="641" t="s">
        <v>528</v>
      </c>
      <c r="N37" s="585">
        <v>0</v>
      </c>
      <c r="O37" s="585">
        <v>0</v>
      </c>
      <c r="P37" s="585">
        <v>0</v>
      </c>
      <c r="Q37" s="585">
        <v>0</v>
      </c>
      <c r="R37" s="585">
        <v>9500</v>
      </c>
      <c r="S37" s="585">
        <v>0</v>
      </c>
      <c r="T37" s="585">
        <v>0</v>
      </c>
      <c r="U37" s="585">
        <v>0</v>
      </c>
      <c r="V37" s="992"/>
      <c r="W37" s="585">
        <v>0</v>
      </c>
      <c r="X37" s="585">
        <v>0</v>
      </c>
      <c r="Y37" s="585">
        <v>0</v>
      </c>
      <c r="Z37" s="585">
        <v>0</v>
      </c>
      <c r="AA37" s="585">
        <v>0</v>
      </c>
      <c r="AB37" s="585">
        <v>0</v>
      </c>
      <c r="AC37" s="585">
        <v>0</v>
      </c>
      <c r="AD37" s="585">
        <v>0</v>
      </c>
      <c r="AE37" s="585">
        <v>0</v>
      </c>
      <c r="AF37" s="585">
        <v>0</v>
      </c>
      <c r="AG37" s="585">
        <v>0</v>
      </c>
      <c r="AH37" s="585">
        <v>0</v>
      </c>
      <c r="AI37" s="585">
        <v>0</v>
      </c>
      <c r="AJ37" s="585">
        <v>0</v>
      </c>
      <c r="AK37" s="585">
        <v>0</v>
      </c>
      <c r="AL37" s="585">
        <v>0</v>
      </c>
      <c r="AM37" s="585">
        <v>0</v>
      </c>
      <c r="AN37" s="585">
        <v>0</v>
      </c>
      <c r="AO37" s="585">
        <v>0</v>
      </c>
      <c r="AP37" s="642">
        <v>0</v>
      </c>
      <c r="AQ37" s="581"/>
      <c r="AR37" s="581"/>
      <c r="AS37" s="581"/>
      <c r="AT37" s="581"/>
      <c r="AU37" s="581"/>
      <c r="AV37" s="581"/>
      <c r="AW37" s="581"/>
      <c r="AX37" s="581"/>
      <c r="AY37" s="581"/>
    </row>
    <row r="38" spans="1:51" s="610" customFormat="1" ht="32.25" customHeight="1">
      <c r="A38" s="582">
        <v>8</v>
      </c>
      <c r="B38" s="989"/>
      <c r="C38" s="989"/>
      <c r="D38" s="583" t="s">
        <v>619</v>
      </c>
      <c r="E38" s="584">
        <v>1</v>
      </c>
      <c r="F38" s="585" t="s">
        <v>617</v>
      </c>
      <c r="G38" s="585" t="s">
        <v>620</v>
      </c>
      <c r="H38" s="583" t="s">
        <v>601</v>
      </c>
      <c r="I38" s="640" t="s">
        <v>528</v>
      </c>
      <c r="J38" s="583" t="s">
        <v>6</v>
      </c>
      <c r="K38" s="583" t="s">
        <v>602</v>
      </c>
      <c r="L38" s="583" t="s">
        <v>603</v>
      </c>
      <c r="M38" s="641" t="s">
        <v>528</v>
      </c>
      <c r="N38" s="585">
        <v>0</v>
      </c>
      <c r="O38" s="585">
        <v>0</v>
      </c>
      <c r="P38" s="585">
        <v>0</v>
      </c>
      <c r="Q38" s="585">
        <v>0</v>
      </c>
      <c r="R38" s="585">
        <v>11500</v>
      </c>
      <c r="S38" s="585">
        <v>0</v>
      </c>
      <c r="T38" s="585">
        <v>0</v>
      </c>
      <c r="U38" s="585">
        <v>0</v>
      </c>
      <c r="V38" s="992"/>
      <c r="W38" s="585">
        <v>0</v>
      </c>
      <c r="X38" s="585">
        <v>0</v>
      </c>
      <c r="Y38" s="585">
        <v>0</v>
      </c>
      <c r="Z38" s="585">
        <v>0</v>
      </c>
      <c r="AA38" s="585">
        <v>0</v>
      </c>
      <c r="AB38" s="585">
        <v>0</v>
      </c>
      <c r="AC38" s="585">
        <v>0</v>
      </c>
      <c r="AD38" s="585">
        <v>0</v>
      </c>
      <c r="AE38" s="585">
        <v>0</v>
      </c>
      <c r="AF38" s="585">
        <v>0</v>
      </c>
      <c r="AG38" s="585">
        <v>0</v>
      </c>
      <c r="AH38" s="585">
        <v>0</v>
      </c>
      <c r="AI38" s="585">
        <v>0</v>
      </c>
      <c r="AJ38" s="585">
        <v>0</v>
      </c>
      <c r="AK38" s="585">
        <v>0</v>
      </c>
      <c r="AL38" s="585">
        <v>0</v>
      </c>
      <c r="AM38" s="585">
        <v>0</v>
      </c>
      <c r="AN38" s="585">
        <v>0</v>
      </c>
      <c r="AO38" s="585">
        <v>0</v>
      </c>
      <c r="AP38" s="642">
        <v>0</v>
      </c>
      <c r="AQ38" s="581"/>
      <c r="AR38" s="581"/>
      <c r="AS38" s="581"/>
      <c r="AT38" s="581"/>
      <c r="AU38" s="581"/>
      <c r="AV38" s="581"/>
      <c r="AW38" s="581"/>
      <c r="AX38" s="581"/>
      <c r="AY38" s="581"/>
    </row>
    <row r="39" spans="1:51" s="610" customFormat="1" ht="32.25" customHeight="1">
      <c r="A39" s="634">
        <v>9</v>
      </c>
      <c r="B39" s="989"/>
      <c r="C39" s="989"/>
      <c r="D39" s="583" t="s">
        <v>249</v>
      </c>
      <c r="E39" s="584">
        <v>1</v>
      </c>
      <c r="F39" s="585" t="s">
        <v>621</v>
      </c>
      <c r="G39" s="585" t="s">
        <v>622</v>
      </c>
      <c r="H39" s="583" t="s">
        <v>623</v>
      </c>
      <c r="I39" s="640" t="s">
        <v>528</v>
      </c>
      <c r="J39" s="583" t="s">
        <v>6</v>
      </c>
      <c r="K39" s="583" t="s">
        <v>602</v>
      </c>
      <c r="L39" s="583" t="s">
        <v>603</v>
      </c>
      <c r="M39" s="641" t="s">
        <v>528</v>
      </c>
      <c r="N39" s="585">
        <v>132258</v>
      </c>
      <c r="O39" s="585">
        <v>64598</v>
      </c>
      <c r="P39" s="585">
        <v>62514</v>
      </c>
      <c r="Q39" s="585">
        <f>SUM(N39:P39)</f>
        <v>259370</v>
      </c>
      <c r="R39" s="585">
        <v>0</v>
      </c>
      <c r="S39" s="585">
        <v>0</v>
      </c>
      <c r="T39" s="585">
        <v>0</v>
      </c>
      <c r="U39" s="585">
        <v>7000</v>
      </c>
      <c r="V39" s="992"/>
      <c r="W39" s="585">
        <v>0</v>
      </c>
      <c r="X39" s="585">
        <v>0</v>
      </c>
      <c r="Y39" s="585">
        <v>0</v>
      </c>
      <c r="Z39" s="585">
        <v>0</v>
      </c>
      <c r="AA39" s="585" t="s">
        <v>624</v>
      </c>
      <c r="AB39" s="585">
        <v>0</v>
      </c>
      <c r="AC39" s="585">
        <v>0</v>
      </c>
      <c r="AD39" s="585">
        <v>0</v>
      </c>
      <c r="AE39" s="585">
        <v>0</v>
      </c>
      <c r="AF39" s="585">
        <v>0</v>
      </c>
      <c r="AG39" s="585">
        <v>0</v>
      </c>
      <c r="AH39" s="585">
        <v>0</v>
      </c>
      <c r="AI39" s="585">
        <v>0</v>
      </c>
      <c r="AJ39" s="585">
        <v>0</v>
      </c>
      <c r="AK39" s="585">
        <v>0</v>
      </c>
      <c r="AL39" s="585">
        <v>0</v>
      </c>
      <c r="AM39" s="585">
        <v>0</v>
      </c>
      <c r="AN39" s="585">
        <v>0</v>
      </c>
      <c r="AO39" s="585">
        <v>0</v>
      </c>
      <c r="AP39" s="642">
        <v>0</v>
      </c>
      <c r="AQ39" s="581"/>
      <c r="AR39" s="581"/>
      <c r="AS39" s="581"/>
      <c r="AT39" s="581"/>
      <c r="AU39" s="581"/>
      <c r="AV39" s="581"/>
      <c r="AW39" s="581"/>
      <c r="AX39" s="581"/>
      <c r="AY39" s="581"/>
    </row>
    <row r="40" spans="1:51" s="610" customFormat="1" ht="32.25" customHeight="1">
      <c r="A40" s="582">
        <v>10</v>
      </c>
      <c r="B40" s="989"/>
      <c r="C40" s="989"/>
      <c r="D40" s="583" t="s">
        <v>625</v>
      </c>
      <c r="E40" s="584">
        <v>1</v>
      </c>
      <c r="F40" s="585" t="s">
        <v>626</v>
      </c>
      <c r="G40" s="585" t="s">
        <v>627</v>
      </c>
      <c r="H40" s="583" t="s">
        <v>628</v>
      </c>
      <c r="I40" s="640" t="s">
        <v>528</v>
      </c>
      <c r="J40" s="583" t="s">
        <v>6</v>
      </c>
      <c r="K40" s="583" t="s">
        <v>602</v>
      </c>
      <c r="L40" s="583" t="s">
        <v>610</v>
      </c>
      <c r="M40" s="641" t="s">
        <v>528</v>
      </c>
      <c r="N40" s="585">
        <v>291600</v>
      </c>
      <c r="O40" s="585">
        <v>219000</v>
      </c>
      <c r="P40" s="585">
        <v>198000</v>
      </c>
      <c r="Q40" s="585">
        <f>SUM(N40:P40)</f>
        <v>708600</v>
      </c>
      <c r="R40" s="585">
        <v>0</v>
      </c>
      <c r="S40" s="585">
        <v>0</v>
      </c>
      <c r="T40" s="585">
        <v>0</v>
      </c>
      <c r="U40" s="585">
        <v>3000</v>
      </c>
      <c r="V40" s="992"/>
      <c r="W40" s="585">
        <v>0</v>
      </c>
      <c r="X40" s="585">
        <v>0</v>
      </c>
      <c r="Y40" s="585">
        <v>0</v>
      </c>
      <c r="Z40" s="585">
        <v>0</v>
      </c>
      <c r="AA40" s="585">
        <v>1880</v>
      </c>
      <c r="AB40" s="585">
        <v>0</v>
      </c>
      <c r="AC40" s="585">
        <v>0</v>
      </c>
      <c r="AD40" s="585">
        <v>0</v>
      </c>
      <c r="AE40" s="585">
        <v>0</v>
      </c>
      <c r="AF40" s="585">
        <v>0</v>
      </c>
      <c r="AG40" s="585">
        <v>0</v>
      </c>
      <c r="AH40" s="585">
        <v>0</v>
      </c>
      <c r="AI40" s="585">
        <v>0</v>
      </c>
      <c r="AJ40" s="585">
        <v>0</v>
      </c>
      <c r="AK40" s="585">
        <v>0</v>
      </c>
      <c r="AL40" s="585">
        <v>0</v>
      </c>
      <c r="AM40" s="585">
        <v>0</v>
      </c>
      <c r="AN40" s="585">
        <v>0</v>
      </c>
      <c r="AO40" s="585">
        <v>0</v>
      </c>
      <c r="AP40" s="642">
        <v>0</v>
      </c>
      <c r="AQ40" s="581"/>
      <c r="AR40" s="581"/>
      <c r="AS40" s="581"/>
      <c r="AT40" s="581"/>
      <c r="AU40" s="581"/>
      <c r="AV40" s="581"/>
      <c r="AW40" s="581"/>
      <c r="AX40" s="581"/>
      <c r="AY40" s="581"/>
    </row>
    <row r="41" spans="1:51" s="610" customFormat="1" ht="32.25" customHeight="1">
      <c r="A41" s="634">
        <v>11</v>
      </c>
      <c r="B41" s="989"/>
      <c r="C41" s="989"/>
      <c r="D41" s="583" t="s">
        <v>62</v>
      </c>
      <c r="E41" s="584">
        <v>2</v>
      </c>
      <c r="F41" s="585" t="s">
        <v>629</v>
      </c>
      <c r="G41" s="585" t="s">
        <v>630</v>
      </c>
      <c r="H41" s="583" t="s">
        <v>628</v>
      </c>
      <c r="I41" s="640" t="s">
        <v>528</v>
      </c>
      <c r="J41" s="583" t="s">
        <v>6</v>
      </c>
      <c r="K41" s="583" t="s">
        <v>631</v>
      </c>
      <c r="L41" s="583" t="s">
        <v>632</v>
      </c>
      <c r="M41" s="641" t="s">
        <v>528</v>
      </c>
      <c r="N41" s="585">
        <v>678600</v>
      </c>
      <c r="O41" s="585">
        <v>0</v>
      </c>
      <c r="P41" s="585">
        <v>559000</v>
      </c>
      <c r="Q41" s="585">
        <v>1254600</v>
      </c>
      <c r="R41" s="585">
        <v>0</v>
      </c>
      <c r="S41" s="585">
        <v>0</v>
      </c>
      <c r="T41" s="585">
        <v>0</v>
      </c>
      <c r="U41" s="585">
        <v>5000</v>
      </c>
      <c r="V41" s="992"/>
      <c r="W41" s="585">
        <v>0</v>
      </c>
      <c r="X41" s="585">
        <v>0</v>
      </c>
      <c r="Y41" s="585">
        <v>0</v>
      </c>
      <c r="Z41" s="585">
        <v>1980</v>
      </c>
      <c r="AA41" s="585" t="s">
        <v>633</v>
      </c>
      <c r="AB41" s="585">
        <v>0</v>
      </c>
      <c r="AC41" s="585">
        <v>0</v>
      </c>
      <c r="AD41" s="585" t="s">
        <v>634</v>
      </c>
      <c r="AE41" s="585">
        <v>0</v>
      </c>
      <c r="AF41" s="585">
        <v>0</v>
      </c>
      <c r="AG41" s="585">
        <v>10000</v>
      </c>
      <c r="AH41" s="585">
        <v>0</v>
      </c>
      <c r="AI41" s="585">
        <v>0</v>
      </c>
      <c r="AJ41" s="585">
        <v>2503800</v>
      </c>
      <c r="AK41" s="585">
        <v>0</v>
      </c>
      <c r="AL41" s="585">
        <v>0</v>
      </c>
      <c r="AM41" s="585">
        <v>0</v>
      </c>
      <c r="AN41" s="585">
        <v>2503800</v>
      </c>
      <c r="AO41" s="583">
        <v>2503800</v>
      </c>
      <c r="AP41" s="587">
        <f t="shared" si="2"/>
        <v>1249200</v>
      </c>
      <c r="AQ41" s="581"/>
      <c r="AR41" s="581"/>
      <c r="AS41" s="581"/>
      <c r="AT41" s="581"/>
      <c r="AU41" s="581"/>
      <c r="AV41" s="581"/>
      <c r="AW41" s="581"/>
      <c r="AX41" s="581"/>
      <c r="AY41" s="581"/>
    </row>
    <row r="42" spans="1:51" s="610" customFormat="1" ht="32.25" customHeight="1">
      <c r="A42" s="582">
        <v>12</v>
      </c>
      <c r="B42" s="989"/>
      <c r="C42" s="989"/>
      <c r="D42" s="583" t="s">
        <v>635</v>
      </c>
      <c r="E42" s="584">
        <v>1</v>
      </c>
      <c r="F42" s="643" t="s">
        <v>636</v>
      </c>
      <c r="G42" s="583" t="s">
        <v>637</v>
      </c>
      <c r="H42" s="583" t="s">
        <v>628</v>
      </c>
      <c r="I42" s="640" t="s">
        <v>528</v>
      </c>
      <c r="J42" s="583" t="s">
        <v>6</v>
      </c>
      <c r="K42" s="583" t="s">
        <v>638</v>
      </c>
      <c r="L42" s="583" t="s">
        <v>639</v>
      </c>
      <c r="M42" s="641" t="s">
        <v>528</v>
      </c>
      <c r="N42" s="585">
        <v>1412948</v>
      </c>
      <c r="O42" s="585">
        <f>V31+252280+829580</f>
        <v>1112321</v>
      </c>
      <c r="P42" s="585">
        <v>881652</v>
      </c>
      <c r="Q42" s="585">
        <f>SUM(N42:P42)</f>
        <v>3406921</v>
      </c>
      <c r="R42" s="585">
        <v>0</v>
      </c>
      <c r="S42" s="585">
        <v>0</v>
      </c>
      <c r="T42" s="585">
        <v>0</v>
      </c>
      <c r="U42" s="585">
        <v>8000</v>
      </c>
      <c r="V42" s="992"/>
      <c r="W42" s="585">
        <v>0</v>
      </c>
      <c r="X42" s="585">
        <v>0</v>
      </c>
      <c r="Y42" s="585">
        <v>0</v>
      </c>
      <c r="Z42" s="585">
        <v>0</v>
      </c>
      <c r="AA42" s="585">
        <v>1126</v>
      </c>
      <c r="AB42" s="585">
        <v>0</v>
      </c>
      <c r="AC42" s="585">
        <v>0</v>
      </c>
      <c r="AD42" s="585">
        <v>0</v>
      </c>
      <c r="AE42" s="585">
        <v>0</v>
      </c>
      <c r="AF42" s="585">
        <v>0</v>
      </c>
      <c r="AG42" s="585">
        <v>0</v>
      </c>
      <c r="AH42" s="585">
        <v>0</v>
      </c>
      <c r="AI42" s="585">
        <v>0</v>
      </c>
      <c r="AJ42" s="585">
        <v>0</v>
      </c>
      <c r="AK42" s="585">
        <v>0</v>
      </c>
      <c r="AL42" s="585">
        <v>0</v>
      </c>
      <c r="AM42" s="585">
        <v>0</v>
      </c>
      <c r="AN42" s="585">
        <v>0</v>
      </c>
      <c r="AO42" s="585">
        <v>0</v>
      </c>
      <c r="AP42" s="587">
        <f t="shared" si="2"/>
        <v>-3406921</v>
      </c>
      <c r="AQ42" s="581"/>
      <c r="AR42" s="581"/>
      <c r="AS42" s="581"/>
      <c r="AT42" s="581"/>
      <c r="AU42" s="581"/>
      <c r="AV42" s="581"/>
      <c r="AW42" s="581"/>
      <c r="AX42" s="581"/>
      <c r="AY42" s="581"/>
    </row>
    <row r="43" spans="1:51" s="610" customFormat="1" ht="32.25" customHeight="1">
      <c r="A43" s="634">
        <v>13</v>
      </c>
      <c r="B43" s="989"/>
      <c r="C43" s="989"/>
      <c r="D43" s="583" t="s">
        <v>640</v>
      </c>
      <c r="E43" s="584">
        <v>1</v>
      </c>
      <c r="F43" s="643" t="s">
        <v>636</v>
      </c>
      <c r="G43" s="583" t="s">
        <v>641</v>
      </c>
      <c r="H43" s="583" t="s">
        <v>628</v>
      </c>
      <c r="I43" s="640" t="s">
        <v>528</v>
      </c>
      <c r="J43" s="583" t="s">
        <v>6</v>
      </c>
      <c r="K43" s="583" t="s">
        <v>638</v>
      </c>
      <c r="L43" s="583" t="s">
        <v>642</v>
      </c>
      <c r="M43" s="641" t="s">
        <v>528</v>
      </c>
      <c r="N43" s="585">
        <v>171500</v>
      </c>
      <c r="O43" s="585">
        <v>692690</v>
      </c>
      <c r="P43" s="585">
        <v>0</v>
      </c>
      <c r="Q43" s="585">
        <f t="shared" si="6"/>
        <v>864190</v>
      </c>
      <c r="R43" s="585">
        <v>0</v>
      </c>
      <c r="S43" s="585">
        <v>0</v>
      </c>
      <c r="T43" s="585">
        <v>0</v>
      </c>
      <c r="U43" s="585">
        <v>8000</v>
      </c>
      <c r="V43" s="992"/>
      <c r="W43" s="585">
        <v>0</v>
      </c>
      <c r="X43" s="585">
        <v>0</v>
      </c>
      <c r="Y43" s="585">
        <v>0</v>
      </c>
      <c r="Z43" s="585">
        <v>0</v>
      </c>
      <c r="AA43" s="585">
        <v>337</v>
      </c>
      <c r="AB43" s="585">
        <v>0</v>
      </c>
      <c r="AC43" s="585">
        <v>0</v>
      </c>
      <c r="AD43" s="585">
        <v>0</v>
      </c>
      <c r="AE43" s="585">
        <v>0</v>
      </c>
      <c r="AF43" s="585">
        <v>0</v>
      </c>
      <c r="AG43" s="585">
        <v>0</v>
      </c>
      <c r="AH43" s="585">
        <v>0</v>
      </c>
      <c r="AI43" s="585">
        <v>0</v>
      </c>
      <c r="AJ43" s="585">
        <v>0</v>
      </c>
      <c r="AK43" s="585">
        <v>0</v>
      </c>
      <c r="AL43" s="585">
        <v>0</v>
      </c>
      <c r="AM43" s="585">
        <v>0</v>
      </c>
      <c r="AN43" s="585">
        <v>0</v>
      </c>
      <c r="AO43" s="585">
        <v>0</v>
      </c>
      <c r="AP43" s="587">
        <f t="shared" si="2"/>
        <v>-864190</v>
      </c>
      <c r="AQ43" s="581"/>
      <c r="AR43" s="581"/>
      <c r="AS43" s="581"/>
      <c r="AT43" s="581"/>
      <c r="AU43" s="581"/>
      <c r="AV43" s="581"/>
      <c r="AW43" s="581"/>
      <c r="AX43" s="581"/>
      <c r="AY43" s="581"/>
    </row>
    <row r="44" spans="1:51" s="610" customFormat="1" ht="32.25" customHeight="1">
      <c r="A44" s="582">
        <v>14</v>
      </c>
      <c r="B44" s="989"/>
      <c r="C44" s="989"/>
      <c r="D44" s="583" t="s">
        <v>118</v>
      </c>
      <c r="E44" s="584">
        <v>2</v>
      </c>
      <c r="F44" s="643" t="s">
        <v>636</v>
      </c>
      <c r="G44" s="583" t="s">
        <v>643</v>
      </c>
      <c r="H44" s="583" t="s">
        <v>628</v>
      </c>
      <c r="I44" s="640" t="s">
        <v>528</v>
      </c>
      <c r="J44" s="583" t="s">
        <v>6</v>
      </c>
      <c r="K44" s="583" t="s">
        <v>638</v>
      </c>
      <c r="L44" s="583" t="s">
        <v>644</v>
      </c>
      <c r="M44" s="641" t="s">
        <v>528</v>
      </c>
      <c r="N44" s="585">
        <v>158900</v>
      </c>
      <c r="O44" s="585">
        <v>3355962</v>
      </c>
      <c r="P44" s="585">
        <v>1262490</v>
      </c>
      <c r="Q44" s="585">
        <f>SUM(N44:P44)</f>
        <v>4777352</v>
      </c>
      <c r="R44" s="585">
        <v>0</v>
      </c>
      <c r="S44" s="585">
        <v>0</v>
      </c>
      <c r="T44" s="585">
        <v>0</v>
      </c>
      <c r="U44" s="585">
        <v>0</v>
      </c>
      <c r="V44" s="992"/>
      <c r="W44" s="585">
        <v>0</v>
      </c>
      <c r="X44" s="585">
        <v>0</v>
      </c>
      <c r="Y44" s="585">
        <v>0</v>
      </c>
      <c r="Z44" s="585">
        <v>0</v>
      </c>
      <c r="AA44" s="585">
        <v>0</v>
      </c>
      <c r="AB44" s="585">
        <v>0</v>
      </c>
      <c r="AC44" s="585">
        <v>0</v>
      </c>
      <c r="AD44" s="585">
        <v>0</v>
      </c>
      <c r="AE44" s="585">
        <v>0</v>
      </c>
      <c r="AF44" s="585">
        <v>0</v>
      </c>
      <c r="AG44" s="585">
        <v>0</v>
      </c>
      <c r="AH44" s="585">
        <v>0</v>
      </c>
      <c r="AI44" s="585">
        <v>0</v>
      </c>
      <c r="AJ44" s="585">
        <v>0</v>
      </c>
      <c r="AK44" s="585">
        <v>0</v>
      </c>
      <c r="AL44" s="585">
        <v>0</v>
      </c>
      <c r="AM44" s="585">
        <v>0</v>
      </c>
      <c r="AN44" s="585">
        <v>0</v>
      </c>
      <c r="AO44" s="585">
        <v>0</v>
      </c>
      <c r="AP44" s="587">
        <f t="shared" si="2"/>
        <v>-4777352</v>
      </c>
      <c r="AQ44" s="581"/>
      <c r="AR44" s="581"/>
      <c r="AS44" s="581"/>
      <c r="AT44" s="581"/>
      <c r="AU44" s="581"/>
      <c r="AV44" s="581"/>
      <c r="AW44" s="581"/>
      <c r="AX44" s="581"/>
      <c r="AY44" s="581"/>
    </row>
    <row r="45" spans="1:51" s="610" customFormat="1" ht="32.25" customHeight="1">
      <c r="A45" s="634">
        <v>15</v>
      </c>
      <c r="B45" s="989"/>
      <c r="C45" s="989"/>
      <c r="D45" s="583" t="s">
        <v>645</v>
      </c>
      <c r="E45" s="584">
        <v>3</v>
      </c>
      <c r="F45" s="583" t="s">
        <v>646</v>
      </c>
      <c r="G45" s="585">
        <v>1523</v>
      </c>
      <c r="H45" s="583" t="s">
        <v>532</v>
      </c>
      <c r="I45" s="583" t="s">
        <v>528</v>
      </c>
      <c r="J45" s="583" t="s">
        <v>6</v>
      </c>
      <c r="K45" s="644" t="s">
        <v>528</v>
      </c>
      <c r="L45" s="583" t="s">
        <v>547</v>
      </c>
      <c r="M45" s="584" t="s">
        <v>528</v>
      </c>
      <c r="N45" s="585">
        <v>0</v>
      </c>
      <c r="O45" s="585">
        <v>0</v>
      </c>
      <c r="P45" s="585">
        <v>0</v>
      </c>
      <c r="Q45" s="585">
        <v>0</v>
      </c>
      <c r="R45" s="585">
        <v>0</v>
      </c>
      <c r="S45" s="585">
        <v>0</v>
      </c>
      <c r="T45" s="585">
        <v>0</v>
      </c>
      <c r="U45" s="585">
        <v>0</v>
      </c>
      <c r="V45" s="992"/>
      <c r="W45" s="585">
        <v>0</v>
      </c>
      <c r="X45" s="585">
        <v>0</v>
      </c>
      <c r="Y45" s="585">
        <v>0</v>
      </c>
      <c r="Z45" s="585">
        <v>0</v>
      </c>
      <c r="AA45" s="585">
        <v>0</v>
      </c>
      <c r="AB45" s="585">
        <v>0</v>
      </c>
      <c r="AC45" s="585">
        <v>0</v>
      </c>
      <c r="AD45" s="585">
        <v>0</v>
      </c>
      <c r="AE45" s="585">
        <v>0</v>
      </c>
      <c r="AF45" s="585">
        <v>0</v>
      </c>
      <c r="AG45" s="585">
        <v>0</v>
      </c>
      <c r="AH45" s="585">
        <v>0</v>
      </c>
      <c r="AI45" s="585">
        <v>0</v>
      </c>
      <c r="AJ45" s="585">
        <v>0</v>
      </c>
      <c r="AK45" s="585">
        <v>0</v>
      </c>
      <c r="AL45" s="585">
        <v>0</v>
      </c>
      <c r="AM45" s="585">
        <v>0</v>
      </c>
      <c r="AN45" s="585">
        <v>0</v>
      </c>
      <c r="AO45" s="585">
        <v>0</v>
      </c>
      <c r="AP45" s="642">
        <v>0</v>
      </c>
      <c r="AQ45" s="581"/>
      <c r="AR45" s="581"/>
      <c r="AS45" s="581"/>
      <c r="AT45" s="581"/>
      <c r="AU45" s="581"/>
      <c r="AV45" s="581"/>
      <c r="AW45" s="581"/>
      <c r="AX45" s="581"/>
      <c r="AY45" s="581"/>
    </row>
    <row r="46" spans="1:51" s="610" customFormat="1" ht="32.25" customHeight="1">
      <c r="A46" s="582">
        <v>16</v>
      </c>
      <c r="B46" s="989"/>
      <c r="C46" s="989"/>
      <c r="D46" s="583" t="s">
        <v>645</v>
      </c>
      <c r="E46" s="584">
        <v>2</v>
      </c>
      <c r="F46" s="585" t="s">
        <v>647</v>
      </c>
      <c r="G46" s="585">
        <v>82.1</v>
      </c>
      <c r="H46" s="645" t="s">
        <v>648</v>
      </c>
      <c r="I46" s="583" t="s">
        <v>528</v>
      </c>
      <c r="J46" s="583" t="s">
        <v>6</v>
      </c>
      <c r="K46" s="644" t="s">
        <v>528</v>
      </c>
      <c r="L46" s="583" t="s">
        <v>547</v>
      </c>
      <c r="M46" s="584" t="s">
        <v>528</v>
      </c>
      <c r="N46" s="585">
        <v>0</v>
      </c>
      <c r="O46" s="585">
        <v>0</v>
      </c>
      <c r="P46" s="585">
        <v>0</v>
      </c>
      <c r="Q46" s="585">
        <v>0</v>
      </c>
      <c r="R46" s="585">
        <v>0</v>
      </c>
      <c r="S46" s="585">
        <v>0</v>
      </c>
      <c r="T46" s="585">
        <v>0</v>
      </c>
      <c r="U46" s="585">
        <v>0</v>
      </c>
      <c r="V46" s="992"/>
      <c r="W46" s="585">
        <v>0</v>
      </c>
      <c r="X46" s="585">
        <v>0</v>
      </c>
      <c r="Y46" s="585">
        <v>0</v>
      </c>
      <c r="Z46" s="585">
        <v>0</v>
      </c>
      <c r="AA46" s="585">
        <v>0</v>
      </c>
      <c r="AB46" s="585">
        <v>0</v>
      </c>
      <c r="AC46" s="585">
        <v>0</v>
      </c>
      <c r="AD46" s="585">
        <v>0</v>
      </c>
      <c r="AE46" s="585">
        <v>0</v>
      </c>
      <c r="AF46" s="585">
        <v>0</v>
      </c>
      <c r="AG46" s="585">
        <v>0</v>
      </c>
      <c r="AH46" s="585">
        <v>0</v>
      </c>
      <c r="AI46" s="585">
        <v>0</v>
      </c>
      <c r="AJ46" s="585">
        <v>0</v>
      </c>
      <c r="AK46" s="585">
        <v>0</v>
      </c>
      <c r="AL46" s="585">
        <v>0</v>
      </c>
      <c r="AM46" s="585">
        <v>0</v>
      </c>
      <c r="AN46" s="585">
        <v>0</v>
      </c>
      <c r="AO46" s="585">
        <v>0</v>
      </c>
      <c r="AP46" s="642">
        <v>0</v>
      </c>
      <c r="AQ46" s="581"/>
      <c r="AR46" s="581"/>
      <c r="AS46" s="581"/>
      <c r="AT46" s="581"/>
      <c r="AU46" s="581"/>
      <c r="AV46" s="581"/>
      <c r="AW46" s="581"/>
      <c r="AX46" s="581"/>
      <c r="AY46" s="581"/>
    </row>
    <row r="47" spans="1:51" s="610" customFormat="1" ht="32.25" customHeight="1">
      <c r="A47" s="634">
        <v>17</v>
      </c>
      <c r="B47" s="989"/>
      <c r="C47" s="989"/>
      <c r="D47" s="583" t="s">
        <v>649</v>
      </c>
      <c r="E47" s="584">
        <v>1</v>
      </c>
      <c r="F47" s="585" t="s">
        <v>650</v>
      </c>
      <c r="G47" s="585" t="s">
        <v>651</v>
      </c>
      <c r="H47" s="583" t="s">
        <v>532</v>
      </c>
      <c r="I47" s="583" t="s">
        <v>528</v>
      </c>
      <c r="J47" s="583" t="s">
        <v>6</v>
      </c>
      <c r="K47" s="644" t="s">
        <v>528</v>
      </c>
      <c r="L47" s="583" t="s">
        <v>547</v>
      </c>
      <c r="M47" s="584" t="s">
        <v>528</v>
      </c>
      <c r="N47" s="585">
        <v>0</v>
      </c>
      <c r="O47" s="585">
        <v>0</v>
      </c>
      <c r="P47" s="585">
        <v>0</v>
      </c>
      <c r="Q47" s="585">
        <v>0</v>
      </c>
      <c r="R47" s="585">
        <v>0</v>
      </c>
      <c r="S47" s="585">
        <v>0</v>
      </c>
      <c r="T47" s="585">
        <v>0</v>
      </c>
      <c r="U47" s="585">
        <v>0</v>
      </c>
      <c r="V47" s="992"/>
      <c r="W47" s="585">
        <v>0</v>
      </c>
      <c r="X47" s="585">
        <v>0</v>
      </c>
      <c r="Y47" s="585">
        <v>0</v>
      </c>
      <c r="Z47" s="585">
        <v>0</v>
      </c>
      <c r="AA47" s="585">
        <v>0</v>
      </c>
      <c r="AB47" s="585">
        <v>0</v>
      </c>
      <c r="AC47" s="585">
        <v>0</v>
      </c>
      <c r="AD47" s="585">
        <v>0</v>
      </c>
      <c r="AE47" s="585">
        <v>0</v>
      </c>
      <c r="AF47" s="585">
        <v>0</v>
      </c>
      <c r="AG47" s="585">
        <v>0</v>
      </c>
      <c r="AH47" s="585">
        <v>0</v>
      </c>
      <c r="AI47" s="585">
        <v>0</v>
      </c>
      <c r="AJ47" s="585">
        <v>0</v>
      </c>
      <c r="AK47" s="585">
        <v>0</v>
      </c>
      <c r="AL47" s="585">
        <v>0</v>
      </c>
      <c r="AM47" s="585">
        <v>0</v>
      </c>
      <c r="AN47" s="585">
        <v>0</v>
      </c>
      <c r="AO47" s="585">
        <v>0</v>
      </c>
      <c r="AP47" s="642">
        <v>0</v>
      </c>
      <c r="AQ47" s="581"/>
      <c r="AR47" s="581"/>
      <c r="AS47" s="581"/>
      <c r="AT47" s="581"/>
      <c r="AU47" s="581"/>
      <c r="AV47" s="581"/>
      <c r="AW47" s="581"/>
      <c r="AX47" s="581"/>
      <c r="AY47" s="581"/>
    </row>
    <row r="48" spans="1:51" s="610" customFormat="1" ht="32.25" customHeight="1">
      <c r="A48" s="582">
        <v>18</v>
      </c>
      <c r="B48" s="989"/>
      <c r="C48" s="989"/>
      <c r="D48" s="583" t="s">
        <v>649</v>
      </c>
      <c r="E48" s="584">
        <v>1</v>
      </c>
      <c r="F48" s="585">
        <v>2021</v>
      </c>
      <c r="G48" s="585" t="s">
        <v>652</v>
      </c>
      <c r="H48" s="583" t="s">
        <v>653</v>
      </c>
      <c r="I48" s="583" t="s">
        <v>528</v>
      </c>
      <c r="J48" s="583" t="s">
        <v>6</v>
      </c>
      <c r="K48" s="644" t="s">
        <v>528</v>
      </c>
      <c r="L48" s="583" t="s">
        <v>547</v>
      </c>
      <c r="M48" s="584" t="s">
        <v>528</v>
      </c>
      <c r="N48" s="585">
        <v>0</v>
      </c>
      <c r="O48" s="585">
        <v>0</v>
      </c>
      <c r="P48" s="585">
        <v>0</v>
      </c>
      <c r="Q48" s="585">
        <v>0</v>
      </c>
      <c r="R48" s="585">
        <v>0</v>
      </c>
      <c r="S48" s="585">
        <v>0</v>
      </c>
      <c r="T48" s="585">
        <v>0</v>
      </c>
      <c r="U48" s="585">
        <v>0</v>
      </c>
      <c r="V48" s="992"/>
      <c r="W48" s="585">
        <v>0</v>
      </c>
      <c r="X48" s="585">
        <v>0</v>
      </c>
      <c r="Y48" s="585">
        <v>0</v>
      </c>
      <c r="Z48" s="585">
        <v>0</v>
      </c>
      <c r="AA48" s="585">
        <v>0</v>
      </c>
      <c r="AB48" s="585">
        <v>0</v>
      </c>
      <c r="AC48" s="585">
        <v>0</v>
      </c>
      <c r="AD48" s="585">
        <v>0</v>
      </c>
      <c r="AE48" s="585">
        <v>0</v>
      </c>
      <c r="AF48" s="585">
        <v>0</v>
      </c>
      <c r="AG48" s="585">
        <v>0</v>
      </c>
      <c r="AH48" s="585">
        <v>0</v>
      </c>
      <c r="AI48" s="585">
        <v>0</v>
      </c>
      <c r="AJ48" s="585">
        <v>0</v>
      </c>
      <c r="AK48" s="585">
        <v>0</v>
      </c>
      <c r="AL48" s="585">
        <v>0</v>
      </c>
      <c r="AM48" s="585">
        <v>0</v>
      </c>
      <c r="AN48" s="585">
        <v>0</v>
      </c>
      <c r="AO48" s="585">
        <v>0</v>
      </c>
      <c r="AP48" s="642">
        <v>0</v>
      </c>
      <c r="AQ48" s="581"/>
      <c r="AR48" s="581"/>
      <c r="AS48" s="581"/>
      <c r="AT48" s="581"/>
      <c r="AU48" s="581"/>
      <c r="AV48" s="581"/>
      <c r="AW48" s="581"/>
      <c r="AX48" s="581"/>
      <c r="AY48" s="581"/>
    </row>
    <row r="49" spans="1:68" s="610" customFormat="1" ht="32.25" customHeight="1">
      <c r="A49" s="634">
        <v>19</v>
      </c>
      <c r="B49" s="989"/>
      <c r="C49" s="989"/>
      <c r="D49" s="583" t="s">
        <v>654</v>
      </c>
      <c r="E49" s="584">
        <v>1</v>
      </c>
      <c r="F49" s="585" t="s">
        <v>655</v>
      </c>
      <c r="G49" s="585" t="s">
        <v>656</v>
      </c>
      <c r="H49" s="645" t="s">
        <v>657</v>
      </c>
      <c r="I49" s="583" t="s">
        <v>528</v>
      </c>
      <c r="J49" s="583" t="s">
        <v>6</v>
      </c>
      <c r="K49" s="644" t="s">
        <v>528</v>
      </c>
      <c r="L49" s="583" t="s">
        <v>547</v>
      </c>
      <c r="M49" s="584" t="s">
        <v>528</v>
      </c>
      <c r="N49" s="585">
        <v>0</v>
      </c>
      <c r="O49" s="585">
        <v>0</v>
      </c>
      <c r="P49" s="585">
        <v>0</v>
      </c>
      <c r="Q49" s="585">
        <v>0</v>
      </c>
      <c r="R49" s="585">
        <v>0</v>
      </c>
      <c r="S49" s="585">
        <v>0</v>
      </c>
      <c r="T49" s="585">
        <v>0</v>
      </c>
      <c r="U49" s="585">
        <v>0</v>
      </c>
      <c r="V49" s="992"/>
      <c r="W49" s="585">
        <v>0</v>
      </c>
      <c r="X49" s="585">
        <v>0</v>
      </c>
      <c r="Y49" s="585">
        <v>0</v>
      </c>
      <c r="Z49" s="585">
        <v>0</v>
      </c>
      <c r="AA49" s="585">
        <v>0</v>
      </c>
      <c r="AB49" s="585">
        <v>0</v>
      </c>
      <c r="AC49" s="585">
        <v>0</v>
      </c>
      <c r="AD49" s="585">
        <v>0</v>
      </c>
      <c r="AE49" s="585">
        <v>0</v>
      </c>
      <c r="AF49" s="585">
        <v>0</v>
      </c>
      <c r="AG49" s="585">
        <v>0</v>
      </c>
      <c r="AH49" s="585">
        <v>0</v>
      </c>
      <c r="AI49" s="585">
        <v>0</v>
      </c>
      <c r="AJ49" s="585">
        <v>0</v>
      </c>
      <c r="AK49" s="585">
        <v>0</v>
      </c>
      <c r="AL49" s="585">
        <v>0</v>
      </c>
      <c r="AM49" s="585">
        <v>0</v>
      </c>
      <c r="AN49" s="585">
        <v>0</v>
      </c>
      <c r="AO49" s="585">
        <v>0</v>
      </c>
      <c r="AP49" s="642">
        <v>0</v>
      </c>
      <c r="AQ49" s="581"/>
      <c r="AR49" s="581"/>
      <c r="AS49" s="581"/>
      <c r="AT49" s="581"/>
      <c r="AU49" s="581"/>
      <c r="AV49" s="581"/>
      <c r="AW49" s="581"/>
      <c r="AX49" s="581"/>
      <c r="AY49" s="581"/>
    </row>
    <row r="50" spans="1:68" s="610" customFormat="1" ht="32.25" customHeight="1">
      <c r="A50" s="582">
        <v>20</v>
      </c>
      <c r="B50" s="989"/>
      <c r="C50" s="989"/>
      <c r="D50" s="583" t="s">
        <v>658</v>
      </c>
      <c r="E50" s="584">
        <v>1</v>
      </c>
      <c r="F50" s="643">
        <v>44109</v>
      </c>
      <c r="G50" s="585" t="s">
        <v>659</v>
      </c>
      <c r="H50" s="583" t="s">
        <v>660</v>
      </c>
      <c r="I50" s="583" t="s">
        <v>528</v>
      </c>
      <c r="J50" s="583" t="s">
        <v>6</v>
      </c>
      <c r="K50" s="644" t="s">
        <v>528</v>
      </c>
      <c r="L50" s="583" t="s">
        <v>547</v>
      </c>
      <c r="M50" s="584" t="s">
        <v>528</v>
      </c>
      <c r="N50" s="585">
        <v>0</v>
      </c>
      <c r="O50" s="585">
        <v>0</v>
      </c>
      <c r="P50" s="585">
        <v>0</v>
      </c>
      <c r="Q50" s="585">
        <v>0</v>
      </c>
      <c r="R50" s="585">
        <v>0</v>
      </c>
      <c r="S50" s="585">
        <v>0</v>
      </c>
      <c r="T50" s="585">
        <v>0</v>
      </c>
      <c r="U50" s="585">
        <v>0</v>
      </c>
      <c r="V50" s="992"/>
      <c r="W50" s="585">
        <v>0</v>
      </c>
      <c r="X50" s="585">
        <v>0</v>
      </c>
      <c r="Y50" s="585">
        <v>0</v>
      </c>
      <c r="Z50" s="585">
        <v>0</v>
      </c>
      <c r="AA50" s="585">
        <v>0</v>
      </c>
      <c r="AB50" s="585">
        <v>0</v>
      </c>
      <c r="AC50" s="585">
        <v>0</v>
      </c>
      <c r="AD50" s="585">
        <v>0</v>
      </c>
      <c r="AE50" s="585">
        <v>0</v>
      </c>
      <c r="AF50" s="585">
        <v>0</v>
      </c>
      <c r="AG50" s="585">
        <v>0</v>
      </c>
      <c r="AH50" s="585">
        <v>0</v>
      </c>
      <c r="AI50" s="585">
        <v>0</v>
      </c>
      <c r="AJ50" s="585">
        <v>0</v>
      </c>
      <c r="AK50" s="585">
        <v>0</v>
      </c>
      <c r="AL50" s="585">
        <v>0</v>
      </c>
      <c r="AM50" s="585">
        <v>0</v>
      </c>
      <c r="AN50" s="585">
        <v>0</v>
      </c>
      <c r="AO50" s="585">
        <v>0</v>
      </c>
      <c r="AP50" s="642">
        <v>0</v>
      </c>
      <c r="AQ50" s="581"/>
      <c r="AR50" s="581"/>
      <c r="AS50" s="581"/>
      <c r="AT50" s="581"/>
      <c r="AU50" s="581"/>
      <c r="AV50" s="581"/>
      <c r="AW50" s="581"/>
      <c r="AX50" s="581"/>
      <c r="AY50" s="581"/>
    </row>
    <row r="51" spans="1:68" s="610" customFormat="1" ht="32.25" customHeight="1">
      <c r="A51" s="634">
        <v>21</v>
      </c>
      <c r="B51" s="989"/>
      <c r="C51" s="989"/>
      <c r="D51" s="583" t="s">
        <v>661</v>
      </c>
      <c r="E51" s="584">
        <v>1</v>
      </c>
      <c r="F51" s="585" t="s">
        <v>662</v>
      </c>
      <c r="G51" s="585" t="s">
        <v>663</v>
      </c>
      <c r="H51" s="645" t="s">
        <v>660</v>
      </c>
      <c r="I51" s="583" t="s">
        <v>528</v>
      </c>
      <c r="J51" s="583" t="s">
        <v>6</v>
      </c>
      <c r="K51" s="644" t="s">
        <v>528</v>
      </c>
      <c r="L51" s="583" t="s">
        <v>547</v>
      </c>
      <c r="M51" s="584" t="s">
        <v>528</v>
      </c>
      <c r="N51" s="585">
        <v>0</v>
      </c>
      <c r="O51" s="585">
        <v>0</v>
      </c>
      <c r="P51" s="585">
        <v>0</v>
      </c>
      <c r="Q51" s="585">
        <v>0</v>
      </c>
      <c r="R51" s="585">
        <v>0</v>
      </c>
      <c r="S51" s="585">
        <v>0</v>
      </c>
      <c r="T51" s="585">
        <v>0</v>
      </c>
      <c r="U51" s="585">
        <v>0</v>
      </c>
      <c r="V51" s="992"/>
      <c r="W51" s="585">
        <v>0</v>
      </c>
      <c r="X51" s="585">
        <v>0</v>
      </c>
      <c r="Y51" s="585">
        <v>0</v>
      </c>
      <c r="Z51" s="585">
        <v>0</v>
      </c>
      <c r="AA51" s="585">
        <v>0</v>
      </c>
      <c r="AB51" s="585">
        <v>0</v>
      </c>
      <c r="AC51" s="585">
        <v>0</v>
      </c>
      <c r="AD51" s="585">
        <v>0</v>
      </c>
      <c r="AE51" s="585">
        <v>0</v>
      </c>
      <c r="AF51" s="585">
        <v>0</v>
      </c>
      <c r="AG51" s="585">
        <v>0</v>
      </c>
      <c r="AH51" s="585">
        <v>0</v>
      </c>
      <c r="AI51" s="585">
        <v>0</v>
      </c>
      <c r="AJ51" s="585">
        <v>0</v>
      </c>
      <c r="AK51" s="585">
        <v>0</v>
      </c>
      <c r="AL51" s="585">
        <v>0</v>
      </c>
      <c r="AM51" s="585">
        <v>0</v>
      </c>
      <c r="AN51" s="585">
        <v>0</v>
      </c>
      <c r="AO51" s="585">
        <v>0</v>
      </c>
      <c r="AP51" s="642">
        <v>0</v>
      </c>
      <c r="AQ51" s="581"/>
      <c r="AR51" s="581"/>
      <c r="AS51" s="581"/>
      <c r="AT51" s="581"/>
      <c r="AU51" s="581"/>
      <c r="AV51" s="581"/>
      <c r="AW51" s="581"/>
      <c r="AX51" s="581"/>
      <c r="AY51" s="581"/>
    </row>
    <row r="52" spans="1:68" s="610" customFormat="1" ht="32.25" customHeight="1">
      <c r="A52" s="582">
        <v>22</v>
      </c>
      <c r="B52" s="989"/>
      <c r="C52" s="989"/>
      <c r="D52" s="583" t="s">
        <v>664</v>
      </c>
      <c r="E52" s="584">
        <v>2</v>
      </c>
      <c r="F52" s="583" t="s">
        <v>665</v>
      </c>
      <c r="G52" s="583" t="s">
        <v>666</v>
      </c>
      <c r="H52" s="583" t="s">
        <v>532</v>
      </c>
      <c r="I52" s="583" t="s">
        <v>528</v>
      </c>
      <c r="J52" s="583" t="s">
        <v>6</v>
      </c>
      <c r="K52" s="644" t="s">
        <v>528</v>
      </c>
      <c r="L52" s="583" t="s">
        <v>547</v>
      </c>
      <c r="M52" s="584" t="s">
        <v>528</v>
      </c>
      <c r="N52" s="585">
        <v>0</v>
      </c>
      <c r="O52" s="585">
        <v>0</v>
      </c>
      <c r="P52" s="585">
        <v>0</v>
      </c>
      <c r="Q52" s="585">
        <v>0</v>
      </c>
      <c r="R52" s="585">
        <v>0</v>
      </c>
      <c r="S52" s="585">
        <v>0</v>
      </c>
      <c r="T52" s="585">
        <v>0</v>
      </c>
      <c r="U52" s="585">
        <v>0</v>
      </c>
      <c r="V52" s="992"/>
      <c r="W52" s="585">
        <v>0</v>
      </c>
      <c r="X52" s="585">
        <v>0</v>
      </c>
      <c r="Y52" s="585">
        <v>0</v>
      </c>
      <c r="Z52" s="585">
        <v>0</v>
      </c>
      <c r="AA52" s="585">
        <v>0</v>
      </c>
      <c r="AB52" s="585">
        <v>0</v>
      </c>
      <c r="AC52" s="585">
        <v>0</v>
      </c>
      <c r="AD52" s="585">
        <v>0</v>
      </c>
      <c r="AE52" s="585">
        <v>0</v>
      </c>
      <c r="AF52" s="585">
        <v>0</v>
      </c>
      <c r="AG52" s="585">
        <v>0</v>
      </c>
      <c r="AH52" s="585">
        <v>0</v>
      </c>
      <c r="AI52" s="585">
        <v>0</v>
      </c>
      <c r="AJ52" s="585">
        <v>0</v>
      </c>
      <c r="AK52" s="585">
        <v>0</v>
      </c>
      <c r="AL52" s="585">
        <v>0</v>
      </c>
      <c r="AM52" s="585">
        <v>0</v>
      </c>
      <c r="AN52" s="585">
        <v>0</v>
      </c>
      <c r="AO52" s="585">
        <v>0</v>
      </c>
      <c r="AP52" s="642">
        <v>0</v>
      </c>
      <c r="AQ52" s="581"/>
      <c r="AR52" s="581"/>
      <c r="AS52" s="581"/>
      <c r="AT52" s="581"/>
      <c r="AU52" s="581"/>
      <c r="AV52" s="581"/>
      <c r="AW52" s="581"/>
      <c r="AX52" s="581"/>
      <c r="AY52" s="581"/>
    </row>
    <row r="53" spans="1:68" s="610" customFormat="1" ht="32.25" customHeight="1">
      <c r="A53" s="634">
        <v>23</v>
      </c>
      <c r="B53" s="989"/>
      <c r="C53" s="989"/>
      <c r="D53" s="583" t="s">
        <v>667</v>
      </c>
      <c r="E53" s="584">
        <v>1</v>
      </c>
      <c r="F53" s="585" t="s">
        <v>650</v>
      </c>
      <c r="G53" s="585" t="s">
        <v>668</v>
      </c>
      <c r="H53" s="583" t="s">
        <v>532</v>
      </c>
      <c r="I53" s="583" t="s">
        <v>528</v>
      </c>
      <c r="J53" s="583" t="s">
        <v>6</v>
      </c>
      <c r="K53" s="644" t="s">
        <v>528</v>
      </c>
      <c r="L53" s="583" t="s">
        <v>547</v>
      </c>
      <c r="M53" s="584" t="s">
        <v>528</v>
      </c>
      <c r="N53" s="585">
        <v>0</v>
      </c>
      <c r="O53" s="585">
        <v>0</v>
      </c>
      <c r="P53" s="585">
        <v>0</v>
      </c>
      <c r="Q53" s="585">
        <v>0</v>
      </c>
      <c r="R53" s="585">
        <v>0</v>
      </c>
      <c r="S53" s="585">
        <v>0</v>
      </c>
      <c r="T53" s="585">
        <v>0</v>
      </c>
      <c r="U53" s="585">
        <v>0</v>
      </c>
      <c r="V53" s="992"/>
      <c r="W53" s="585">
        <v>0</v>
      </c>
      <c r="X53" s="585">
        <v>0</v>
      </c>
      <c r="Y53" s="585">
        <v>0</v>
      </c>
      <c r="Z53" s="585">
        <v>0</v>
      </c>
      <c r="AA53" s="585">
        <v>0</v>
      </c>
      <c r="AB53" s="585">
        <v>0</v>
      </c>
      <c r="AC53" s="585">
        <v>0</v>
      </c>
      <c r="AD53" s="585">
        <v>0</v>
      </c>
      <c r="AE53" s="585">
        <v>0</v>
      </c>
      <c r="AF53" s="585">
        <v>0</v>
      </c>
      <c r="AG53" s="585">
        <v>0</v>
      </c>
      <c r="AH53" s="585">
        <v>0</v>
      </c>
      <c r="AI53" s="585">
        <v>0</v>
      </c>
      <c r="AJ53" s="585">
        <v>0</v>
      </c>
      <c r="AK53" s="585">
        <v>0</v>
      </c>
      <c r="AL53" s="585">
        <v>0</v>
      </c>
      <c r="AM53" s="585">
        <v>0</v>
      </c>
      <c r="AN53" s="585">
        <v>0</v>
      </c>
      <c r="AO53" s="585">
        <v>0</v>
      </c>
      <c r="AP53" s="642">
        <v>0</v>
      </c>
      <c r="AQ53" s="581"/>
      <c r="AR53" s="581"/>
      <c r="AS53" s="581"/>
      <c r="AT53" s="581"/>
      <c r="AU53" s="581"/>
      <c r="AV53" s="581"/>
      <c r="AW53" s="581"/>
      <c r="AX53" s="581"/>
      <c r="AY53" s="581"/>
    </row>
    <row r="54" spans="1:68" s="610" customFormat="1" ht="32.25" customHeight="1">
      <c r="A54" s="582">
        <v>24</v>
      </c>
      <c r="B54" s="989"/>
      <c r="C54" s="989"/>
      <c r="D54" s="583" t="s">
        <v>669</v>
      </c>
      <c r="E54" s="584">
        <v>1</v>
      </c>
      <c r="F54" s="585" t="s">
        <v>650</v>
      </c>
      <c r="G54" s="585" t="s">
        <v>670</v>
      </c>
      <c r="H54" s="583" t="s">
        <v>532</v>
      </c>
      <c r="I54" s="583" t="s">
        <v>528</v>
      </c>
      <c r="J54" s="583" t="s">
        <v>6</v>
      </c>
      <c r="K54" s="644" t="s">
        <v>528</v>
      </c>
      <c r="L54" s="583" t="s">
        <v>547</v>
      </c>
      <c r="M54" s="584" t="s">
        <v>528</v>
      </c>
      <c r="N54" s="585">
        <v>0</v>
      </c>
      <c r="O54" s="585">
        <v>0</v>
      </c>
      <c r="P54" s="585">
        <v>0</v>
      </c>
      <c r="Q54" s="585">
        <v>0</v>
      </c>
      <c r="R54" s="585">
        <v>0</v>
      </c>
      <c r="S54" s="585">
        <v>0</v>
      </c>
      <c r="T54" s="585">
        <v>0</v>
      </c>
      <c r="U54" s="585">
        <v>0</v>
      </c>
      <c r="V54" s="992"/>
      <c r="W54" s="585">
        <v>0</v>
      </c>
      <c r="X54" s="585">
        <v>0</v>
      </c>
      <c r="Y54" s="585">
        <v>0</v>
      </c>
      <c r="Z54" s="585">
        <v>0</v>
      </c>
      <c r="AA54" s="585">
        <v>0</v>
      </c>
      <c r="AB54" s="585">
        <v>0</v>
      </c>
      <c r="AC54" s="585">
        <v>0</v>
      </c>
      <c r="AD54" s="585">
        <v>0</v>
      </c>
      <c r="AE54" s="585">
        <v>0</v>
      </c>
      <c r="AF54" s="585">
        <v>0</v>
      </c>
      <c r="AG54" s="585">
        <v>0</v>
      </c>
      <c r="AH54" s="585">
        <v>0</v>
      </c>
      <c r="AI54" s="585">
        <v>0</v>
      </c>
      <c r="AJ54" s="585">
        <v>0</v>
      </c>
      <c r="AK54" s="585">
        <v>0</v>
      </c>
      <c r="AL54" s="585">
        <v>0</v>
      </c>
      <c r="AM54" s="585">
        <v>0</v>
      </c>
      <c r="AN54" s="585">
        <v>0</v>
      </c>
      <c r="AO54" s="585">
        <v>0</v>
      </c>
      <c r="AP54" s="642">
        <v>0</v>
      </c>
      <c r="AQ54" s="581"/>
      <c r="AR54" s="581"/>
      <c r="AS54" s="581"/>
      <c r="AT54" s="581"/>
      <c r="AU54" s="581"/>
      <c r="AV54" s="581"/>
      <c r="AW54" s="581"/>
      <c r="AX54" s="581"/>
      <c r="AY54" s="581"/>
    </row>
    <row r="55" spans="1:68" s="610" customFormat="1" ht="32.25" customHeight="1">
      <c r="A55" s="634">
        <v>25</v>
      </c>
      <c r="B55" s="989"/>
      <c r="C55" s="989"/>
      <c r="D55" s="583" t="s">
        <v>671</v>
      </c>
      <c r="E55" s="584">
        <v>3</v>
      </c>
      <c r="F55" s="583" t="s">
        <v>672</v>
      </c>
      <c r="G55" s="585" t="s">
        <v>673</v>
      </c>
      <c r="H55" s="583" t="s">
        <v>674</v>
      </c>
      <c r="I55" s="583" t="s">
        <v>528</v>
      </c>
      <c r="J55" s="583" t="s">
        <v>6</v>
      </c>
      <c r="K55" s="644" t="s">
        <v>528</v>
      </c>
      <c r="L55" s="583" t="s">
        <v>547</v>
      </c>
      <c r="M55" s="584" t="s">
        <v>528</v>
      </c>
      <c r="N55" s="585">
        <v>0</v>
      </c>
      <c r="O55" s="585">
        <v>0</v>
      </c>
      <c r="P55" s="585">
        <v>0</v>
      </c>
      <c r="Q55" s="585">
        <v>0</v>
      </c>
      <c r="R55" s="585">
        <v>0</v>
      </c>
      <c r="S55" s="585">
        <v>0</v>
      </c>
      <c r="T55" s="585">
        <v>0</v>
      </c>
      <c r="U55" s="585">
        <v>0</v>
      </c>
      <c r="V55" s="992"/>
      <c r="W55" s="585">
        <v>0</v>
      </c>
      <c r="X55" s="585">
        <v>0</v>
      </c>
      <c r="Y55" s="585">
        <v>0</v>
      </c>
      <c r="Z55" s="585">
        <v>0</v>
      </c>
      <c r="AA55" s="585">
        <v>0</v>
      </c>
      <c r="AB55" s="585">
        <v>0</v>
      </c>
      <c r="AC55" s="585">
        <v>0</v>
      </c>
      <c r="AD55" s="585">
        <v>0</v>
      </c>
      <c r="AE55" s="585">
        <v>0</v>
      </c>
      <c r="AF55" s="585">
        <v>0</v>
      </c>
      <c r="AG55" s="585">
        <v>0</v>
      </c>
      <c r="AH55" s="585">
        <v>0</v>
      </c>
      <c r="AI55" s="585">
        <v>0</v>
      </c>
      <c r="AJ55" s="585">
        <v>0</v>
      </c>
      <c r="AK55" s="585">
        <v>0</v>
      </c>
      <c r="AL55" s="585">
        <v>0</v>
      </c>
      <c r="AM55" s="585">
        <v>0</v>
      </c>
      <c r="AN55" s="585">
        <v>0</v>
      </c>
      <c r="AO55" s="585">
        <v>0</v>
      </c>
      <c r="AP55" s="642">
        <v>0</v>
      </c>
      <c r="AQ55" s="581"/>
      <c r="AR55" s="581"/>
      <c r="AS55" s="581"/>
      <c r="AT55" s="581"/>
      <c r="AU55" s="581"/>
      <c r="AV55" s="581"/>
      <c r="AW55" s="581"/>
      <c r="AX55" s="581"/>
      <c r="AY55" s="581"/>
    </row>
    <row r="56" spans="1:68" s="610" customFormat="1" ht="32.25" customHeight="1">
      <c r="A56" s="582">
        <v>26</v>
      </c>
      <c r="B56" s="989"/>
      <c r="C56" s="989"/>
      <c r="D56" s="583" t="s">
        <v>166</v>
      </c>
      <c r="E56" s="584">
        <v>3</v>
      </c>
      <c r="F56" s="583" t="s">
        <v>672</v>
      </c>
      <c r="G56" s="585" t="s">
        <v>675</v>
      </c>
      <c r="H56" s="583" t="s">
        <v>676</v>
      </c>
      <c r="I56" s="583" t="s">
        <v>528</v>
      </c>
      <c r="J56" s="583" t="s">
        <v>6</v>
      </c>
      <c r="K56" s="644" t="s">
        <v>528</v>
      </c>
      <c r="L56" s="583" t="s">
        <v>547</v>
      </c>
      <c r="M56" s="584" t="s">
        <v>528</v>
      </c>
      <c r="N56" s="585">
        <v>0</v>
      </c>
      <c r="O56" s="585">
        <v>0</v>
      </c>
      <c r="P56" s="585">
        <v>0</v>
      </c>
      <c r="Q56" s="585">
        <v>0</v>
      </c>
      <c r="R56" s="585">
        <v>0</v>
      </c>
      <c r="S56" s="585">
        <v>0</v>
      </c>
      <c r="T56" s="585">
        <v>0</v>
      </c>
      <c r="U56" s="585">
        <v>0</v>
      </c>
      <c r="V56" s="992"/>
      <c r="W56" s="585">
        <v>0</v>
      </c>
      <c r="X56" s="585">
        <v>0</v>
      </c>
      <c r="Y56" s="585">
        <v>0</v>
      </c>
      <c r="Z56" s="585">
        <v>0</v>
      </c>
      <c r="AA56" s="585">
        <v>0</v>
      </c>
      <c r="AB56" s="585">
        <v>0</v>
      </c>
      <c r="AC56" s="585">
        <v>0</v>
      </c>
      <c r="AD56" s="585">
        <v>0</v>
      </c>
      <c r="AE56" s="585">
        <v>0</v>
      </c>
      <c r="AF56" s="585">
        <v>0</v>
      </c>
      <c r="AG56" s="585">
        <v>0</v>
      </c>
      <c r="AH56" s="585">
        <v>0</v>
      </c>
      <c r="AI56" s="585">
        <v>0</v>
      </c>
      <c r="AJ56" s="585">
        <v>0</v>
      </c>
      <c r="AK56" s="585">
        <v>0</v>
      </c>
      <c r="AL56" s="585">
        <v>0</v>
      </c>
      <c r="AM56" s="585">
        <v>0</v>
      </c>
      <c r="AN56" s="585">
        <v>0</v>
      </c>
      <c r="AO56" s="585">
        <v>0</v>
      </c>
      <c r="AP56" s="642">
        <v>0</v>
      </c>
      <c r="AQ56" s="581"/>
      <c r="AR56" s="581"/>
      <c r="AS56" s="581"/>
      <c r="AT56" s="581"/>
      <c r="AU56" s="581"/>
      <c r="AV56" s="581"/>
      <c r="AW56" s="581"/>
      <c r="AX56" s="581"/>
      <c r="AY56" s="581"/>
    </row>
    <row r="57" spans="1:68" s="610" customFormat="1" ht="32.25" customHeight="1">
      <c r="A57" s="634">
        <v>27</v>
      </c>
      <c r="B57" s="989"/>
      <c r="C57" s="989"/>
      <c r="D57" s="583" t="s">
        <v>677</v>
      </c>
      <c r="E57" s="584">
        <v>2</v>
      </c>
      <c r="F57" s="585" t="s">
        <v>678</v>
      </c>
      <c r="G57" s="585" t="s">
        <v>679</v>
      </c>
      <c r="H57" s="583" t="s">
        <v>680</v>
      </c>
      <c r="I57" s="583" t="s">
        <v>528</v>
      </c>
      <c r="J57" s="583" t="s">
        <v>6</v>
      </c>
      <c r="K57" s="644" t="s">
        <v>528</v>
      </c>
      <c r="L57" s="583" t="s">
        <v>547</v>
      </c>
      <c r="M57" s="584" t="s">
        <v>528</v>
      </c>
      <c r="N57" s="585">
        <v>0</v>
      </c>
      <c r="O57" s="585">
        <v>0</v>
      </c>
      <c r="P57" s="585">
        <v>0</v>
      </c>
      <c r="Q57" s="585">
        <v>0</v>
      </c>
      <c r="R57" s="585">
        <v>0</v>
      </c>
      <c r="S57" s="585">
        <v>0</v>
      </c>
      <c r="T57" s="585">
        <v>0</v>
      </c>
      <c r="U57" s="585">
        <v>0</v>
      </c>
      <c r="V57" s="992"/>
      <c r="W57" s="585">
        <v>0</v>
      </c>
      <c r="X57" s="585">
        <v>0</v>
      </c>
      <c r="Y57" s="585">
        <v>0</v>
      </c>
      <c r="Z57" s="585">
        <v>0</v>
      </c>
      <c r="AA57" s="585">
        <v>0</v>
      </c>
      <c r="AB57" s="585">
        <v>0</v>
      </c>
      <c r="AC57" s="585">
        <v>0</v>
      </c>
      <c r="AD57" s="585">
        <v>0</v>
      </c>
      <c r="AE57" s="585">
        <v>0</v>
      </c>
      <c r="AF57" s="585">
        <v>0</v>
      </c>
      <c r="AG57" s="585">
        <v>0</v>
      </c>
      <c r="AH57" s="585">
        <v>0</v>
      </c>
      <c r="AI57" s="585">
        <v>0</v>
      </c>
      <c r="AJ57" s="585">
        <v>0</v>
      </c>
      <c r="AK57" s="585">
        <v>0</v>
      </c>
      <c r="AL57" s="585">
        <v>0</v>
      </c>
      <c r="AM57" s="585">
        <v>0</v>
      </c>
      <c r="AN57" s="585">
        <v>0</v>
      </c>
      <c r="AO57" s="585">
        <v>0</v>
      </c>
      <c r="AP57" s="642">
        <v>0</v>
      </c>
      <c r="AQ57" s="581"/>
      <c r="AR57" s="581"/>
      <c r="AS57" s="581"/>
      <c r="AT57" s="581"/>
      <c r="AU57" s="581"/>
      <c r="AV57" s="581"/>
      <c r="AW57" s="581"/>
      <c r="AX57" s="581"/>
      <c r="AY57" s="581"/>
    </row>
    <row r="58" spans="1:68" s="610" customFormat="1" ht="32.25" customHeight="1">
      <c r="A58" s="582">
        <v>28</v>
      </c>
      <c r="B58" s="989"/>
      <c r="C58" s="989"/>
      <c r="D58" s="583" t="s">
        <v>681</v>
      </c>
      <c r="E58" s="584">
        <v>5</v>
      </c>
      <c r="F58" s="583" t="s">
        <v>682</v>
      </c>
      <c r="G58" s="583" t="s">
        <v>683</v>
      </c>
      <c r="H58" s="583" t="s">
        <v>680</v>
      </c>
      <c r="I58" s="583" t="s">
        <v>528</v>
      </c>
      <c r="J58" s="583" t="s">
        <v>6</v>
      </c>
      <c r="K58" s="644" t="s">
        <v>528</v>
      </c>
      <c r="L58" s="583" t="s">
        <v>547</v>
      </c>
      <c r="M58" s="584" t="s">
        <v>528</v>
      </c>
      <c r="N58" s="585">
        <v>0</v>
      </c>
      <c r="O58" s="585">
        <v>0</v>
      </c>
      <c r="P58" s="585">
        <v>0</v>
      </c>
      <c r="Q58" s="585">
        <v>0</v>
      </c>
      <c r="R58" s="585">
        <v>0</v>
      </c>
      <c r="S58" s="585">
        <v>0</v>
      </c>
      <c r="T58" s="585">
        <v>0</v>
      </c>
      <c r="U58" s="585">
        <v>0</v>
      </c>
      <c r="V58" s="992"/>
      <c r="W58" s="585">
        <v>0</v>
      </c>
      <c r="X58" s="585">
        <v>0</v>
      </c>
      <c r="Y58" s="585">
        <v>0</v>
      </c>
      <c r="Z58" s="585">
        <v>0</v>
      </c>
      <c r="AA58" s="585">
        <v>0</v>
      </c>
      <c r="AB58" s="585">
        <v>0</v>
      </c>
      <c r="AC58" s="585">
        <v>0</v>
      </c>
      <c r="AD58" s="585">
        <v>0</v>
      </c>
      <c r="AE58" s="585">
        <v>0</v>
      </c>
      <c r="AF58" s="585">
        <v>0</v>
      </c>
      <c r="AG58" s="585">
        <v>0</v>
      </c>
      <c r="AH58" s="585">
        <v>0</v>
      </c>
      <c r="AI58" s="585">
        <v>0</v>
      </c>
      <c r="AJ58" s="585">
        <v>0</v>
      </c>
      <c r="AK58" s="585">
        <v>0</v>
      </c>
      <c r="AL58" s="585">
        <v>0</v>
      </c>
      <c r="AM58" s="585">
        <v>0</v>
      </c>
      <c r="AN58" s="585">
        <v>0</v>
      </c>
      <c r="AO58" s="585">
        <v>0</v>
      </c>
      <c r="AP58" s="642">
        <v>0</v>
      </c>
      <c r="AQ58" s="581"/>
      <c r="AR58" s="581"/>
      <c r="AS58" s="581"/>
      <c r="AT58" s="581"/>
      <c r="AU58" s="581"/>
      <c r="AV58" s="581"/>
      <c r="AW58" s="581"/>
      <c r="AX58" s="581"/>
      <c r="AY58" s="581"/>
    </row>
    <row r="59" spans="1:68" s="610" customFormat="1" ht="32.25" customHeight="1" thickBot="1">
      <c r="A59" s="634">
        <v>29</v>
      </c>
      <c r="B59" s="990"/>
      <c r="C59" s="990"/>
      <c r="D59" s="646" t="s">
        <v>684</v>
      </c>
      <c r="E59" s="647">
        <v>1</v>
      </c>
      <c r="F59" s="648" t="s">
        <v>685</v>
      </c>
      <c r="G59" s="646" t="s">
        <v>686</v>
      </c>
      <c r="H59" s="646" t="s">
        <v>680</v>
      </c>
      <c r="I59" s="646" t="s">
        <v>528</v>
      </c>
      <c r="J59" s="646" t="s">
        <v>6</v>
      </c>
      <c r="K59" s="649" t="s">
        <v>528</v>
      </c>
      <c r="L59" s="646" t="s">
        <v>547</v>
      </c>
      <c r="M59" s="647" t="s">
        <v>528</v>
      </c>
      <c r="N59" s="648">
        <v>0</v>
      </c>
      <c r="O59" s="648">
        <v>0</v>
      </c>
      <c r="P59" s="648">
        <v>0</v>
      </c>
      <c r="Q59" s="648">
        <v>0</v>
      </c>
      <c r="R59" s="648">
        <v>0</v>
      </c>
      <c r="S59" s="648">
        <v>0</v>
      </c>
      <c r="T59" s="648">
        <v>0</v>
      </c>
      <c r="U59" s="648">
        <v>0</v>
      </c>
      <c r="V59" s="993"/>
      <c r="W59" s="648">
        <v>0</v>
      </c>
      <c r="X59" s="648">
        <v>0</v>
      </c>
      <c r="Y59" s="648">
        <v>0</v>
      </c>
      <c r="Z59" s="648">
        <v>0</v>
      </c>
      <c r="AA59" s="648">
        <v>0</v>
      </c>
      <c r="AB59" s="648">
        <v>0</v>
      </c>
      <c r="AC59" s="648">
        <v>0</v>
      </c>
      <c r="AD59" s="648">
        <v>0</v>
      </c>
      <c r="AE59" s="648">
        <v>0</v>
      </c>
      <c r="AF59" s="648">
        <v>0</v>
      </c>
      <c r="AG59" s="648">
        <v>0</v>
      </c>
      <c r="AH59" s="648">
        <v>0</v>
      </c>
      <c r="AI59" s="648">
        <v>0</v>
      </c>
      <c r="AJ59" s="648">
        <v>0</v>
      </c>
      <c r="AK59" s="648">
        <v>0</v>
      </c>
      <c r="AL59" s="648">
        <v>0</v>
      </c>
      <c r="AM59" s="648">
        <v>0</v>
      </c>
      <c r="AN59" s="648">
        <v>0</v>
      </c>
      <c r="AO59" s="648">
        <v>0</v>
      </c>
      <c r="AP59" s="650">
        <v>0</v>
      </c>
      <c r="AQ59" s="581"/>
      <c r="AR59" s="581"/>
      <c r="AS59" s="581"/>
      <c r="AT59" s="581"/>
      <c r="AU59" s="581"/>
      <c r="AV59" s="581"/>
      <c r="AW59" s="581"/>
      <c r="AX59" s="581"/>
      <c r="AY59" s="581"/>
    </row>
    <row r="60" spans="1:68" s="610" customFormat="1" ht="25.5" customHeight="1">
      <c r="A60" s="651">
        <v>1</v>
      </c>
      <c r="B60" s="969" t="s">
        <v>687</v>
      </c>
      <c r="C60" s="969">
        <v>13</v>
      </c>
      <c r="D60" s="652" t="s">
        <v>688</v>
      </c>
      <c r="E60" s="651">
        <v>2</v>
      </c>
      <c r="F60" s="652" t="s">
        <v>689</v>
      </c>
      <c r="G60" s="652" t="s">
        <v>690</v>
      </c>
      <c r="H60" s="652" t="s">
        <v>205</v>
      </c>
      <c r="I60" s="653" t="s">
        <v>528</v>
      </c>
      <c r="J60" s="652" t="s">
        <v>691</v>
      </c>
      <c r="K60" s="653" t="s">
        <v>528</v>
      </c>
      <c r="L60" s="652" t="s">
        <v>692</v>
      </c>
      <c r="M60" s="653" t="s">
        <v>528</v>
      </c>
      <c r="N60" s="974">
        <v>12840000</v>
      </c>
      <c r="O60" s="972">
        <v>3455000</v>
      </c>
      <c r="P60" s="972">
        <v>252000</v>
      </c>
      <c r="Q60" s="972">
        <f>N60+O60+P60</f>
        <v>16547000</v>
      </c>
      <c r="R60" s="972">
        <v>0</v>
      </c>
      <c r="S60" s="972">
        <v>1160</v>
      </c>
      <c r="T60" s="972">
        <v>2500</v>
      </c>
      <c r="U60" s="972">
        <v>0</v>
      </c>
      <c r="V60" s="972">
        <v>29800</v>
      </c>
      <c r="W60" s="972">
        <v>29700</v>
      </c>
      <c r="X60" s="972">
        <f>+W60/V60*100</f>
        <v>99.664429530201332</v>
      </c>
      <c r="Y60" s="972">
        <v>0</v>
      </c>
      <c r="Z60" s="972">
        <v>13100</v>
      </c>
      <c r="AA60" s="972">
        <v>12</v>
      </c>
      <c r="AB60" s="972">
        <v>0</v>
      </c>
      <c r="AC60" s="972">
        <v>0</v>
      </c>
      <c r="AD60" s="972">
        <v>5800</v>
      </c>
      <c r="AE60" s="972">
        <v>0</v>
      </c>
      <c r="AF60" s="972">
        <v>0</v>
      </c>
      <c r="AG60" s="972">
        <v>0</v>
      </c>
      <c r="AH60" s="972">
        <v>5300000</v>
      </c>
      <c r="AI60" s="972">
        <v>0</v>
      </c>
      <c r="AJ60" s="972">
        <v>0</v>
      </c>
      <c r="AK60" s="972">
        <f>R60*Y60</f>
        <v>0</v>
      </c>
      <c r="AL60" s="972">
        <f>S60*Z60</f>
        <v>15196000</v>
      </c>
      <c r="AM60" s="972">
        <f t="shared" ref="AM60:AN60" si="7">T60*AA60</f>
        <v>30000</v>
      </c>
      <c r="AN60" s="972">
        <f t="shared" si="7"/>
        <v>0</v>
      </c>
      <c r="AO60" s="974">
        <f>AK60+AL60+AM60+AN60</f>
        <v>15226000</v>
      </c>
      <c r="AP60" s="970">
        <f>AO60-Q60</f>
        <v>-1321000</v>
      </c>
      <c r="AQ60" s="654"/>
      <c r="AR60" s="654"/>
      <c r="AS60" s="654"/>
      <c r="AT60" s="654"/>
      <c r="AU60" s="654"/>
      <c r="AV60" s="654"/>
      <c r="AW60" s="654"/>
      <c r="AX60" s="654"/>
      <c r="AY60" s="654"/>
      <c r="AZ60" s="654"/>
      <c r="BA60" s="654"/>
      <c r="BB60" s="654"/>
      <c r="BC60" s="654"/>
      <c r="BD60" s="654"/>
      <c r="BE60" s="654"/>
      <c r="BF60" s="654"/>
      <c r="BG60" s="654"/>
      <c r="BH60" s="654"/>
      <c r="BI60" s="654"/>
      <c r="BJ60" s="654"/>
      <c r="BK60" s="654"/>
      <c r="BL60" s="654"/>
      <c r="BM60" s="654"/>
      <c r="BN60" s="654"/>
      <c r="BO60" s="654"/>
      <c r="BP60" s="654"/>
    </row>
    <row r="61" spans="1:68" s="610" customFormat="1" ht="25.5" customHeight="1">
      <c r="A61" s="655">
        <v>2</v>
      </c>
      <c r="B61" s="969"/>
      <c r="C61" s="969"/>
      <c r="D61" s="656" t="s">
        <v>249</v>
      </c>
      <c r="E61" s="655">
        <v>1</v>
      </c>
      <c r="F61" s="656" t="s">
        <v>693</v>
      </c>
      <c r="G61" s="656" t="s">
        <v>694</v>
      </c>
      <c r="H61" s="656" t="s">
        <v>205</v>
      </c>
      <c r="I61" s="657" t="s">
        <v>528</v>
      </c>
      <c r="J61" s="652" t="s">
        <v>691</v>
      </c>
      <c r="K61" s="657" t="s">
        <v>528</v>
      </c>
      <c r="L61" s="656" t="s">
        <v>692</v>
      </c>
      <c r="M61" s="657" t="s">
        <v>528</v>
      </c>
      <c r="N61" s="968"/>
      <c r="O61" s="966"/>
      <c r="P61" s="966"/>
      <c r="Q61" s="966"/>
      <c r="R61" s="966"/>
      <c r="S61" s="966"/>
      <c r="T61" s="966"/>
      <c r="U61" s="966"/>
      <c r="V61" s="966"/>
      <c r="W61" s="966"/>
      <c r="X61" s="966"/>
      <c r="Y61" s="966"/>
      <c r="Z61" s="966"/>
      <c r="AA61" s="966"/>
      <c r="AB61" s="966"/>
      <c r="AC61" s="966"/>
      <c r="AD61" s="966"/>
      <c r="AE61" s="966"/>
      <c r="AF61" s="966"/>
      <c r="AG61" s="966"/>
      <c r="AH61" s="966"/>
      <c r="AI61" s="966"/>
      <c r="AJ61" s="966"/>
      <c r="AK61" s="966"/>
      <c r="AL61" s="966"/>
      <c r="AM61" s="966"/>
      <c r="AN61" s="966"/>
      <c r="AO61" s="968"/>
      <c r="AP61" s="956"/>
      <c r="AQ61" s="654"/>
      <c r="AR61" s="654"/>
      <c r="AS61" s="654"/>
      <c r="AT61" s="654"/>
      <c r="AU61" s="654"/>
      <c r="AV61" s="654"/>
      <c r="AW61" s="654"/>
      <c r="AX61" s="654"/>
      <c r="AY61" s="654"/>
      <c r="AZ61" s="654"/>
      <c r="BA61" s="654"/>
      <c r="BB61" s="654"/>
      <c r="BC61" s="654"/>
      <c r="BD61" s="654"/>
      <c r="BE61" s="654"/>
      <c r="BF61" s="654"/>
      <c r="BG61" s="654"/>
      <c r="BH61" s="654"/>
      <c r="BI61" s="654"/>
      <c r="BJ61" s="654"/>
      <c r="BK61" s="654"/>
      <c r="BL61" s="654"/>
      <c r="BM61" s="654"/>
      <c r="BN61" s="654"/>
      <c r="BO61" s="654"/>
      <c r="BP61" s="654"/>
    </row>
    <row r="62" spans="1:68" s="610" customFormat="1" ht="25.5" customHeight="1">
      <c r="A62" s="651">
        <v>3</v>
      </c>
      <c r="B62" s="969"/>
      <c r="C62" s="969"/>
      <c r="D62" s="656" t="s">
        <v>695</v>
      </c>
      <c r="E62" s="655">
        <v>1</v>
      </c>
      <c r="F62" s="656" t="s">
        <v>696</v>
      </c>
      <c r="G62" s="656" t="s">
        <v>697</v>
      </c>
      <c r="H62" s="656" t="s">
        <v>205</v>
      </c>
      <c r="I62" s="657" t="s">
        <v>528</v>
      </c>
      <c r="J62" s="652" t="s">
        <v>691</v>
      </c>
      <c r="K62" s="657" t="s">
        <v>528</v>
      </c>
      <c r="L62" s="656" t="s">
        <v>692</v>
      </c>
      <c r="M62" s="657" t="s">
        <v>528</v>
      </c>
      <c r="N62" s="968"/>
      <c r="O62" s="966"/>
      <c r="P62" s="966"/>
      <c r="Q62" s="966"/>
      <c r="R62" s="966"/>
      <c r="S62" s="966"/>
      <c r="T62" s="966"/>
      <c r="U62" s="966"/>
      <c r="V62" s="966"/>
      <c r="W62" s="966"/>
      <c r="X62" s="966"/>
      <c r="Y62" s="966"/>
      <c r="Z62" s="966"/>
      <c r="AA62" s="966"/>
      <c r="AB62" s="966"/>
      <c r="AC62" s="966"/>
      <c r="AD62" s="966"/>
      <c r="AE62" s="966"/>
      <c r="AF62" s="966"/>
      <c r="AG62" s="966"/>
      <c r="AH62" s="966"/>
      <c r="AI62" s="966"/>
      <c r="AJ62" s="966"/>
      <c r="AK62" s="966"/>
      <c r="AL62" s="966"/>
      <c r="AM62" s="966"/>
      <c r="AN62" s="966"/>
      <c r="AO62" s="968"/>
      <c r="AP62" s="956"/>
      <c r="AQ62" s="654"/>
      <c r="AR62" s="654"/>
      <c r="AS62" s="654"/>
      <c r="AT62" s="654"/>
      <c r="AU62" s="654"/>
      <c r="AV62" s="654"/>
      <c r="AW62" s="654"/>
      <c r="AX62" s="654"/>
      <c r="AY62" s="654"/>
      <c r="AZ62" s="654"/>
      <c r="BA62" s="654"/>
      <c r="BB62" s="654"/>
      <c r="BC62" s="654"/>
      <c r="BD62" s="654"/>
      <c r="BE62" s="654"/>
      <c r="BF62" s="654"/>
      <c r="BG62" s="654"/>
      <c r="BH62" s="654"/>
      <c r="BI62" s="654"/>
      <c r="BJ62" s="654"/>
      <c r="BK62" s="654"/>
      <c r="BL62" s="654"/>
      <c r="BM62" s="654"/>
      <c r="BN62" s="654"/>
      <c r="BO62" s="654"/>
      <c r="BP62" s="654"/>
    </row>
    <row r="63" spans="1:68" s="610" customFormat="1" ht="25.5" customHeight="1">
      <c r="A63" s="655">
        <v>4</v>
      </c>
      <c r="B63" s="969"/>
      <c r="C63" s="969"/>
      <c r="D63" s="656" t="s">
        <v>698</v>
      </c>
      <c r="E63" s="655">
        <v>1</v>
      </c>
      <c r="F63" s="656" t="s">
        <v>699</v>
      </c>
      <c r="G63" s="656" t="s">
        <v>700</v>
      </c>
      <c r="H63" s="656" t="s">
        <v>205</v>
      </c>
      <c r="I63" s="657" t="s">
        <v>528</v>
      </c>
      <c r="J63" s="652" t="s">
        <v>691</v>
      </c>
      <c r="K63" s="657" t="s">
        <v>528</v>
      </c>
      <c r="L63" s="656" t="s">
        <v>692</v>
      </c>
      <c r="M63" s="657" t="s">
        <v>528</v>
      </c>
      <c r="N63" s="968"/>
      <c r="O63" s="966"/>
      <c r="P63" s="966"/>
      <c r="Q63" s="966"/>
      <c r="R63" s="966"/>
      <c r="S63" s="966"/>
      <c r="T63" s="966"/>
      <c r="U63" s="966"/>
      <c r="V63" s="966"/>
      <c r="W63" s="966"/>
      <c r="X63" s="966"/>
      <c r="Y63" s="966"/>
      <c r="Z63" s="966"/>
      <c r="AA63" s="966"/>
      <c r="AB63" s="966"/>
      <c r="AC63" s="966"/>
      <c r="AD63" s="966"/>
      <c r="AE63" s="966"/>
      <c r="AF63" s="966"/>
      <c r="AG63" s="966"/>
      <c r="AH63" s="966"/>
      <c r="AI63" s="966"/>
      <c r="AJ63" s="966"/>
      <c r="AK63" s="966"/>
      <c r="AL63" s="966"/>
      <c r="AM63" s="966"/>
      <c r="AN63" s="966"/>
      <c r="AO63" s="968"/>
      <c r="AP63" s="956"/>
      <c r="AQ63" s="654"/>
      <c r="AR63" s="654"/>
      <c r="AS63" s="654"/>
      <c r="AT63" s="654"/>
      <c r="AU63" s="654"/>
      <c r="AV63" s="654"/>
      <c r="AW63" s="654"/>
      <c r="AX63" s="654"/>
      <c r="AY63" s="654"/>
      <c r="AZ63" s="654"/>
      <c r="BA63" s="654"/>
      <c r="BB63" s="654"/>
      <c r="BC63" s="654"/>
      <c r="BD63" s="654"/>
      <c r="BE63" s="654"/>
      <c r="BF63" s="654"/>
      <c r="BG63" s="654"/>
      <c r="BH63" s="654"/>
      <c r="BI63" s="654"/>
      <c r="BJ63" s="654"/>
      <c r="BK63" s="654"/>
      <c r="BL63" s="654"/>
      <c r="BM63" s="654"/>
      <c r="BN63" s="654"/>
      <c r="BO63" s="654"/>
      <c r="BP63" s="654"/>
    </row>
    <row r="64" spans="1:68" s="610" customFormat="1" ht="25.5" customHeight="1">
      <c r="A64" s="651">
        <v>5</v>
      </c>
      <c r="B64" s="969"/>
      <c r="C64" s="969"/>
      <c r="D64" s="656" t="s">
        <v>78</v>
      </c>
      <c r="E64" s="655">
        <v>1</v>
      </c>
      <c r="F64" s="656" t="s">
        <v>701</v>
      </c>
      <c r="G64" s="656" t="s">
        <v>702</v>
      </c>
      <c r="H64" s="656" t="s">
        <v>205</v>
      </c>
      <c r="I64" s="657" t="s">
        <v>528</v>
      </c>
      <c r="J64" s="652" t="s">
        <v>691</v>
      </c>
      <c r="K64" s="657" t="s">
        <v>528</v>
      </c>
      <c r="L64" s="656" t="s">
        <v>692</v>
      </c>
      <c r="M64" s="657" t="s">
        <v>528</v>
      </c>
      <c r="N64" s="968"/>
      <c r="O64" s="966"/>
      <c r="P64" s="966"/>
      <c r="Q64" s="966"/>
      <c r="R64" s="966"/>
      <c r="S64" s="966"/>
      <c r="T64" s="966"/>
      <c r="U64" s="966"/>
      <c r="V64" s="966"/>
      <c r="W64" s="966"/>
      <c r="X64" s="966"/>
      <c r="Y64" s="966"/>
      <c r="Z64" s="966"/>
      <c r="AA64" s="966"/>
      <c r="AB64" s="966"/>
      <c r="AC64" s="966"/>
      <c r="AD64" s="966"/>
      <c r="AE64" s="966"/>
      <c r="AF64" s="966"/>
      <c r="AG64" s="966"/>
      <c r="AH64" s="966"/>
      <c r="AI64" s="966"/>
      <c r="AJ64" s="966"/>
      <c r="AK64" s="966"/>
      <c r="AL64" s="966"/>
      <c r="AM64" s="966"/>
      <c r="AN64" s="966"/>
      <c r="AO64" s="968"/>
      <c r="AP64" s="956"/>
      <c r="AQ64" s="654"/>
      <c r="AR64" s="654"/>
      <c r="AS64" s="654"/>
      <c r="AT64" s="654"/>
      <c r="AU64" s="654"/>
      <c r="AV64" s="654"/>
      <c r="AW64" s="654"/>
      <c r="AX64" s="654"/>
      <c r="AY64" s="654"/>
      <c r="AZ64" s="654"/>
      <c r="BA64" s="654"/>
      <c r="BB64" s="654"/>
      <c r="BC64" s="654"/>
      <c r="BD64" s="654"/>
      <c r="BE64" s="654"/>
      <c r="BF64" s="654"/>
      <c r="BG64" s="654"/>
      <c r="BH64" s="654"/>
      <c r="BI64" s="654"/>
      <c r="BJ64" s="654"/>
      <c r="BK64" s="654"/>
      <c r="BL64" s="654"/>
      <c r="BM64" s="654"/>
      <c r="BN64" s="654"/>
      <c r="BO64" s="654"/>
      <c r="BP64" s="654"/>
    </row>
    <row r="65" spans="1:68" s="610" customFormat="1" ht="25.5" customHeight="1">
      <c r="A65" s="655">
        <v>6</v>
      </c>
      <c r="B65" s="969"/>
      <c r="C65" s="969"/>
      <c r="D65" s="656" t="s">
        <v>703</v>
      </c>
      <c r="E65" s="655">
        <v>1</v>
      </c>
      <c r="F65" s="656" t="s">
        <v>704</v>
      </c>
      <c r="G65" s="656" t="s">
        <v>705</v>
      </c>
      <c r="H65" s="656" t="s">
        <v>205</v>
      </c>
      <c r="I65" s="657" t="s">
        <v>528</v>
      </c>
      <c r="J65" s="652" t="s">
        <v>691</v>
      </c>
      <c r="K65" s="657" t="s">
        <v>528</v>
      </c>
      <c r="L65" s="656" t="s">
        <v>692</v>
      </c>
      <c r="M65" s="657" t="s">
        <v>528</v>
      </c>
      <c r="N65" s="968"/>
      <c r="O65" s="966"/>
      <c r="P65" s="966"/>
      <c r="Q65" s="966"/>
      <c r="R65" s="966"/>
      <c r="S65" s="966"/>
      <c r="T65" s="966"/>
      <c r="U65" s="966"/>
      <c r="V65" s="966"/>
      <c r="W65" s="966"/>
      <c r="X65" s="966"/>
      <c r="Y65" s="966"/>
      <c r="Z65" s="966"/>
      <c r="AA65" s="966"/>
      <c r="AB65" s="966"/>
      <c r="AC65" s="966"/>
      <c r="AD65" s="966"/>
      <c r="AE65" s="966"/>
      <c r="AF65" s="966"/>
      <c r="AG65" s="966"/>
      <c r="AH65" s="966"/>
      <c r="AI65" s="966"/>
      <c r="AJ65" s="966"/>
      <c r="AK65" s="966"/>
      <c r="AL65" s="966"/>
      <c r="AM65" s="966"/>
      <c r="AN65" s="966"/>
      <c r="AO65" s="968"/>
      <c r="AP65" s="956"/>
      <c r="AQ65" s="654"/>
      <c r="AR65" s="654"/>
      <c r="AS65" s="654"/>
      <c r="AT65" s="654"/>
      <c r="AU65" s="654"/>
      <c r="AV65" s="654"/>
      <c r="AW65" s="654"/>
      <c r="AX65" s="654"/>
      <c r="AY65" s="654"/>
      <c r="AZ65" s="654"/>
      <c r="BA65" s="654"/>
      <c r="BB65" s="654"/>
      <c r="BC65" s="654"/>
      <c r="BD65" s="654"/>
      <c r="BE65" s="654"/>
      <c r="BF65" s="654"/>
      <c r="BG65" s="654"/>
      <c r="BH65" s="654"/>
      <c r="BI65" s="654"/>
      <c r="BJ65" s="654"/>
      <c r="BK65" s="654"/>
      <c r="BL65" s="654"/>
      <c r="BM65" s="654"/>
      <c r="BN65" s="654"/>
      <c r="BO65" s="654"/>
      <c r="BP65" s="654"/>
    </row>
    <row r="66" spans="1:68" s="610" customFormat="1" ht="25.5" customHeight="1">
      <c r="A66" s="651">
        <v>7</v>
      </c>
      <c r="B66" s="969"/>
      <c r="C66" s="969"/>
      <c r="D66" s="656" t="s">
        <v>706</v>
      </c>
      <c r="E66" s="655">
        <v>1</v>
      </c>
      <c r="F66" s="656" t="s">
        <v>707</v>
      </c>
      <c r="G66" s="656" t="s">
        <v>708</v>
      </c>
      <c r="H66" s="656" t="s">
        <v>205</v>
      </c>
      <c r="I66" s="657" t="s">
        <v>528</v>
      </c>
      <c r="J66" s="652" t="s">
        <v>691</v>
      </c>
      <c r="K66" s="657" t="s">
        <v>528</v>
      </c>
      <c r="L66" s="656" t="s">
        <v>692</v>
      </c>
      <c r="M66" s="657" t="s">
        <v>528</v>
      </c>
      <c r="N66" s="968"/>
      <c r="O66" s="966"/>
      <c r="P66" s="966"/>
      <c r="Q66" s="966"/>
      <c r="R66" s="966"/>
      <c r="S66" s="966"/>
      <c r="T66" s="966"/>
      <c r="U66" s="966"/>
      <c r="V66" s="966"/>
      <c r="W66" s="966"/>
      <c r="X66" s="966"/>
      <c r="Y66" s="966"/>
      <c r="Z66" s="966"/>
      <c r="AA66" s="966"/>
      <c r="AB66" s="966"/>
      <c r="AC66" s="966"/>
      <c r="AD66" s="966"/>
      <c r="AE66" s="966"/>
      <c r="AF66" s="966"/>
      <c r="AG66" s="966"/>
      <c r="AH66" s="966"/>
      <c r="AI66" s="966"/>
      <c r="AJ66" s="966"/>
      <c r="AK66" s="966"/>
      <c r="AL66" s="966"/>
      <c r="AM66" s="966"/>
      <c r="AN66" s="966"/>
      <c r="AO66" s="968"/>
      <c r="AP66" s="956"/>
      <c r="AQ66" s="654"/>
      <c r="AR66" s="654"/>
      <c r="AS66" s="654"/>
      <c r="AT66" s="654"/>
      <c r="AU66" s="654"/>
      <c r="AV66" s="654"/>
      <c r="AW66" s="654"/>
      <c r="AX66" s="654"/>
      <c r="AY66" s="654"/>
      <c r="AZ66" s="654"/>
      <c r="BA66" s="654"/>
      <c r="BB66" s="654"/>
      <c r="BC66" s="654"/>
      <c r="BD66" s="654"/>
      <c r="BE66" s="654"/>
      <c r="BF66" s="654"/>
      <c r="BG66" s="654"/>
      <c r="BH66" s="654"/>
      <c r="BI66" s="654"/>
      <c r="BJ66" s="654"/>
      <c r="BK66" s="654"/>
      <c r="BL66" s="654"/>
      <c r="BM66" s="654"/>
      <c r="BN66" s="654"/>
      <c r="BO66" s="654"/>
      <c r="BP66" s="654"/>
    </row>
    <row r="67" spans="1:68" s="610" customFormat="1" ht="25.5" customHeight="1">
      <c r="A67" s="655">
        <v>8</v>
      </c>
      <c r="B67" s="969"/>
      <c r="C67" s="969"/>
      <c r="D67" s="656" t="s">
        <v>709</v>
      </c>
      <c r="E67" s="655">
        <v>1</v>
      </c>
      <c r="F67" s="656" t="s">
        <v>710</v>
      </c>
      <c r="G67" s="656" t="s">
        <v>711</v>
      </c>
      <c r="H67" s="656" t="s">
        <v>205</v>
      </c>
      <c r="I67" s="657" t="s">
        <v>528</v>
      </c>
      <c r="J67" s="652" t="s">
        <v>691</v>
      </c>
      <c r="K67" s="657" t="s">
        <v>528</v>
      </c>
      <c r="L67" s="656" t="s">
        <v>692</v>
      </c>
      <c r="M67" s="657" t="s">
        <v>528</v>
      </c>
      <c r="N67" s="968"/>
      <c r="O67" s="966"/>
      <c r="P67" s="966"/>
      <c r="Q67" s="966"/>
      <c r="R67" s="966"/>
      <c r="S67" s="966"/>
      <c r="T67" s="966"/>
      <c r="U67" s="966"/>
      <c r="V67" s="966"/>
      <c r="W67" s="966"/>
      <c r="X67" s="966"/>
      <c r="Y67" s="966"/>
      <c r="Z67" s="966"/>
      <c r="AA67" s="966"/>
      <c r="AB67" s="966"/>
      <c r="AC67" s="966"/>
      <c r="AD67" s="966"/>
      <c r="AE67" s="966"/>
      <c r="AF67" s="966"/>
      <c r="AG67" s="966"/>
      <c r="AH67" s="966"/>
      <c r="AI67" s="966"/>
      <c r="AJ67" s="966"/>
      <c r="AK67" s="966"/>
      <c r="AL67" s="966"/>
      <c r="AM67" s="966"/>
      <c r="AN67" s="966"/>
      <c r="AO67" s="968"/>
      <c r="AP67" s="956"/>
      <c r="AQ67" s="654"/>
      <c r="AR67" s="654"/>
      <c r="AS67" s="654"/>
      <c r="AT67" s="654"/>
      <c r="AU67" s="654"/>
      <c r="AV67" s="654"/>
      <c r="AW67" s="654"/>
      <c r="AX67" s="654"/>
      <c r="AY67" s="654"/>
      <c r="AZ67" s="654"/>
      <c r="BA67" s="654"/>
      <c r="BB67" s="654"/>
      <c r="BC67" s="654"/>
      <c r="BD67" s="654"/>
      <c r="BE67" s="654"/>
      <c r="BF67" s="654"/>
      <c r="BG67" s="654"/>
      <c r="BH67" s="654"/>
      <c r="BI67" s="654"/>
      <c r="BJ67" s="654"/>
      <c r="BK67" s="654"/>
      <c r="BL67" s="654"/>
      <c r="BM67" s="654"/>
      <c r="BN67" s="654"/>
      <c r="BO67" s="654"/>
      <c r="BP67" s="654"/>
    </row>
    <row r="68" spans="1:68" s="610" customFormat="1" ht="25.5" customHeight="1">
      <c r="A68" s="651">
        <v>9</v>
      </c>
      <c r="B68" s="969"/>
      <c r="C68" s="969"/>
      <c r="D68" s="656" t="s">
        <v>245</v>
      </c>
      <c r="E68" s="655">
        <v>1</v>
      </c>
      <c r="F68" s="656" t="s">
        <v>712</v>
      </c>
      <c r="G68" s="656" t="s">
        <v>713</v>
      </c>
      <c r="H68" s="656" t="s">
        <v>205</v>
      </c>
      <c r="I68" s="657" t="s">
        <v>528</v>
      </c>
      <c r="J68" s="652" t="s">
        <v>691</v>
      </c>
      <c r="K68" s="657" t="s">
        <v>528</v>
      </c>
      <c r="L68" s="656" t="s">
        <v>692</v>
      </c>
      <c r="M68" s="657" t="s">
        <v>528</v>
      </c>
      <c r="N68" s="968"/>
      <c r="O68" s="966"/>
      <c r="P68" s="966"/>
      <c r="Q68" s="966"/>
      <c r="R68" s="966"/>
      <c r="S68" s="966"/>
      <c r="T68" s="966"/>
      <c r="U68" s="966"/>
      <c r="V68" s="966"/>
      <c r="W68" s="966"/>
      <c r="X68" s="966"/>
      <c r="Y68" s="966"/>
      <c r="Z68" s="966"/>
      <c r="AA68" s="966"/>
      <c r="AB68" s="966"/>
      <c r="AC68" s="966"/>
      <c r="AD68" s="966"/>
      <c r="AE68" s="966"/>
      <c r="AF68" s="966"/>
      <c r="AG68" s="966"/>
      <c r="AH68" s="966"/>
      <c r="AI68" s="966"/>
      <c r="AJ68" s="966"/>
      <c r="AK68" s="966"/>
      <c r="AL68" s="966"/>
      <c r="AM68" s="966"/>
      <c r="AN68" s="966"/>
      <c r="AO68" s="968"/>
      <c r="AP68" s="956"/>
      <c r="AQ68" s="654"/>
      <c r="AR68" s="654"/>
      <c r="AS68" s="654"/>
      <c r="AT68" s="654"/>
      <c r="AU68" s="654"/>
      <c r="AV68" s="654"/>
      <c r="AW68" s="654"/>
      <c r="AX68" s="654"/>
      <c r="AY68" s="654"/>
      <c r="AZ68" s="654"/>
      <c r="BA68" s="654"/>
      <c r="BB68" s="654"/>
      <c r="BC68" s="654"/>
      <c r="BD68" s="654"/>
      <c r="BE68" s="654"/>
      <c r="BF68" s="654"/>
      <c r="BG68" s="654"/>
      <c r="BH68" s="654"/>
      <c r="BI68" s="654"/>
      <c r="BJ68" s="654"/>
      <c r="BK68" s="654"/>
      <c r="BL68" s="654"/>
      <c r="BM68" s="654"/>
      <c r="BN68" s="654"/>
      <c r="BO68" s="654"/>
      <c r="BP68" s="654"/>
    </row>
    <row r="69" spans="1:68" s="610" customFormat="1" ht="25.5" customHeight="1">
      <c r="A69" s="655">
        <v>10</v>
      </c>
      <c r="B69" s="969"/>
      <c r="C69" s="969"/>
      <c r="D69" s="656" t="s">
        <v>714</v>
      </c>
      <c r="E69" s="657">
        <v>1</v>
      </c>
      <c r="F69" s="656">
        <v>2021</v>
      </c>
      <c r="G69" s="656" t="s">
        <v>715</v>
      </c>
      <c r="H69" s="656" t="s">
        <v>205</v>
      </c>
      <c r="I69" s="655" t="s">
        <v>528</v>
      </c>
      <c r="J69" s="656" t="s">
        <v>691</v>
      </c>
      <c r="K69" s="657" t="s">
        <v>528</v>
      </c>
      <c r="L69" s="656" t="s">
        <v>692</v>
      </c>
      <c r="M69" s="657" t="s">
        <v>528</v>
      </c>
      <c r="N69" s="975"/>
      <c r="O69" s="973"/>
      <c r="P69" s="973"/>
      <c r="Q69" s="973"/>
      <c r="R69" s="973"/>
      <c r="S69" s="973"/>
      <c r="T69" s="973"/>
      <c r="U69" s="973"/>
      <c r="V69" s="966"/>
      <c r="W69" s="973"/>
      <c r="X69" s="973"/>
      <c r="Y69" s="973"/>
      <c r="Z69" s="973"/>
      <c r="AA69" s="973"/>
      <c r="AB69" s="973"/>
      <c r="AC69" s="973"/>
      <c r="AD69" s="973"/>
      <c r="AE69" s="973"/>
      <c r="AF69" s="973"/>
      <c r="AG69" s="973"/>
      <c r="AH69" s="973"/>
      <c r="AI69" s="973"/>
      <c r="AJ69" s="973"/>
      <c r="AK69" s="973"/>
      <c r="AL69" s="973"/>
      <c r="AM69" s="973"/>
      <c r="AN69" s="973"/>
      <c r="AO69" s="975"/>
      <c r="AP69" s="971"/>
      <c r="AQ69" s="654"/>
      <c r="AR69" s="654"/>
      <c r="AS69" s="654"/>
      <c r="AT69" s="654"/>
      <c r="AU69" s="654"/>
      <c r="AV69" s="654"/>
      <c r="AW69" s="654"/>
      <c r="AX69" s="654"/>
      <c r="AY69" s="654"/>
      <c r="AZ69" s="654"/>
      <c r="BA69" s="654"/>
      <c r="BB69" s="654"/>
      <c r="BC69" s="654"/>
      <c r="BD69" s="654"/>
      <c r="BE69" s="654"/>
      <c r="BF69" s="654"/>
      <c r="BG69" s="654"/>
      <c r="BH69" s="654"/>
      <c r="BI69" s="654"/>
      <c r="BJ69" s="654"/>
      <c r="BK69" s="654"/>
      <c r="BL69" s="654"/>
      <c r="BM69" s="654"/>
      <c r="BN69" s="654"/>
      <c r="BO69" s="654"/>
      <c r="BP69" s="654"/>
    </row>
    <row r="70" spans="1:68" s="610" customFormat="1" ht="25.5" customHeight="1">
      <c r="A70" s="651">
        <v>11</v>
      </c>
      <c r="B70" s="969"/>
      <c r="C70" s="969"/>
      <c r="D70" s="656" t="s">
        <v>716</v>
      </c>
      <c r="E70" s="655">
        <v>1</v>
      </c>
      <c r="F70" s="656" t="s">
        <v>717</v>
      </c>
      <c r="G70" s="656" t="s">
        <v>718</v>
      </c>
      <c r="H70" s="656" t="s">
        <v>205</v>
      </c>
      <c r="I70" s="657" t="s">
        <v>528</v>
      </c>
      <c r="J70" s="652" t="s">
        <v>691</v>
      </c>
      <c r="K70" s="657" t="s">
        <v>528</v>
      </c>
      <c r="L70" s="656" t="s">
        <v>692</v>
      </c>
      <c r="M70" s="657" t="s">
        <v>528</v>
      </c>
      <c r="N70" s="967">
        <v>917000</v>
      </c>
      <c r="O70" s="965">
        <v>2655000</v>
      </c>
      <c r="P70" s="965">
        <v>120000</v>
      </c>
      <c r="Q70" s="965">
        <f t="shared" ref="Q70" si="8">N70+O70+P70</f>
        <v>3692000</v>
      </c>
      <c r="R70" s="965">
        <v>0</v>
      </c>
      <c r="S70" s="965">
        <v>0</v>
      </c>
      <c r="T70" s="965">
        <v>0</v>
      </c>
      <c r="U70" s="965">
        <v>200</v>
      </c>
      <c r="V70" s="966"/>
      <c r="W70" s="965">
        <v>26146</v>
      </c>
      <c r="X70" s="965">
        <v>87.97442799461642</v>
      </c>
      <c r="Y70" s="965">
        <v>0</v>
      </c>
      <c r="Z70" s="965">
        <v>0</v>
      </c>
      <c r="AA70" s="965">
        <v>0</v>
      </c>
      <c r="AB70" s="965">
        <v>0</v>
      </c>
      <c r="AC70" s="965">
        <v>0</v>
      </c>
      <c r="AD70" s="965">
        <v>0</v>
      </c>
      <c r="AE70" s="965">
        <v>0</v>
      </c>
      <c r="AF70" s="965">
        <v>0</v>
      </c>
      <c r="AG70" s="965">
        <v>0</v>
      </c>
      <c r="AH70" s="965">
        <v>0</v>
      </c>
      <c r="AI70" s="965">
        <v>0</v>
      </c>
      <c r="AJ70" s="965">
        <v>6095600</v>
      </c>
      <c r="AK70" s="965">
        <v>0</v>
      </c>
      <c r="AL70" s="965">
        <v>0</v>
      </c>
      <c r="AM70" s="965">
        <v>0</v>
      </c>
      <c r="AN70" s="965">
        <v>0</v>
      </c>
      <c r="AO70" s="967">
        <v>0</v>
      </c>
      <c r="AP70" s="955">
        <f>AJ70-Q70</f>
        <v>2403600</v>
      </c>
      <c r="AQ70" s="654"/>
      <c r="AR70" s="654"/>
      <c r="AS70" s="654"/>
      <c r="AT70" s="654"/>
      <c r="AU70" s="654"/>
      <c r="AV70" s="654"/>
      <c r="AW70" s="654"/>
      <c r="AX70" s="654"/>
      <c r="AY70" s="654"/>
      <c r="AZ70" s="654"/>
      <c r="BA70" s="654"/>
      <c r="BB70" s="654"/>
      <c r="BC70" s="654"/>
      <c r="BD70" s="654"/>
      <c r="BE70" s="654"/>
      <c r="BF70" s="654"/>
      <c r="BG70" s="654"/>
      <c r="BH70" s="654"/>
      <c r="BI70" s="654"/>
      <c r="BJ70" s="654"/>
      <c r="BK70" s="654"/>
      <c r="BL70" s="654"/>
      <c r="BM70" s="654"/>
      <c r="BN70" s="654"/>
      <c r="BO70" s="654"/>
      <c r="BP70" s="654"/>
    </row>
    <row r="71" spans="1:68" s="610" customFormat="1" ht="25.5" customHeight="1">
      <c r="A71" s="655">
        <v>12</v>
      </c>
      <c r="B71" s="969"/>
      <c r="C71" s="969"/>
      <c r="D71" s="656" t="s">
        <v>716</v>
      </c>
      <c r="E71" s="655">
        <v>1</v>
      </c>
      <c r="F71" s="656" t="s">
        <v>719</v>
      </c>
      <c r="G71" s="656" t="s">
        <v>718</v>
      </c>
      <c r="H71" s="656" t="s">
        <v>205</v>
      </c>
      <c r="I71" s="657" t="s">
        <v>528</v>
      </c>
      <c r="J71" s="652" t="s">
        <v>691</v>
      </c>
      <c r="K71" s="657" t="s">
        <v>528</v>
      </c>
      <c r="L71" s="656" t="s">
        <v>692</v>
      </c>
      <c r="M71" s="657" t="s">
        <v>528</v>
      </c>
      <c r="N71" s="968"/>
      <c r="O71" s="966"/>
      <c r="P71" s="966"/>
      <c r="Q71" s="966"/>
      <c r="R71" s="966"/>
      <c r="S71" s="966"/>
      <c r="T71" s="966"/>
      <c r="U71" s="966"/>
      <c r="V71" s="966"/>
      <c r="W71" s="966"/>
      <c r="X71" s="966"/>
      <c r="Y71" s="966"/>
      <c r="Z71" s="966"/>
      <c r="AA71" s="966"/>
      <c r="AB71" s="966"/>
      <c r="AC71" s="966"/>
      <c r="AD71" s="966"/>
      <c r="AE71" s="966"/>
      <c r="AF71" s="966"/>
      <c r="AG71" s="966"/>
      <c r="AH71" s="966"/>
      <c r="AI71" s="966"/>
      <c r="AJ71" s="966"/>
      <c r="AK71" s="966"/>
      <c r="AL71" s="966"/>
      <c r="AM71" s="966"/>
      <c r="AN71" s="966"/>
      <c r="AO71" s="968"/>
      <c r="AP71" s="956"/>
      <c r="AQ71" s="654"/>
      <c r="AR71" s="654"/>
      <c r="AS71" s="654"/>
      <c r="AT71" s="654"/>
      <c r="AU71" s="654"/>
      <c r="AV71" s="654"/>
      <c r="AW71" s="654"/>
      <c r="AX71" s="654"/>
      <c r="AY71" s="654"/>
      <c r="AZ71" s="654"/>
      <c r="BA71" s="654"/>
      <c r="BB71" s="654"/>
      <c r="BC71" s="654"/>
      <c r="BD71" s="654"/>
      <c r="BE71" s="654"/>
      <c r="BF71" s="654"/>
      <c r="BG71" s="654"/>
      <c r="BH71" s="654"/>
      <c r="BI71" s="654"/>
      <c r="BJ71" s="654"/>
      <c r="BK71" s="654"/>
      <c r="BL71" s="654"/>
      <c r="BM71" s="654"/>
      <c r="BN71" s="654"/>
      <c r="BO71" s="654"/>
      <c r="BP71" s="654"/>
    </row>
    <row r="72" spans="1:68" s="610" customFormat="1" ht="25.5" customHeight="1" thickBot="1">
      <c r="A72" s="658">
        <v>13</v>
      </c>
      <c r="B72" s="969"/>
      <c r="C72" s="969"/>
      <c r="D72" s="659" t="s">
        <v>503</v>
      </c>
      <c r="E72" s="660">
        <v>1</v>
      </c>
      <c r="F72" s="659" t="s">
        <v>720</v>
      </c>
      <c r="G72" s="659" t="s">
        <v>721</v>
      </c>
      <c r="H72" s="659" t="s">
        <v>205</v>
      </c>
      <c r="I72" s="661" t="s">
        <v>528</v>
      </c>
      <c r="J72" s="662" t="s">
        <v>691</v>
      </c>
      <c r="K72" s="661" t="s">
        <v>528</v>
      </c>
      <c r="L72" s="659" t="s">
        <v>692</v>
      </c>
      <c r="M72" s="661" t="s">
        <v>528</v>
      </c>
      <c r="N72" s="968"/>
      <c r="O72" s="966"/>
      <c r="P72" s="966"/>
      <c r="Q72" s="966"/>
      <c r="R72" s="966"/>
      <c r="S72" s="966"/>
      <c r="T72" s="966"/>
      <c r="U72" s="966"/>
      <c r="V72" s="966"/>
      <c r="W72" s="966"/>
      <c r="X72" s="966"/>
      <c r="Y72" s="966"/>
      <c r="Z72" s="966"/>
      <c r="AA72" s="966"/>
      <c r="AB72" s="966"/>
      <c r="AC72" s="966"/>
      <c r="AD72" s="966"/>
      <c r="AE72" s="966"/>
      <c r="AF72" s="966"/>
      <c r="AG72" s="966"/>
      <c r="AH72" s="966"/>
      <c r="AI72" s="966"/>
      <c r="AJ72" s="966"/>
      <c r="AK72" s="966"/>
      <c r="AL72" s="966"/>
      <c r="AM72" s="966"/>
      <c r="AN72" s="966"/>
      <c r="AO72" s="968"/>
      <c r="AP72" s="956"/>
      <c r="AQ72" s="654"/>
      <c r="AR72" s="654"/>
      <c r="AS72" s="654"/>
      <c r="AT72" s="654"/>
      <c r="AU72" s="654"/>
      <c r="AV72" s="654"/>
      <c r="AW72" s="654"/>
      <c r="AX72" s="654"/>
      <c r="AY72" s="654"/>
      <c r="AZ72" s="654"/>
      <c r="BA72" s="654"/>
      <c r="BB72" s="654"/>
      <c r="BC72" s="654"/>
      <c r="BD72" s="654"/>
      <c r="BE72" s="654"/>
      <c r="BF72" s="654"/>
      <c r="BG72" s="654"/>
      <c r="BH72" s="654"/>
      <c r="BI72" s="654"/>
      <c r="BJ72" s="654"/>
      <c r="BK72" s="654"/>
      <c r="BL72" s="654"/>
      <c r="BM72" s="654"/>
      <c r="BN72" s="654"/>
      <c r="BO72" s="654"/>
      <c r="BP72" s="654"/>
    </row>
    <row r="73" spans="1:68" ht="25.5" customHeight="1">
      <c r="A73" s="663">
        <v>76</v>
      </c>
      <c r="B73" s="957" t="s">
        <v>722</v>
      </c>
      <c r="C73" s="960">
        <v>21</v>
      </c>
      <c r="D73" s="664" t="s">
        <v>723</v>
      </c>
      <c r="E73" s="665">
        <v>1</v>
      </c>
      <c r="F73" s="666">
        <v>44799</v>
      </c>
      <c r="G73" s="664" t="s">
        <v>724</v>
      </c>
      <c r="H73" s="664" t="s">
        <v>725</v>
      </c>
      <c r="I73" s="667" t="s">
        <v>528</v>
      </c>
      <c r="J73" s="664" t="s">
        <v>6</v>
      </c>
      <c r="K73" s="667" t="s">
        <v>528</v>
      </c>
      <c r="L73" s="664" t="s">
        <v>547</v>
      </c>
      <c r="M73" s="667" t="s">
        <v>528</v>
      </c>
      <c r="N73" s="667">
        <v>609668</v>
      </c>
      <c r="O73" s="667">
        <v>3497172</v>
      </c>
      <c r="P73" s="667">
        <v>406667</v>
      </c>
      <c r="Q73" s="667">
        <f t="shared" ref="Q73:Q75" si="9">SUM(N73:P73)</f>
        <v>4513507</v>
      </c>
      <c r="R73" s="667">
        <v>0</v>
      </c>
      <c r="S73" s="667">
        <v>0</v>
      </c>
      <c r="T73" s="667">
        <v>0</v>
      </c>
      <c r="U73" s="667">
        <v>0</v>
      </c>
      <c r="V73" s="960">
        <v>8295</v>
      </c>
      <c r="W73" s="667">
        <v>0</v>
      </c>
      <c r="X73" s="667">
        <v>0</v>
      </c>
      <c r="Y73" s="667">
        <v>0</v>
      </c>
      <c r="Z73" s="667">
        <v>0</v>
      </c>
      <c r="AA73" s="667">
        <v>0</v>
      </c>
      <c r="AB73" s="667">
        <v>0</v>
      </c>
      <c r="AC73" s="667">
        <v>0</v>
      </c>
      <c r="AD73" s="667">
        <v>0</v>
      </c>
      <c r="AE73" s="667">
        <v>0</v>
      </c>
      <c r="AF73" s="667">
        <v>0</v>
      </c>
      <c r="AG73" s="667">
        <v>0</v>
      </c>
      <c r="AH73" s="667">
        <v>0</v>
      </c>
      <c r="AI73" s="667">
        <v>0</v>
      </c>
      <c r="AJ73" s="667">
        <v>0</v>
      </c>
      <c r="AK73" s="667">
        <v>0</v>
      </c>
      <c r="AL73" s="667">
        <v>0</v>
      </c>
      <c r="AM73" s="667">
        <v>0</v>
      </c>
      <c r="AN73" s="667">
        <v>0</v>
      </c>
      <c r="AO73" s="667">
        <v>0</v>
      </c>
      <c r="AP73" s="668">
        <v>-4513507</v>
      </c>
    </row>
    <row r="74" spans="1:68" ht="25.5" customHeight="1">
      <c r="A74" s="669">
        <v>77</v>
      </c>
      <c r="B74" s="958"/>
      <c r="C74" s="961"/>
      <c r="D74" s="670" t="s">
        <v>333</v>
      </c>
      <c r="E74" s="671">
        <v>1</v>
      </c>
      <c r="F74" s="672">
        <v>44799</v>
      </c>
      <c r="G74" s="670" t="s">
        <v>726</v>
      </c>
      <c r="H74" s="670" t="s">
        <v>727</v>
      </c>
      <c r="I74" s="673" t="s">
        <v>528</v>
      </c>
      <c r="J74" s="670" t="s">
        <v>6</v>
      </c>
      <c r="K74" s="673" t="s">
        <v>528</v>
      </c>
      <c r="L74" s="670" t="s">
        <v>547</v>
      </c>
      <c r="M74" s="673" t="s">
        <v>528</v>
      </c>
      <c r="N74" s="673">
        <v>222580</v>
      </c>
      <c r="O74" s="673">
        <v>2109709</v>
      </c>
      <c r="P74" s="673">
        <v>368000</v>
      </c>
      <c r="Q74" s="673">
        <f t="shared" si="9"/>
        <v>2700289</v>
      </c>
      <c r="R74" s="673">
        <v>0</v>
      </c>
      <c r="S74" s="673">
        <v>0</v>
      </c>
      <c r="T74" s="673">
        <v>0</v>
      </c>
      <c r="U74" s="673">
        <v>0</v>
      </c>
      <c r="V74" s="961"/>
      <c r="W74" s="673">
        <v>0</v>
      </c>
      <c r="X74" s="673">
        <v>0</v>
      </c>
      <c r="Y74" s="673">
        <v>0</v>
      </c>
      <c r="Z74" s="673">
        <v>0</v>
      </c>
      <c r="AA74" s="673">
        <v>0</v>
      </c>
      <c r="AB74" s="670">
        <v>5100</v>
      </c>
      <c r="AC74" s="673">
        <v>0</v>
      </c>
      <c r="AD74" s="673">
        <v>0</v>
      </c>
      <c r="AE74" s="673">
        <v>0</v>
      </c>
      <c r="AF74" s="673">
        <v>0</v>
      </c>
      <c r="AG74" s="673">
        <v>0</v>
      </c>
      <c r="AH74" s="673">
        <v>0</v>
      </c>
      <c r="AI74" s="673">
        <v>0</v>
      </c>
      <c r="AJ74" s="673">
        <v>0</v>
      </c>
      <c r="AK74" s="673">
        <v>0</v>
      </c>
      <c r="AL74" s="673">
        <v>0</v>
      </c>
      <c r="AM74" s="673">
        <v>0</v>
      </c>
      <c r="AN74" s="673">
        <v>0</v>
      </c>
      <c r="AO74" s="673">
        <v>0</v>
      </c>
      <c r="AP74" s="674">
        <v>-2700289</v>
      </c>
    </row>
    <row r="75" spans="1:68" ht="25.5" customHeight="1" thickBot="1">
      <c r="A75" s="675">
        <v>78</v>
      </c>
      <c r="B75" s="959"/>
      <c r="C75" s="962"/>
      <c r="D75" s="676" t="s">
        <v>728</v>
      </c>
      <c r="E75" s="677">
        <v>1</v>
      </c>
      <c r="F75" s="678">
        <v>44799</v>
      </c>
      <c r="G75" s="676" t="s">
        <v>729</v>
      </c>
      <c r="H75" s="676" t="s">
        <v>727</v>
      </c>
      <c r="I75" s="679" t="s">
        <v>528</v>
      </c>
      <c r="J75" s="676" t="s">
        <v>6</v>
      </c>
      <c r="K75" s="679" t="s">
        <v>528</v>
      </c>
      <c r="L75" s="676" t="s">
        <v>547</v>
      </c>
      <c r="M75" s="679" t="s">
        <v>528</v>
      </c>
      <c r="N75" s="679">
        <v>164200</v>
      </c>
      <c r="O75" s="679">
        <v>1908060</v>
      </c>
      <c r="P75" s="679">
        <v>371000</v>
      </c>
      <c r="Q75" s="679">
        <f t="shared" si="9"/>
        <v>2443260</v>
      </c>
      <c r="R75" s="679">
        <v>0</v>
      </c>
      <c r="S75" s="679">
        <v>0</v>
      </c>
      <c r="T75" s="679">
        <v>0</v>
      </c>
      <c r="U75" s="679">
        <v>0</v>
      </c>
      <c r="V75" s="962"/>
      <c r="W75" s="679">
        <v>0</v>
      </c>
      <c r="X75" s="679">
        <v>0</v>
      </c>
      <c r="Y75" s="679">
        <v>0</v>
      </c>
      <c r="Z75" s="679">
        <v>0</v>
      </c>
      <c r="AA75" s="679">
        <v>0</v>
      </c>
      <c r="AB75" s="676">
        <v>5360</v>
      </c>
      <c r="AC75" s="679">
        <v>0</v>
      </c>
      <c r="AD75" s="679">
        <v>0</v>
      </c>
      <c r="AE75" s="679">
        <v>0</v>
      </c>
      <c r="AF75" s="679">
        <v>0</v>
      </c>
      <c r="AG75" s="679">
        <v>0</v>
      </c>
      <c r="AH75" s="679">
        <v>0</v>
      </c>
      <c r="AI75" s="679">
        <v>0</v>
      </c>
      <c r="AJ75" s="679">
        <v>0</v>
      </c>
      <c r="AK75" s="679">
        <v>0</v>
      </c>
      <c r="AL75" s="679">
        <v>0</v>
      </c>
      <c r="AM75" s="679">
        <v>0</v>
      </c>
      <c r="AN75" s="679">
        <v>0</v>
      </c>
      <c r="AO75" s="679">
        <v>0</v>
      </c>
      <c r="AP75" s="680">
        <v>-2443260</v>
      </c>
    </row>
    <row r="76" spans="1:68" s="685" customFormat="1" ht="25.5" customHeight="1" thickBot="1">
      <c r="A76" s="963" t="s">
        <v>730</v>
      </c>
      <c r="B76" s="964"/>
      <c r="C76" s="681">
        <v>139</v>
      </c>
      <c r="D76" s="682" t="s">
        <v>528</v>
      </c>
      <c r="E76" s="683">
        <f>SUM(E7:E75)</f>
        <v>92</v>
      </c>
      <c r="F76" s="681" t="s">
        <v>528</v>
      </c>
      <c r="G76" s="681" t="s">
        <v>528</v>
      </c>
      <c r="H76" s="681" t="s">
        <v>528</v>
      </c>
      <c r="I76" s="681" t="s">
        <v>528</v>
      </c>
      <c r="J76" s="681" t="s">
        <v>528</v>
      </c>
      <c r="K76" s="681" t="s">
        <v>528</v>
      </c>
      <c r="L76" s="681" t="s">
        <v>528</v>
      </c>
      <c r="M76" s="681" t="s">
        <v>528</v>
      </c>
      <c r="N76" s="681">
        <f t="shared" ref="N76:W76" si="10">SUM(N7:N75)</f>
        <v>29156398</v>
      </c>
      <c r="O76" s="681">
        <f t="shared" si="10"/>
        <v>45721962</v>
      </c>
      <c r="P76" s="681">
        <f t="shared" si="10"/>
        <v>24269720</v>
      </c>
      <c r="Q76" s="681">
        <f t="shared" si="10"/>
        <v>99315080</v>
      </c>
      <c r="R76" s="681">
        <f t="shared" si="10"/>
        <v>43000</v>
      </c>
      <c r="S76" s="681">
        <f t="shared" si="10"/>
        <v>26160</v>
      </c>
      <c r="T76" s="681">
        <f t="shared" si="10"/>
        <v>18000</v>
      </c>
      <c r="U76" s="681">
        <f t="shared" si="10"/>
        <v>49300</v>
      </c>
      <c r="V76" s="681">
        <f t="shared" si="10"/>
        <v>136313</v>
      </c>
      <c r="W76" s="681">
        <f t="shared" si="10"/>
        <v>59958</v>
      </c>
      <c r="X76" s="684">
        <v>0</v>
      </c>
      <c r="Y76" s="681">
        <f t="shared" ref="Y76:AP76" si="11">SUM(Y7:Y75)</f>
        <v>48</v>
      </c>
      <c r="Z76" s="681">
        <f t="shared" si="11"/>
        <v>15200</v>
      </c>
      <c r="AA76" s="681">
        <f t="shared" si="11"/>
        <v>3390</v>
      </c>
      <c r="AB76" s="681">
        <f t="shared" si="11"/>
        <v>12855</v>
      </c>
      <c r="AC76" s="681">
        <f t="shared" si="11"/>
        <v>0</v>
      </c>
      <c r="AD76" s="681">
        <f t="shared" si="11"/>
        <v>5968</v>
      </c>
      <c r="AE76" s="681">
        <f t="shared" si="11"/>
        <v>35</v>
      </c>
      <c r="AF76" s="681">
        <f t="shared" si="11"/>
        <v>247</v>
      </c>
      <c r="AG76" s="681">
        <f t="shared" si="11"/>
        <v>115600</v>
      </c>
      <c r="AH76" s="681">
        <f t="shared" si="11"/>
        <v>8776600</v>
      </c>
      <c r="AI76" s="681">
        <f t="shared" si="11"/>
        <v>378080</v>
      </c>
      <c r="AJ76" s="681">
        <f t="shared" si="11"/>
        <v>14765980</v>
      </c>
      <c r="AK76" s="681">
        <f t="shared" si="11"/>
        <v>1056000</v>
      </c>
      <c r="AL76" s="681">
        <f t="shared" si="11"/>
        <v>27358600</v>
      </c>
      <c r="AM76" s="681">
        <f t="shared" si="11"/>
        <v>6745800</v>
      </c>
      <c r="AN76" s="681">
        <f t="shared" si="11"/>
        <v>8670380</v>
      </c>
      <c r="AO76" s="681">
        <f t="shared" si="11"/>
        <v>43830780</v>
      </c>
      <c r="AP76" s="681">
        <f t="shared" si="11"/>
        <v>-46591596</v>
      </c>
    </row>
    <row r="77" spans="1:68" ht="25.5" customHeight="1">
      <c r="AP77" s="575"/>
    </row>
  </sheetData>
  <mergeCells count="129">
    <mergeCell ref="A1:AP1"/>
    <mergeCell ref="A2:A5"/>
    <mergeCell ref="B2:B5"/>
    <mergeCell ref="C2:C5"/>
    <mergeCell ref="D2:H2"/>
    <mergeCell ref="I2:M2"/>
    <mergeCell ref="N2:Q2"/>
    <mergeCell ref="R2:U3"/>
    <mergeCell ref="V2:X2"/>
    <mergeCell ref="Y2:AF2"/>
    <mergeCell ref="AG2:AP2"/>
    <mergeCell ref="D3:D5"/>
    <mergeCell ref="E3:E4"/>
    <mergeCell ref="F3:F5"/>
    <mergeCell ref="G3:G5"/>
    <mergeCell ref="H3:H5"/>
    <mergeCell ref="I3:I5"/>
    <mergeCell ref="J3:J5"/>
    <mergeCell ref="K3:K5"/>
    <mergeCell ref="L3:L5"/>
    <mergeCell ref="Y3:AB3"/>
    <mergeCell ref="AC3:AF3"/>
    <mergeCell ref="AG3:AJ3"/>
    <mergeCell ref="AK3:AO3"/>
    <mergeCell ref="AP3:AP4"/>
    <mergeCell ref="V4:V5"/>
    <mergeCell ref="W4:W5"/>
    <mergeCell ref="X4:X5"/>
    <mergeCell ref="M3:M5"/>
    <mergeCell ref="N3:N4"/>
    <mergeCell ref="O3:O4"/>
    <mergeCell ref="P3:P4"/>
    <mergeCell ref="Q3:Q4"/>
    <mergeCell ref="V3:X3"/>
    <mergeCell ref="AH10:AH14"/>
    <mergeCell ref="W10:W14"/>
    <mergeCell ref="X10:X14"/>
    <mergeCell ref="Y10:Y14"/>
    <mergeCell ref="Z10:Z14"/>
    <mergeCell ref="AA10:AA14"/>
    <mergeCell ref="AB10:AB14"/>
    <mergeCell ref="B7:B9"/>
    <mergeCell ref="C7:C9"/>
    <mergeCell ref="V7:V9"/>
    <mergeCell ref="B10:B14"/>
    <mergeCell ref="C10:C14"/>
    <mergeCell ref="V10:V14"/>
    <mergeCell ref="C60:C72"/>
    <mergeCell ref="N60:N69"/>
    <mergeCell ref="O60:O69"/>
    <mergeCell ref="P60:P69"/>
    <mergeCell ref="Q60:Q69"/>
    <mergeCell ref="AO10:AO14"/>
    <mergeCell ref="AP10:AP14"/>
    <mergeCell ref="B16:B30"/>
    <mergeCell ref="C16:C30"/>
    <mergeCell ref="V16:V30"/>
    <mergeCell ref="B31:B59"/>
    <mergeCell ref="C31:C59"/>
    <mergeCell ref="V31:V59"/>
    <mergeCell ref="AI10:AI14"/>
    <mergeCell ref="AJ10:AJ14"/>
    <mergeCell ref="AK10:AK14"/>
    <mergeCell ref="AL10:AL14"/>
    <mergeCell ref="AM10:AM14"/>
    <mergeCell ref="AN10:AN14"/>
    <mergeCell ref="AC10:AC14"/>
    <mergeCell ref="AD10:AD14"/>
    <mergeCell ref="AE10:AE14"/>
    <mergeCell ref="AF10:AF14"/>
    <mergeCell ref="AG10:AG14"/>
    <mergeCell ref="Z60:Z69"/>
    <mergeCell ref="AA60:AA69"/>
    <mergeCell ref="AB60:AB69"/>
    <mergeCell ref="AC60:AC69"/>
    <mergeCell ref="R60:R69"/>
    <mergeCell ref="S60:S69"/>
    <mergeCell ref="T60:T69"/>
    <mergeCell ref="U60:U69"/>
    <mergeCell ref="V60:V72"/>
    <mergeCell ref="W60:W69"/>
    <mergeCell ref="AP60:AP69"/>
    <mergeCell ref="N70:N72"/>
    <mergeCell ref="O70:O72"/>
    <mergeCell ref="P70:P72"/>
    <mergeCell ref="Q70:Q72"/>
    <mergeCell ref="R70:R72"/>
    <mergeCell ref="S70:S72"/>
    <mergeCell ref="T70:T72"/>
    <mergeCell ref="U70:U72"/>
    <mergeCell ref="W70:W72"/>
    <mergeCell ref="AJ60:AJ69"/>
    <mergeCell ref="AK60:AK69"/>
    <mergeCell ref="AL60:AL69"/>
    <mergeCell ref="AM60:AM69"/>
    <mergeCell ref="AN60:AN69"/>
    <mergeCell ref="AO60:AO69"/>
    <mergeCell ref="AD60:AD69"/>
    <mergeCell ref="AE60:AE69"/>
    <mergeCell ref="AF60:AF69"/>
    <mergeCell ref="AG60:AG69"/>
    <mergeCell ref="AH60:AH69"/>
    <mergeCell ref="AI60:AI69"/>
    <mergeCell ref="X60:X69"/>
    <mergeCell ref="Y60:Y69"/>
    <mergeCell ref="AP70:AP72"/>
    <mergeCell ref="B73:B75"/>
    <mergeCell ref="C73:C75"/>
    <mergeCell ref="V73:V75"/>
    <mergeCell ref="A76:B76"/>
    <mergeCell ref="AJ70:AJ72"/>
    <mergeCell ref="AK70:AK72"/>
    <mergeCell ref="AL70:AL72"/>
    <mergeCell ref="AM70:AM72"/>
    <mergeCell ref="AN70:AN72"/>
    <mergeCell ref="AO70:AO72"/>
    <mergeCell ref="AD70:AD72"/>
    <mergeCell ref="AE70:AE72"/>
    <mergeCell ref="AF70:AF72"/>
    <mergeCell ref="AG70:AG72"/>
    <mergeCell ref="AH70:AH72"/>
    <mergeCell ref="AI70:AI72"/>
    <mergeCell ref="X70:X72"/>
    <mergeCell ref="Y70:Y72"/>
    <mergeCell ref="Z70:Z72"/>
    <mergeCell ref="AA70:AA72"/>
    <mergeCell ref="AB70:AB72"/>
    <mergeCell ref="AC70:AC72"/>
    <mergeCell ref="B60:B7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F193"/>
  <sheetViews>
    <sheetView topLeftCell="A60" zoomScale="60" zoomScaleNormal="60" workbookViewId="0">
      <selection activeCell="C68" sqref="C68"/>
    </sheetView>
  </sheetViews>
  <sheetFormatPr defaultRowHeight="13.5"/>
  <cols>
    <col min="1" max="1" width="4.7109375" style="1" customWidth="1"/>
    <col min="2" max="2" width="14.7109375" style="1" customWidth="1"/>
    <col min="3" max="3" width="5.42578125" style="1" customWidth="1"/>
    <col min="4" max="4" width="18.85546875" style="1" customWidth="1"/>
    <col min="5" max="5" width="5.85546875" style="1" customWidth="1"/>
    <col min="6" max="6" width="13" style="1" customWidth="1"/>
    <col min="7" max="7" width="17.5703125" style="1" customWidth="1"/>
    <col min="8" max="8" width="28.42578125" style="1" customWidth="1"/>
    <col min="9" max="9" width="5.85546875" style="1" customWidth="1"/>
    <col min="10" max="10" width="23.85546875" style="1" customWidth="1"/>
    <col min="11" max="11" width="5.85546875" style="1" customWidth="1"/>
    <col min="12" max="12" width="14.85546875" style="1" customWidth="1"/>
    <col min="13" max="13" width="23.140625" style="1" customWidth="1"/>
    <col min="14" max="14" width="11.85546875" style="1" customWidth="1"/>
    <col min="15" max="15" width="14" style="1" customWidth="1"/>
    <col min="16" max="16" width="11.7109375" style="1" customWidth="1"/>
    <col min="17" max="17" width="12.28515625" style="1" customWidth="1"/>
    <col min="18" max="18" width="10.28515625" style="1" customWidth="1"/>
    <col min="19" max="19" width="7.28515625" style="1" customWidth="1"/>
    <col min="20" max="20" width="6.28515625" style="1" customWidth="1"/>
    <col min="21" max="21" width="9.7109375" style="1" customWidth="1"/>
    <col min="22" max="22" width="6.85546875" style="1" customWidth="1"/>
    <col min="23" max="23" width="7" style="1" customWidth="1"/>
    <col min="24" max="24" width="18.5703125" style="1" customWidth="1"/>
    <col min="25" max="25" width="6.140625" style="1" customWidth="1"/>
    <col min="26" max="26" width="6.5703125" style="1" customWidth="1"/>
    <col min="27" max="27" width="11.85546875" style="1" customWidth="1"/>
    <col min="28" max="28" width="13.28515625" style="1" customWidth="1"/>
    <col min="29" max="29" width="6.28515625" style="1" customWidth="1"/>
    <col min="30" max="31" width="5.42578125" style="1" customWidth="1"/>
    <col min="32" max="32" width="13.42578125" style="1" customWidth="1"/>
    <col min="33" max="33" width="10.42578125" style="16" customWidth="1"/>
    <col min="34" max="34" width="9.7109375" style="16" customWidth="1"/>
    <col min="35" max="35" width="9.5703125" style="16" customWidth="1"/>
    <col min="36" max="36" width="12.7109375" style="16" customWidth="1"/>
    <col min="37" max="37" width="10.5703125" style="1" customWidth="1"/>
    <col min="38" max="38" width="10.85546875" style="1" customWidth="1"/>
    <col min="39" max="39" width="10.5703125" style="1" customWidth="1"/>
    <col min="40" max="40" width="11.42578125" style="1" customWidth="1"/>
    <col min="41" max="41" width="14.7109375" style="1" customWidth="1"/>
    <col min="42" max="42" width="20.85546875" style="1" customWidth="1"/>
    <col min="43" max="43" width="8.85546875" style="1" customWidth="1"/>
    <col min="44" max="16384" width="9.140625" style="1"/>
  </cols>
  <sheetData>
    <row r="1" spans="1:58" ht="49.5" customHeight="1">
      <c r="A1" s="848" t="s">
        <v>891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8"/>
      <c r="U1" s="848"/>
      <c r="V1" s="848"/>
      <c r="W1" s="848"/>
      <c r="X1" s="848"/>
      <c r="Y1" s="848"/>
      <c r="Z1" s="848"/>
      <c r="AA1" s="848"/>
      <c r="AB1" s="848"/>
      <c r="AC1" s="848"/>
      <c r="AD1" s="848"/>
      <c r="AE1" s="848"/>
      <c r="AF1" s="848"/>
      <c r="AG1" s="848"/>
      <c r="AH1" s="848"/>
      <c r="AI1" s="848"/>
      <c r="AJ1" s="848"/>
      <c r="AK1" s="848"/>
      <c r="AL1" s="848"/>
      <c r="AM1" s="848"/>
      <c r="AN1" s="848"/>
      <c r="AO1" s="848"/>
      <c r="AP1" s="5"/>
      <c r="AQ1" s="5"/>
    </row>
    <row r="2" spans="1:58" ht="57" customHeight="1">
      <c r="A2" s="915" t="s">
        <v>14</v>
      </c>
      <c r="B2" s="836" t="s">
        <v>36</v>
      </c>
      <c r="C2" s="840" t="s">
        <v>46</v>
      </c>
      <c r="D2" s="836" t="s">
        <v>11</v>
      </c>
      <c r="E2" s="836"/>
      <c r="F2" s="836"/>
      <c r="G2" s="836"/>
      <c r="H2" s="836"/>
      <c r="I2" s="836" t="s">
        <v>16</v>
      </c>
      <c r="J2" s="836"/>
      <c r="K2" s="836"/>
      <c r="L2" s="836"/>
      <c r="M2" s="836"/>
      <c r="N2" s="1031" t="s">
        <v>4</v>
      </c>
      <c r="O2" s="1031"/>
      <c r="P2" s="1031"/>
      <c r="Q2" s="1031"/>
      <c r="R2" s="857" t="s">
        <v>26</v>
      </c>
      <c r="S2" s="857"/>
      <c r="T2" s="857"/>
      <c r="U2" s="857"/>
      <c r="V2" s="836" t="s">
        <v>37</v>
      </c>
      <c r="W2" s="836"/>
      <c r="X2" s="836"/>
      <c r="Y2" s="836" t="s">
        <v>25</v>
      </c>
      <c r="Z2" s="836"/>
      <c r="AA2" s="836"/>
      <c r="AB2" s="836"/>
      <c r="AC2" s="836"/>
      <c r="AD2" s="836"/>
      <c r="AE2" s="836"/>
      <c r="AF2" s="836"/>
      <c r="AG2" s="836" t="s">
        <v>0</v>
      </c>
      <c r="AH2" s="836"/>
      <c r="AI2" s="836"/>
      <c r="AJ2" s="836"/>
      <c r="AK2" s="836"/>
      <c r="AL2" s="836"/>
      <c r="AM2" s="836"/>
      <c r="AN2" s="836"/>
      <c r="AO2" s="836"/>
      <c r="AP2" s="836"/>
      <c r="AQ2" s="8"/>
    </row>
    <row r="3" spans="1:58" ht="136.5" customHeight="1">
      <c r="A3" s="915"/>
      <c r="B3" s="836"/>
      <c r="C3" s="840"/>
      <c r="D3" s="840" t="s">
        <v>59</v>
      </c>
      <c r="E3" s="836" t="s">
        <v>58</v>
      </c>
      <c r="F3" s="872" t="s">
        <v>10</v>
      </c>
      <c r="G3" s="840" t="s">
        <v>24</v>
      </c>
      <c r="H3" s="873" t="s">
        <v>57</v>
      </c>
      <c r="I3" s="840" t="s">
        <v>7</v>
      </c>
      <c r="J3" s="840" t="s">
        <v>6</v>
      </c>
      <c r="K3" s="840" t="s">
        <v>5</v>
      </c>
      <c r="L3" s="840" t="s">
        <v>35</v>
      </c>
      <c r="M3" s="836" t="s">
        <v>8</v>
      </c>
      <c r="N3" s="859" t="s">
        <v>34</v>
      </c>
      <c r="O3" s="859" t="s">
        <v>2</v>
      </c>
      <c r="P3" s="859" t="s">
        <v>3</v>
      </c>
      <c r="Q3" s="874" t="s">
        <v>44</v>
      </c>
      <c r="R3" s="857"/>
      <c r="S3" s="857"/>
      <c r="T3" s="857"/>
      <c r="U3" s="857"/>
      <c r="V3" s="836" t="s">
        <v>1</v>
      </c>
      <c r="W3" s="836"/>
      <c r="X3" s="836"/>
      <c r="Y3" s="836" t="s">
        <v>41</v>
      </c>
      <c r="Z3" s="836"/>
      <c r="AA3" s="836"/>
      <c r="AB3" s="836"/>
      <c r="AC3" s="836" t="s">
        <v>42</v>
      </c>
      <c r="AD3" s="836"/>
      <c r="AE3" s="836"/>
      <c r="AF3" s="836"/>
      <c r="AG3" s="863" t="s">
        <v>40</v>
      </c>
      <c r="AH3" s="863"/>
      <c r="AI3" s="863"/>
      <c r="AJ3" s="863"/>
      <c r="AK3" s="861" t="s">
        <v>43</v>
      </c>
      <c r="AL3" s="861"/>
      <c r="AM3" s="861"/>
      <c r="AN3" s="861"/>
      <c r="AO3" s="862" t="s">
        <v>44</v>
      </c>
      <c r="AP3" s="1032" t="s">
        <v>47</v>
      </c>
      <c r="AQ3" s="12"/>
    </row>
    <row r="4" spans="1:58" ht="93.75" customHeight="1">
      <c r="A4" s="915"/>
      <c r="B4" s="836"/>
      <c r="C4" s="840"/>
      <c r="D4" s="840"/>
      <c r="E4" s="836"/>
      <c r="F4" s="872"/>
      <c r="G4" s="840"/>
      <c r="H4" s="873"/>
      <c r="I4" s="840"/>
      <c r="J4" s="840"/>
      <c r="K4" s="840"/>
      <c r="L4" s="840"/>
      <c r="M4" s="836"/>
      <c r="N4" s="859"/>
      <c r="O4" s="859"/>
      <c r="P4" s="859"/>
      <c r="Q4" s="874"/>
      <c r="R4" s="24" t="s">
        <v>27</v>
      </c>
      <c r="S4" s="24" t="s">
        <v>28</v>
      </c>
      <c r="T4" s="24" t="s">
        <v>29</v>
      </c>
      <c r="U4" s="24" t="s">
        <v>30</v>
      </c>
      <c r="V4" s="103" t="s">
        <v>97</v>
      </c>
      <c r="W4" s="103" t="s">
        <v>39</v>
      </c>
      <c r="X4" s="103" t="s">
        <v>9</v>
      </c>
      <c r="Y4" s="25" t="s">
        <v>17</v>
      </c>
      <c r="Z4" s="25" t="s">
        <v>19</v>
      </c>
      <c r="AA4" s="25" t="s">
        <v>21</v>
      </c>
      <c r="AB4" s="25" t="s">
        <v>8</v>
      </c>
      <c r="AC4" s="25" t="s">
        <v>17</v>
      </c>
      <c r="AD4" s="25" t="s">
        <v>19</v>
      </c>
      <c r="AE4" s="25" t="s">
        <v>21</v>
      </c>
      <c r="AF4" s="25" t="s">
        <v>8</v>
      </c>
      <c r="AG4" s="26" t="s">
        <v>17</v>
      </c>
      <c r="AH4" s="26" t="s">
        <v>19</v>
      </c>
      <c r="AI4" s="26" t="s">
        <v>21</v>
      </c>
      <c r="AJ4" s="27" t="s">
        <v>30</v>
      </c>
      <c r="AK4" s="28" t="s">
        <v>17</v>
      </c>
      <c r="AL4" s="28" t="s">
        <v>19</v>
      </c>
      <c r="AM4" s="28" t="s">
        <v>21</v>
      </c>
      <c r="AN4" s="29" t="s">
        <v>30</v>
      </c>
      <c r="AO4" s="862"/>
      <c r="AP4" s="1032"/>
      <c r="AQ4" s="7"/>
    </row>
    <row r="5" spans="1:58" ht="43.5" customHeight="1">
      <c r="A5" s="915"/>
      <c r="B5" s="836"/>
      <c r="C5" s="114" t="s">
        <v>12</v>
      </c>
      <c r="D5" s="840"/>
      <c r="E5" s="114" t="s">
        <v>12</v>
      </c>
      <c r="F5" s="231"/>
      <c r="G5" s="231"/>
      <c r="H5" s="263"/>
      <c r="I5" s="103"/>
      <c r="J5" s="103"/>
      <c r="K5" s="102"/>
      <c r="L5" s="103"/>
      <c r="M5" s="103"/>
      <c r="N5" s="18" t="s">
        <v>33</v>
      </c>
      <c r="O5" s="18" t="s">
        <v>33</v>
      </c>
      <c r="P5" s="18" t="s">
        <v>33</v>
      </c>
      <c r="Q5" s="19" t="s">
        <v>33</v>
      </c>
      <c r="R5" s="229" t="s">
        <v>31</v>
      </c>
      <c r="S5" s="229" t="s">
        <v>31</v>
      </c>
      <c r="T5" s="229" t="s">
        <v>31</v>
      </c>
      <c r="U5" s="229" t="s">
        <v>31</v>
      </c>
      <c r="V5" s="103" t="s">
        <v>32</v>
      </c>
      <c r="W5" s="103" t="s">
        <v>12</v>
      </c>
      <c r="X5" s="103" t="s">
        <v>9</v>
      </c>
      <c r="Y5" s="103" t="s">
        <v>18</v>
      </c>
      <c r="Z5" s="103" t="s">
        <v>20</v>
      </c>
      <c r="AA5" s="103" t="s">
        <v>22</v>
      </c>
      <c r="AB5" s="103"/>
      <c r="AC5" s="103" t="s">
        <v>18</v>
      </c>
      <c r="AD5" s="103" t="s">
        <v>20</v>
      </c>
      <c r="AE5" s="103" t="s">
        <v>22</v>
      </c>
      <c r="AF5" s="103"/>
      <c r="AG5" s="237" t="s">
        <v>31</v>
      </c>
      <c r="AH5" s="237" t="s">
        <v>31</v>
      </c>
      <c r="AI5" s="237" t="s">
        <v>31</v>
      </c>
      <c r="AJ5" s="237" t="s">
        <v>31</v>
      </c>
      <c r="AK5" s="299" t="s">
        <v>31</v>
      </c>
      <c r="AL5" s="299" t="s">
        <v>31</v>
      </c>
      <c r="AM5" s="299" t="s">
        <v>31</v>
      </c>
      <c r="AN5" s="138" t="s">
        <v>33</v>
      </c>
      <c r="AO5" s="105" t="s">
        <v>33</v>
      </c>
      <c r="AP5" s="165" t="s">
        <v>33</v>
      </c>
      <c r="AQ5" s="9"/>
    </row>
    <row r="6" spans="1:58" s="140" customFormat="1" ht="19.5" customHeight="1" thickBot="1">
      <c r="A6" s="450">
        <v>1</v>
      </c>
      <c r="B6" s="450">
        <v>2</v>
      </c>
      <c r="C6" s="450">
        <v>3</v>
      </c>
      <c r="D6" s="450">
        <v>4</v>
      </c>
      <c r="E6" s="450">
        <v>5</v>
      </c>
      <c r="F6" s="450">
        <v>6</v>
      </c>
      <c r="G6" s="450">
        <v>7</v>
      </c>
      <c r="H6" s="450">
        <v>8</v>
      </c>
      <c r="I6" s="450">
        <v>9</v>
      </c>
      <c r="J6" s="450">
        <v>10</v>
      </c>
      <c r="K6" s="450">
        <v>11</v>
      </c>
      <c r="L6" s="450">
        <v>12</v>
      </c>
      <c r="M6" s="450">
        <v>13</v>
      </c>
      <c r="N6" s="450">
        <v>14</v>
      </c>
      <c r="O6" s="450">
        <v>15</v>
      </c>
      <c r="P6" s="450">
        <v>16</v>
      </c>
      <c r="Q6" s="450">
        <v>17</v>
      </c>
      <c r="R6" s="450">
        <v>18</v>
      </c>
      <c r="S6" s="450">
        <v>19</v>
      </c>
      <c r="T6" s="450">
        <v>20</v>
      </c>
      <c r="U6" s="450">
        <v>21</v>
      </c>
      <c r="V6" s="450">
        <v>22</v>
      </c>
      <c r="W6" s="450">
        <v>23</v>
      </c>
      <c r="X6" s="450">
        <v>24</v>
      </c>
      <c r="Y6" s="450">
        <v>25</v>
      </c>
      <c r="Z6" s="450">
        <v>26</v>
      </c>
      <c r="AA6" s="450">
        <v>27</v>
      </c>
      <c r="AB6" s="450">
        <v>28</v>
      </c>
      <c r="AC6" s="450">
        <v>29</v>
      </c>
      <c r="AD6" s="450">
        <v>30</v>
      </c>
      <c r="AE6" s="450">
        <v>31</v>
      </c>
      <c r="AF6" s="450">
        <v>32</v>
      </c>
      <c r="AG6" s="704">
        <v>33</v>
      </c>
      <c r="AH6" s="704">
        <v>34</v>
      </c>
      <c r="AI6" s="704">
        <v>35</v>
      </c>
      <c r="AJ6" s="704">
        <v>36</v>
      </c>
      <c r="AK6" s="704">
        <v>37</v>
      </c>
      <c r="AL6" s="704">
        <v>38</v>
      </c>
      <c r="AM6" s="704">
        <v>39</v>
      </c>
      <c r="AN6" s="704">
        <v>40</v>
      </c>
      <c r="AO6" s="450">
        <v>41</v>
      </c>
      <c r="AP6" s="450">
        <v>42</v>
      </c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7" spans="1:58" ht="28.5">
      <c r="A7" s="753">
        <v>1</v>
      </c>
      <c r="B7" s="1033" t="s">
        <v>890</v>
      </c>
      <c r="C7" s="914">
        <v>20</v>
      </c>
      <c r="D7" s="744" t="s">
        <v>889</v>
      </c>
      <c r="E7" s="738">
        <v>1</v>
      </c>
      <c r="F7" s="738" t="s">
        <v>877</v>
      </c>
      <c r="G7" s="744" t="s">
        <v>888</v>
      </c>
      <c r="H7" s="752" t="s">
        <v>275</v>
      </c>
      <c r="I7" s="738" t="s">
        <v>733</v>
      </c>
      <c r="J7" s="744" t="s">
        <v>879</v>
      </c>
      <c r="K7" s="738" t="s">
        <v>733</v>
      </c>
      <c r="L7" s="738" t="s">
        <v>733</v>
      </c>
      <c r="M7" s="738" t="s">
        <v>733</v>
      </c>
      <c r="N7" s="257">
        <v>1592500</v>
      </c>
      <c r="O7" s="743">
        <v>829000</v>
      </c>
      <c r="P7" s="257">
        <v>1927300</v>
      </c>
      <c r="Q7" s="742">
        <f t="shared" ref="Q7:Q12" si="0">N7+O7+P7</f>
        <v>4348800</v>
      </c>
      <c r="R7" s="740">
        <v>12000</v>
      </c>
      <c r="S7" s="740">
        <v>4000</v>
      </c>
      <c r="T7" s="740">
        <v>0</v>
      </c>
      <c r="U7" s="740">
        <v>6000</v>
      </c>
      <c r="V7" s="1033">
        <v>13414</v>
      </c>
      <c r="W7" s="738">
        <v>4</v>
      </c>
      <c r="X7" s="738">
        <f>W7/V7*100</f>
        <v>2.9819591471596841E-2</v>
      </c>
      <c r="Y7" s="738">
        <v>0</v>
      </c>
      <c r="Z7" s="738">
        <v>130</v>
      </c>
      <c r="AA7" s="738">
        <v>100</v>
      </c>
      <c r="AB7" s="738">
        <v>0</v>
      </c>
      <c r="AC7" s="738">
        <v>0</v>
      </c>
      <c r="AD7" s="738">
        <v>0</v>
      </c>
      <c r="AE7" s="738">
        <v>0</v>
      </c>
      <c r="AF7" s="738">
        <v>0</v>
      </c>
      <c r="AG7" s="737">
        <v>0</v>
      </c>
      <c r="AH7" s="737">
        <v>0</v>
      </c>
      <c r="AI7" s="737">
        <v>0</v>
      </c>
      <c r="AJ7" s="699">
        <v>1095000</v>
      </c>
      <c r="AK7" s="736">
        <f>R7*Y7</f>
        <v>0</v>
      </c>
      <c r="AL7" s="736"/>
      <c r="AM7" s="736">
        <f>T7*AA7</f>
        <v>0</v>
      </c>
      <c r="AN7" s="707">
        <v>0</v>
      </c>
      <c r="AO7" s="735">
        <f>AK7+AL7+AM7+AN7</f>
        <v>0</v>
      </c>
      <c r="AP7" s="734">
        <f>AO7-Q7</f>
        <v>-4348800</v>
      </c>
      <c r="AQ7" s="10"/>
    </row>
    <row r="8" spans="1:58" ht="42.75">
      <c r="A8" s="492">
        <v>2</v>
      </c>
      <c r="B8" s="1034"/>
      <c r="C8" s="915"/>
      <c r="D8" s="498" t="s">
        <v>887</v>
      </c>
      <c r="E8" s="499">
        <v>1</v>
      </c>
      <c r="F8" s="499" t="s">
        <v>873</v>
      </c>
      <c r="G8" s="498" t="s">
        <v>886</v>
      </c>
      <c r="H8" s="751" t="s">
        <v>275</v>
      </c>
      <c r="I8" s="499" t="s">
        <v>733</v>
      </c>
      <c r="J8" s="498" t="s">
        <v>879</v>
      </c>
      <c r="K8" s="499" t="s">
        <v>733</v>
      </c>
      <c r="L8" s="499" t="s">
        <v>733</v>
      </c>
      <c r="M8" s="499" t="s">
        <v>733</v>
      </c>
      <c r="N8" s="18">
        <v>2650000</v>
      </c>
      <c r="O8" s="726">
        <v>5692600</v>
      </c>
      <c r="P8" s="18">
        <v>960900</v>
      </c>
      <c r="Q8" s="725">
        <f t="shared" si="0"/>
        <v>9303500</v>
      </c>
      <c r="R8" s="501">
        <v>0</v>
      </c>
      <c r="S8" s="501">
        <v>0</v>
      </c>
      <c r="T8" s="501">
        <v>0</v>
      </c>
      <c r="U8" s="724">
        <v>100</v>
      </c>
      <c r="V8" s="1034"/>
      <c r="W8" s="499">
        <v>8048</v>
      </c>
      <c r="X8" s="499">
        <f>W8/V7*100</f>
        <v>59.997018040852844</v>
      </c>
      <c r="Y8" s="499">
        <v>0</v>
      </c>
      <c r="Z8" s="499">
        <v>0</v>
      </c>
      <c r="AA8" s="694">
        <v>1698</v>
      </c>
      <c r="AB8" s="498">
        <v>0</v>
      </c>
      <c r="AC8" s="499">
        <v>0</v>
      </c>
      <c r="AD8" s="499">
        <v>0</v>
      </c>
      <c r="AE8" s="499">
        <v>0</v>
      </c>
      <c r="AF8" s="498">
        <v>76</v>
      </c>
      <c r="AG8" s="706">
        <v>0</v>
      </c>
      <c r="AH8" s="706">
        <v>0</v>
      </c>
      <c r="AI8" s="706">
        <v>0</v>
      </c>
      <c r="AJ8" s="170">
        <v>6242400</v>
      </c>
      <c r="AK8" s="500">
        <f>R8*Y8</f>
        <v>0</v>
      </c>
      <c r="AL8" s="500">
        <f>S8*Z8</f>
        <v>0</v>
      </c>
      <c r="AM8" s="500">
        <v>0</v>
      </c>
      <c r="AN8" s="500">
        <v>0</v>
      </c>
      <c r="AO8" s="723">
        <f>AK8+AL8+AM8+AN8</f>
        <v>0</v>
      </c>
      <c r="AP8" s="722">
        <f>AO8-Q8</f>
        <v>-9303500</v>
      </c>
      <c r="AQ8" s="10"/>
    </row>
    <row r="9" spans="1:58" ht="71.25">
      <c r="A9" s="492">
        <v>3</v>
      </c>
      <c r="B9" s="1034"/>
      <c r="C9" s="915"/>
      <c r="D9" s="498" t="s">
        <v>885</v>
      </c>
      <c r="E9" s="499">
        <v>1</v>
      </c>
      <c r="F9" s="499" t="s">
        <v>884</v>
      </c>
      <c r="G9" s="498" t="s">
        <v>883</v>
      </c>
      <c r="H9" s="751" t="s">
        <v>275</v>
      </c>
      <c r="I9" s="499" t="s">
        <v>733</v>
      </c>
      <c r="J9" s="498" t="s">
        <v>879</v>
      </c>
      <c r="K9" s="499" t="s">
        <v>733</v>
      </c>
      <c r="L9" s="499" t="s">
        <v>733</v>
      </c>
      <c r="M9" s="499" t="s">
        <v>733</v>
      </c>
      <c r="N9" s="18">
        <v>3002500</v>
      </c>
      <c r="O9" s="726">
        <v>550240</v>
      </c>
      <c r="P9" s="18">
        <v>272000</v>
      </c>
      <c r="Q9" s="725">
        <f t="shared" si="0"/>
        <v>3824740</v>
      </c>
      <c r="R9" s="501">
        <v>0</v>
      </c>
      <c r="S9" s="501">
        <v>0</v>
      </c>
      <c r="T9" s="501">
        <v>0</v>
      </c>
      <c r="U9" s="501">
        <v>0</v>
      </c>
      <c r="V9" s="1034"/>
      <c r="W9" s="694">
        <v>15</v>
      </c>
      <c r="X9" s="694">
        <v>0</v>
      </c>
      <c r="Y9" s="694">
        <v>0</v>
      </c>
      <c r="Z9" s="694">
        <v>0</v>
      </c>
      <c r="AA9" s="694">
        <v>200</v>
      </c>
      <c r="AB9" s="694">
        <v>0</v>
      </c>
      <c r="AC9" s="694">
        <v>0</v>
      </c>
      <c r="AD9" s="694">
        <v>0</v>
      </c>
      <c r="AE9" s="694">
        <v>0</v>
      </c>
      <c r="AF9" s="694">
        <v>0</v>
      </c>
      <c r="AG9" s="706">
        <v>0</v>
      </c>
      <c r="AH9" s="706">
        <v>0</v>
      </c>
      <c r="AI9" s="706">
        <v>0</v>
      </c>
      <c r="AJ9" s="170">
        <v>0</v>
      </c>
      <c r="AK9" s="500">
        <v>0</v>
      </c>
      <c r="AL9" s="500">
        <v>0</v>
      </c>
      <c r="AM9" s="500">
        <v>0</v>
      </c>
      <c r="AN9" s="500">
        <v>0</v>
      </c>
      <c r="AO9" s="723">
        <v>0</v>
      </c>
      <c r="AP9" s="722">
        <v>0</v>
      </c>
      <c r="AQ9" s="10"/>
    </row>
    <row r="10" spans="1:58" ht="28.5">
      <c r="A10" s="492">
        <v>4</v>
      </c>
      <c r="B10" s="1034"/>
      <c r="C10" s="915"/>
      <c r="D10" s="498" t="s">
        <v>882</v>
      </c>
      <c r="E10" s="499">
        <v>1</v>
      </c>
      <c r="F10" s="499" t="s">
        <v>881</v>
      </c>
      <c r="G10" s="498" t="s">
        <v>880</v>
      </c>
      <c r="H10" s="751" t="s">
        <v>275</v>
      </c>
      <c r="I10" s="499" t="s">
        <v>733</v>
      </c>
      <c r="J10" s="498" t="s">
        <v>879</v>
      </c>
      <c r="K10" s="499" t="s">
        <v>733</v>
      </c>
      <c r="L10" s="499" t="s">
        <v>733</v>
      </c>
      <c r="M10" s="498" t="s">
        <v>766</v>
      </c>
      <c r="N10" s="18">
        <v>1325000</v>
      </c>
      <c r="O10" s="726">
        <v>433300</v>
      </c>
      <c r="P10" s="18">
        <v>1775600</v>
      </c>
      <c r="Q10" s="725">
        <f t="shared" si="0"/>
        <v>3533900</v>
      </c>
      <c r="R10" s="501">
        <v>0</v>
      </c>
      <c r="S10" s="501">
        <v>0</v>
      </c>
      <c r="T10" s="501">
        <v>0</v>
      </c>
      <c r="U10" s="724">
        <v>0</v>
      </c>
      <c r="V10" s="1034"/>
      <c r="W10" s="499">
        <v>0</v>
      </c>
      <c r="X10" s="499">
        <v>0</v>
      </c>
      <c r="Y10" s="499">
        <v>0</v>
      </c>
      <c r="Z10" s="499">
        <v>0</v>
      </c>
      <c r="AA10" s="694">
        <v>150</v>
      </c>
      <c r="AB10" s="499">
        <v>0</v>
      </c>
      <c r="AC10" s="499">
        <v>0</v>
      </c>
      <c r="AD10" s="499">
        <v>0</v>
      </c>
      <c r="AE10" s="499">
        <v>0</v>
      </c>
      <c r="AF10" s="499">
        <v>0</v>
      </c>
      <c r="AG10" s="706">
        <v>0</v>
      </c>
      <c r="AH10" s="706">
        <v>0</v>
      </c>
      <c r="AI10" s="706">
        <v>0</v>
      </c>
      <c r="AJ10" s="170">
        <v>690000</v>
      </c>
      <c r="AK10" s="500">
        <f t="shared" ref="AK10:AL12" si="1">R10*Y10</f>
        <v>0</v>
      </c>
      <c r="AL10" s="500">
        <f t="shared" si="1"/>
        <v>0</v>
      </c>
      <c r="AM10" s="500"/>
      <c r="AN10" s="500">
        <f>U10*AB10</f>
        <v>0</v>
      </c>
      <c r="AO10" s="723">
        <f>AK10+AL10+AM10+AN10</f>
        <v>0</v>
      </c>
      <c r="AP10" s="722"/>
      <c r="AQ10" s="10"/>
    </row>
    <row r="11" spans="1:58" ht="28.5">
      <c r="A11" s="492">
        <v>5</v>
      </c>
      <c r="B11" s="1034"/>
      <c r="C11" s="915"/>
      <c r="D11" s="498" t="s">
        <v>878</v>
      </c>
      <c r="E11" s="499">
        <v>1</v>
      </c>
      <c r="F11" s="499" t="s">
        <v>877</v>
      </c>
      <c r="G11" s="498" t="s">
        <v>876</v>
      </c>
      <c r="H11" s="751" t="s">
        <v>275</v>
      </c>
      <c r="I11" s="499" t="s">
        <v>733</v>
      </c>
      <c r="J11" s="498" t="s">
        <v>875</v>
      </c>
      <c r="K11" s="499" t="s">
        <v>733</v>
      </c>
      <c r="L11" s="499" t="s">
        <v>733</v>
      </c>
      <c r="M11" s="499" t="s">
        <v>733</v>
      </c>
      <c r="N11" s="18">
        <v>0</v>
      </c>
      <c r="O11" s="726"/>
      <c r="P11" s="18">
        <v>0</v>
      </c>
      <c r="Q11" s="725">
        <f t="shared" si="0"/>
        <v>0</v>
      </c>
      <c r="R11" s="501">
        <v>0</v>
      </c>
      <c r="S11" s="501">
        <v>0</v>
      </c>
      <c r="T11" s="501">
        <v>0</v>
      </c>
      <c r="U11" s="501">
        <v>0</v>
      </c>
      <c r="V11" s="499"/>
      <c r="W11" s="499">
        <v>0</v>
      </c>
      <c r="X11" s="499">
        <v>0</v>
      </c>
      <c r="Y11" s="499">
        <v>0</v>
      </c>
      <c r="Z11" s="499">
        <v>0</v>
      </c>
      <c r="AA11" s="499">
        <v>0</v>
      </c>
      <c r="AB11" s="498">
        <v>0</v>
      </c>
      <c r="AC11" s="499">
        <v>0</v>
      </c>
      <c r="AD11" s="499">
        <v>0</v>
      </c>
      <c r="AE11" s="499">
        <v>0</v>
      </c>
      <c r="AF11" s="499">
        <v>0</v>
      </c>
      <c r="AG11" s="706">
        <v>0</v>
      </c>
      <c r="AH11" s="706">
        <v>0</v>
      </c>
      <c r="AI11" s="706">
        <v>0</v>
      </c>
      <c r="AJ11" s="170">
        <v>0</v>
      </c>
      <c r="AK11" s="500">
        <f t="shared" si="1"/>
        <v>0</v>
      </c>
      <c r="AL11" s="500">
        <f t="shared" si="1"/>
        <v>0</v>
      </c>
      <c r="AM11" s="500">
        <v>0</v>
      </c>
      <c r="AN11" s="500">
        <v>0</v>
      </c>
      <c r="AO11" s="723">
        <v>0</v>
      </c>
      <c r="AP11" s="722">
        <f>AO11-Q11</f>
        <v>0</v>
      </c>
      <c r="AQ11" s="10"/>
    </row>
    <row r="12" spans="1:58" ht="42.75">
      <c r="A12" s="492">
        <v>6</v>
      </c>
      <c r="B12" s="1034"/>
      <c r="C12" s="915"/>
      <c r="D12" s="498" t="s">
        <v>874</v>
      </c>
      <c r="E12" s="499">
        <v>1</v>
      </c>
      <c r="F12" s="499" t="s">
        <v>873</v>
      </c>
      <c r="G12" s="498" t="s">
        <v>872</v>
      </c>
      <c r="H12" s="751" t="s">
        <v>275</v>
      </c>
      <c r="I12" s="499" t="s">
        <v>733</v>
      </c>
      <c r="J12" s="498" t="s">
        <v>866</v>
      </c>
      <c r="K12" s="499" t="s">
        <v>733</v>
      </c>
      <c r="L12" s="499" t="s">
        <v>733</v>
      </c>
      <c r="M12" s="499" t="s">
        <v>733</v>
      </c>
      <c r="N12" s="18">
        <v>1155000</v>
      </c>
      <c r="O12" s="726">
        <v>370000</v>
      </c>
      <c r="P12" s="18">
        <v>1000000</v>
      </c>
      <c r="Q12" s="725">
        <f t="shared" si="0"/>
        <v>2525000</v>
      </c>
      <c r="R12" s="501">
        <v>0</v>
      </c>
      <c r="S12" s="501">
        <v>0</v>
      </c>
      <c r="T12" s="501">
        <v>0</v>
      </c>
      <c r="U12" s="501">
        <v>0</v>
      </c>
      <c r="V12" s="499"/>
      <c r="W12" s="499">
        <v>0</v>
      </c>
      <c r="X12" s="499"/>
      <c r="Y12" s="499">
        <v>0</v>
      </c>
      <c r="Z12" s="499">
        <v>0</v>
      </c>
      <c r="AA12" s="499">
        <v>0</v>
      </c>
      <c r="AB12" s="499">
        <v>0</v>
      </c>
      <c r="AC12" s="499">
        <v>0</v>
      </c>
      <c r="AD12" s="499">
        <v>0</v>
      </c>
      <c r="AE12" s="499">
        <v>0</v>
      </c>
      <c r="AF12" s="499">
        <v>0</v>
      </c>
      <c r="AG12" s="706">
        <v>0</v>
      </c>
      <c r="AH12" s="706">
        <v>0</v>
      </c>
      <c r="AI12" s="706">
        <v>0</v>
      </c>
      <c r="AJ12" s="170">
        <v>2260000</v>
      </c>
      <c r="AK12" s="500">
        <f t="shared" si="1"/>
        <v>0</v>
      </c>
      <c r="AL12" s="500">
        <f t="shared" si="1"/>
        <v>0</v>
      </c>
      <c r="AM12" s="500">
        <f>T12*AA12</f>
        <v>0</v>
      </c>
      <c r="AN12" s="500">
        <v>1400000</v>
      </c>
      <c r="AO12" s="723">
        <f>AK12+AL12+AM12+AN12</f>
        <v>1400000</v>
      </c>
      <c r="AP12" s="722">
        <f>AO12-Q12</f>
        <v>-1125000</v>
      </c>
      <c r="AQ12" s="9"/>
    </row>
    <row r="13" spans="1:58" s="265" customFormat="1" ht="42.75">
      <c r="A13" s="492">
        <v>7</v>
      </c>
      <c r="B13" s="1034"/>
      <c r="C13" s="915"/>
      <c r="D13" s="498" t="s">
        <v>871</v>
      </c>
      <c r="E13" s="499">
        <v>4</v>
      </c>
      <c r="F13" s="499" t="s">
        <v>870</v>
      </c>
      <c r="G13" s="498" t="s">
        <v>796</v>
      </c>
      <c r="H13" s="751" t="s">
        <v>275</v>
      </c>
      <c r="I13" s="499" t="s">
        <v>733</v>
      </c>
      <c r="J13" s="498" t="s">
        <v>866</v>
      </c>
      <c r="K13" s="499" t="s">
        <v>733</v>
      </c>
      <c r="L13" s="499" t="s">
        <v>733</v>
      </c>
      <c r="M13" s="498"/>
      <c r="N13" s="18">
        <v>5280000</v>
      </c>
      <c r="O13" s="726">
        <v>6619000</v>
      </c>
      <c r="P13" s="18">
        <v>1600000</v>
      </c>
      <c r="Q13" s="725">
        <f>SUM(N13:P13)</f>
        <v>13499000</v>
      </c>
      <c r="R13" s="501">
        <v>0</v>
      </c>
      <c r="S13" s="501">
        <v>0</v>
      </c>
      <c r="T13" s="501">
        <v>0</v>
      </c>
      <c r="U13" s="501">
        <v>0</v>
      </c>
      <c r="V13" s="499"/>
      <c r="W13" s="499">
        <v>1000</v>
      </c>
      <c r="X13" s="499">
        <v>0</v>
      </c>
      <c r="Y13" s="499">
        <v>0</v>
      </c>
      <c r="Z13" s="499">
        <v>0</v>
      </c>
      <c r="AA13" s="499">
        <v>13000</v>
      </c>
      <c r="AB13" s="498">
        <v>0</v>
      </c>
      <c r="AC13" s="499">
        <v>0</v>
      </c>
      <c r="AD13" s="499">
        <v>0</v>
      </c>
      <c r="AE13" s="499">
        <v>0</v>
      </c>
      <c r="AF13" s="499">
        <v>0</v>
      </c>
      <c r="AG13" s="706">
        <v>0</v>
      </c>
      <c r="AH13" s="706">
        <v>0</v>
      </c>
      <c r="AI13" s="706">
        <v>0</v>
      </c>
      <c r="AJ13" s="170">
        <v>2945000</v>
      </c>
      <c r="AK13" s="500">
        <v>0</v>
      </c>
      <c r="AL13" s="500">
        <v>0</v>
      </c>
      <c r="AM13" s="500">
        <v>0</v>
      </c>
      <c r="AN13" s="500">
        <v>0</v>
      </c>
      <c r="AO13" s="723">
        <v>0</v>
      </c>
      <c r="AP13" s="722">
        <v>-5564600</v>
      </c>
      <c r="AQ13" s="9"/>
    </row>
    <row r="14" spans="1:58" s="265" customFormat="1" ht="42.75">
      <c r="A14" s="492">
        <v>8</v>
      </c>
      <c r="B14" s="1034"/>
      <c r="C14" s="915"/>
      <c r="D14" s="498" t="s">
        <v>745</v>
      </c>
      <c r="E14" s="499">
        <v>1</v>
      </c>
      <c r="F14" s="758" t="s">
        <v>868</v>
      </c>
      <c r="G14" s="498" t="s">
        <v>869</v>
      </c>
      <c r="H14" s="751" t="s">
        <v>275</v>
      </c>
      <c r="I14" s="499" t="s">
        <v>733</v>
      </c>
      <c r="J14" s="498" t="s">
        <v>866</v>
      </c>
      <c r="K14" s="499" t="s">
        <v>733</v>
      </c>
      <c r="L14" s="499" t="s">
        <v>733</v>
      </c>
      <c r="M14" s="499" t="s">
        <v>733</v>
      </c>
      <c r="N14" s="18">
        <v>1155000</v>
      </c>
      <c r="O14" s="726">
        <v>193000</v>
      </c>
      <c r="P14" s="18">
        <v>150000</v>
      </c>
      <c r="Q14" s="725">
        <f t="shared" ref="Q14:Q23" si="2">N14+O14+P14</f>
        <v>1498000</v>
      </c>
      <c r="R14" s="501">
        <v>0</v>
      </c>
      <c r="S14" s="501">
        <v>0</v>
      </c>
      <c r="T14" s="501">
        <v>0</v>
      </c>
      <c r="U14" s="724">
        <v>0</v>
      </c>
      <c r="V14" s="499"/>
      <c r="W14" s="499">
        <v>0</v>
      </c>
      <c r="X14" s="499">
        <v>0</v>
      </c>
      <c r="Y14" s="499">
        <v>18</v>
      </c>
      <c r="Z14" s="499">
        <v>0</v>
      </c>
      <c r="AA14" s="499">
        <v>0</v>
      </c>
      <c r="AB14" s="499">
        <v>0</v>
      </c>
      <c r="AC14" s="499">
        <v>0</v>
      </c>
      <c r="AD14" s="499">
        <v>0</v>
      </c>
      <c r="AE14" s="499">
        <v>0</v>
      </c>
      <c r="AF14" s="499">
        <v>0</v>
      </c>
      <c r="AG14" s="706">
        <v>247000</v>
      </c>
      <c r="AH14" s="706">
        <v>0</v>
      </c>
      <c r="AI14" s="706">
        <v>0</v>
      </c>
      <c r="AJ14" s="170">
        <v>268000</v>
      </c>
      <c r="AK14" s="500">
        <f t="shared" ref="AK14:AK22" si="3">R14*Y14</f>
        <v>0</v>
      </c>
      <c r="AL14" s="500">
        <v>0</v>
      </c>
      <c r="AM14" s="500">
        <f>T14*AA14</f>
        <v>0</v>
      </c>
      <c r="AN14" s="500">
        <f>U14*AB14</f>
        <v>0</v>
      </c>
      <c r="AO14" s="723">
        <f>AK14+AL14+AM14+AN14</f>
        <v>0</v>
      </c>
      <c r="AP14" s="722">
        <f>AO14-Q14</f>
        <v>-1498000</v>
      </c>
      <c r="AQ14" s="9"/>
    </row>
    <row r="15" spans="1:58" s="265" customFormat="1" ht="42.75">
      <c r="A15" s="757">
        <v>9</v>
      </c>
      <c r="B15" s="1034"/>
      <c r="C15" s="915"/>
      <c r="D15" s="695" t="s">
        <v>745</v>
      </c>
      <c r="E15" s="694">
        <v>2</v>
      </c>
      <c r="F15" s="756" t="s">
        <v>868</v>
      </c>
      <c r="G15" s="695" t="s">
        <v>867</v>
      </c>
      <c r="H15" s="751" t="s">
        <v>275</v>
      </c>
      <c r="I15" s="694" t="s">
        <v>733</v>
      </c>
      <c r="J15" s="498" t="s">
        <v>866</v>
      </c>
      <c r="K15" s="694" t="s">
        <v>733</v>
      </c>
      <c r="L15" s="694" t="s">
        <v>733</v>
      </c>
      <c r="M15" s="694" t="s">
        <v>733</v>
      </c>
      <c r="N15" s="18">
        <v>2520000</v>
      </c>
      <c r="O15" s="726">
        <v>230000</v>
      </c>
      <c r="P15" s="18">
        <v>300000</v>
      </c>
      <c r="Q15" s="725">
        <f t="shared" si="2"/>
        <v>3050000</v>
      </c>
      <c r="R15" s="501">
        <v>0</v>
      </c>
      <c r="S15" s="501">
        <v>0</v>
      </c>
      <c r="T15" s="501">
        <v>0</v>
      </c>
      <c r="U15" s="724">
        <v>0</v>
      </c>
      <c r="V15" s="694"/>
      <c r="W15" s="694">
        <v>0</v>
      </c>
      <c r="X15" s="694">
        <v>0</v>
      </c>
      <c r="Y15" s="731">
        <v>4</v>
      </c>
      <c r="Z15" s="694">
        <v>0</v>
      </c>
      <c r="AA15" s="694">
        <v>0</v>
      </c>
      <c r="AB15" s="694">
        <v>0</v>
      </c>
      <c r="AC15" s="694">
        <v>0</v>
      </c>
      <c r="AD15" s="694">
        <v>0</v>
      </c>
      <c r="AE15" s="694">
        <v>0</v>
      </c>
      <c r="AF15" s="694">
        <v>0</v>
      </c>
      <c r="AG15" s="706">
        <v>96000</v>
      </c>
      <c r="AH15" s="706">
        <v>0</v>
      </c>
      <c r="AI15" s="706">
        <v>0</v>
      </c>
      <c r="AJ15" s="706">
        <v>520000</v>
      </c>
      <c r="AK15" s="500">
        <f t="shared" si="3"/>
        <v>0</v>
      </c>
      <c r="AL15" s="500">
        <f t="shared" ref="AL15:AL21" si="4">S15*Z15</f>
        <v>0</v>
      </c>
      <c r="AM15" s="500">
        <v>0</v>
      </c>
      <c r="AN15" s="500">
        <f>U15*AB15</f>
        <v>0</v>
      </c>
      <c r="AO15" s="723">
        <f>AK15+AL15+AM15+AN15</f>
        <v>0</v>
      </c>
      <c r="AP15" s="722">
        <f>AO15-Q15</f>
        <v>-3050000</v>
      </c>
      <c r="AQ15" s="9"/>
    </row>
    <row r="16" spans="1:58" s="265" customFormat="1" ht="57">
      <c r="A16" s="101">
        <v>10</v>
      </c>
      <c r="B16" s="1034"/>
      <c r="C16" s="915"/>
      <c r="D16" s="103" t="s">
        <v>865</v>
      </c>
      <c r="E16" s="58">
        <v>1</v>
      </c>
      <c r="F16" s="58" t="s">
        <v>846</v>
      </c>
      <c r="G16" s="103" t="s">
        <v>864</v>
      </c>
      <c r="H16" s="228" t="s">
        <v>848</v>
      </c>
      <c r="I16" s="58" t="s">
        <v>733</v>
      </c>
      <c r="J16" s="103" t="s">
        <v>842</v>
      </c>
      <c r="K16" s="58" t="s">
        <v>733</v>
      </c>
      <c r="L16" s="58" t="s">
        <v>733</v>
      </c>
      <c r="M16" s="58" t="s">
        <v>733</v>
      </c>
      <c r="N16" s="18">
        <v>0</v>
      </c>
      <c r="O16" s="726">
        <v>0</v>
      </c>
      <c r="P16" s="18">
        <v>0</v>
      </c>
      <c r="Q16" s="61">
        <f t="shared" si="2"/>
        <v>0</v>
      </c>
      <c r="R16" s="62">
        <v>0</v>
      </c>
      <c r="S16" s="62">
        <v>0</v>
      </c>
      <c r="T16" s="62">
        <v>0</v>
      </c>
      <c r="U16" s="62">
        <v>14000</v>
      </c>
      <c r="V16" s="915">
        <v>4161</v>
      </c>
      <c r="W16" s="58">
        <v>0</v>
      </c>
      <c r="X16" s="755">
        <f>W16/V16*100</f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63">
        <v>0</v>
      </c>
      <c r="AH16" s="63">
        <v>0</v>
      </c>
      <c r="AI16" s="63">
        <v>0</v>
      </c>
      <c r="AJ16" s="63">
        <v>0</v>
      </c>
      <c r="AK16" s="64">
        <f t="shared" si="3"/>
        <v>0</v>
      </c>
      <c r="AL16" s="64">
        <f t="shared" si="4"/>
        <v>0</v>
      </c>
      <c r="AM16" s="64">
        <f t="shared" ref="AM16:AM21" si="5">T16*AA16</f>
        <v>0</v>
      </c>
      <c r="AN16" s="64">
        <f>U16*AB16</f>
        <v>0</v>
      </c>
      <c r="AO16" s="105">
        <f>AK16+AL16+AM16+AN16</f>
        <v>0</v>
      </c>
      <c r="AP16" s="165">
        <f>AO16-Q16</f>
        <v>0</v>
      </c>
      <c r="AQ16" s="9"/>
    </row>
    <row r="17" spans="1:43" s="265" customFormat="1" ht="57">
      <c r="A17" s="101">
        <v>11</v>
      </c>
      <c r="B17" s="1034"/>
      <c r="C17" s="915"/>
      <c r="D17" s="498" t="s">
        <v>745</v>
      </c>
      <c r="E17" s="58">
        <v>1</v>
      </c>
      <c r="F17" s="58" t="s">
        <v>846</v>
      </c>
      <c r="G17" s="103" t="s">
        <v>863</v>
      </c>
      <c r="H17" s="228" t="s">
        <v>848</v>
      </c>
      <c r="I17" s="58" t="s">
        <v>733</v>
      </c>
      <c r="J17" s="103" t="s">
        <v>842</v>
      </c>
      <c r="K17" s="58" t="s">
        <v>733</v>
      </c>
      <c r="L17" s="58" t="s">
        <v>733</v>
      </c>
      <c r="M17" s="58" t="s">
        <v>733</v>
      </c>
      <c r="N17" s="18">
        <v>0</v>
      </c>
      <c r="O17" s="18">
        <v>0</v>
      </c>
      <c r="P17" s="18">
        <v>0</v>
      </c>
      <c r="Q17" s="61">
        <f t="shared" si="2"/>
        <v>0</v>
      </c>
      <c r="R17" s="62">
        <v>0</v>
      </c>
      <c r="S17" s="62">
        <v>0</v>
      </c>
      <c r="T17" s="62">
        <v>0</v>
      </c>
      <c r="U17" s="62">
        <v>8000</v>
      </c>
      <c r="V17" s="915"/>
      <c r="W17" s="58">
        <v>0</v>
      </c>
      <c r="X17" s="755">
        <f>W17/V16*100</f>
        <v>0</v>
      </c>
      <c r="Y17" s="58">
        <v>0</v>
      </c>
      <c r="Z17" s="58">
        <v>0</v>
      </c>
      <c r="AA17" s="58">
        <v>0</v>
      </c>
      <c r="AB17" s="58">
        <v>5</v>
      </c>
      <c r="AC17" s="58">
        <v>0</v>
      </c>
      <c r="AD17" s="58">
        <v>0</v>
      </c>
      <c r="AE17" s="58">
        <v>0</v>
      </c>
      <c r="AF17" s="58">
        <v>5</v>
      </c>
      <c r="AG17" s="63">
        <v>0</v>
      </c>
      <c r="AH17" s="63">
        <v>0</v>
      </c>
      <c r="AI17" s="63">
        <v>0</v>
      </c>
      <c r="AJ17" s="63">
        <v>0</v>
      </c>
      <c r="AK17" s="64">
        <f t="shared" si="3"/>
        <v>0</v>
      </c>
      <c r="AL17" s="64">
        <f t="shared" si="4"/>
        <v>0</v>
      </c>
      <c r="AM17" s="64">
        <f t="shared" si="5"/>
        <v>0</v>
      </c>
      <c r="AN17" s="64">
        <f>U17*AB17</f>
        <v>40000</v>
      </c>
      <c r="AO17" s="105">
        <f>AK17+AL17+AM17+AN17</f>
        <v>40000</v>
      </c>
      <c r="AP17" s="165">
        <f>AO17-Q17</f>
        <v>40000</v>
      </c>
      <c r="AQ17" s="9"/>
    </row>
    <row r="18" spans="1:43" s="265" customFormat="1" ht="57">
      <c r="A18" s="101">
        <v>12</v>
      </c>
      <c r="B18" s="1034"/>
      <c r="C18" s="915"/>
      <c r="D18" s="498" t="s">
        <v>745</v>
      </c>
      <c r="E18" s="58">
        <v>1</v>
      </c>
      <c r="F18" s="58" t="s">
        <v>846</v>
      </c>
      <c r="G18" s="103" t="s">
        <v>862</v>
      </c>
      <c r="H18" s="228" t="s">
        <v>848</v>
      </c>
      <c r="I18" s="58" t="s">
        <v>733</v>
      </c>
      <c r="J18" s="103" t="s">
        <v>842</v>
      </c>
      <c r="K18" s="58" t="s">
        <v>733</v>
      </c>
      <c r="L18" s="58" t="s">
        <v>733</v>
      </c>
      <c r="M18" s="58" t="s">
        <v>733</v>
      </c>
      <c r="N18" s="18">
        <v>300000</v>
      </c>
      <c r="O18" s="18">
        <v>0</v>
      </c>
      <c r="P18" s="18">
        <v>0</v>
      </c>
      <c r="Q18" s="61">
        <f t="shared" si="2"/>
        <v>300000</v>
      </c>
      <c r="R18" s="62">
        <v>0</v>
      </c>
      <c r="S18" s="62">
        <v>0</v>
      </c>
      <c r="T18" s="62">
        <v>0</v>
      </c>
      <c r="U18" s="62">
        <v>8000</v>
      </c>
      <c r="V18" s="915"/>
      <c r="W18" s="58">
        <v>0</v>
      </c>
      <c r="X18" s="755">
        <f>W18/V16*100</f>
        <v>0</v>
      </c>
      <c r="Y18" s="58">
        <v>0</v>
      </c>
      <c r="Z18" s="58">
        <v>0</v>
      </c>
      <c r="AA18" s="58">
        <v>0</v>
      </c>
      <c r="AB18" s="58">
        <v>20</v>
      </c>
      <c r="AC18" s="58">
        <v>0</v>
      </c>
      <c r="AD18" s="58">
        <v>0</v>
      </c>
      <c r="AE18" s="58">
        <v>0</v>
      </c>
      <c r="AF18" s="58">
        <v>20</v>
      </c>
      <c r="AG18" s="63">
        <v>0</v>
      </c>
      <c r="AH18" s="63">
        <v>0</v>
      </c>
      <c r="AI18" s="63">
        <v>0</v>
      </c>
      <c r="AJ18" s="63">
        <v>160000</v>
      </c>
      <c r="AK18" s="64">
        <f t="shared" si="3"/>
        <v>0</v>
      </c>
      <c r="AL18" s="64">
        <f t="shared" si="4"/>
        <v>0</v>
      </c>
      <c r="AM18" s="64">
        <f t="shared" si="5"/>
        <v>0</v>
      </c>
      <c r="AN18" s="64">
        <v>160000</v>
      </c>
      <c r="AO18" s="105">
        <f>AK18+AL18+AM18+AN18</f>
        <v>160000</v>
      </c>
      <c r="AP18" s="165">
        <f>AO20-140000</f>
        <v>-140000</v>
      </c>
      <c r="AQ18" s="9"/>
    </row>
    <row r="19" spans="1:43" s="265" customFormat="1" ht="57">
      <c r="A19" s="101">
        <v>13</v>
      </c>
      <c r="B19" s="1034"/>
      <c r="C19" s="915"/>
      <c r="D19" s="498" t="s">
        <v>745</v>
      </c>
      <c r="E19" s="58">
        <v>1</v>
      </c>
      <c r="F19" s="58" t="s">
        <v>846</v>
      </c>
      <c r="G19" s="103" t="s">
        <v>861</v>
      </c>
      <c r="H19" s="228" t="s">
        <v>848</v>
      </c>
      <c r="I19" s="58" t="s">
        <v>733</v>
      </c>
      <c r="J19" s="103" t="s">
        <v>842</v>
      </c>
      <c r="K19" s="58" t="s">
        <v>733</v>
      </c>
      <c r="L19" s="58" t="s">
        <v>733</v>
      </c>
      <c r="M19" s="58" t="s">
        <v>733</v>
      </c>
      <c r="N19" s="18">
        <v>0</v>
      </c>
      <c r="O19" s="18">
        <v>0</v>
      </c>
      <c r="P19" s="18">
        <v>0</v>
      </c>
      <c r="Q19" s="61">
        <f t="shared" si="2"/>
        <v>0</v>
      </c>
      <c r="R19" s="62">
        <v>0</v>
      </c>
      <c r="S19" s="62">
        <v>0</v>
      </c>
      <c r="T19" s="62">
        <v>0</v>
      </c>
      <c r="U19" s="62">
        <v>0</v>
      </c>
      <c r="V19" s="915"/>
      <c r="W19" s="58">
        <v>0</v>
      </c>
      <c r="X19" s="755">
        <f>W19/V16*100</f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63">
        <v>0</v>
      </c>
      <c r="AH19" s="63">
        <v>0</v>
      </c>
      <c r="AI19" s="63">
        <v>0</v>
      </c>
      <c r="AJ19" s="63">
        <v>0</v>
      </c>
      <c r="AK19" s="64">
        <f t="shared" si="3"/>
        <v>0</v>
      </c>
      <c r="AL19" s="64">
        <f t="shared" si="4"/>
        <v>0</v>
      </c>
      <c r="AM19" s="64">
        <f t="shared" si="5"/>
        <v>0</v>
      </c>
      <c r="AN19" s="64">
        <f>U19*AB19</f>
        <v>0</v>
      </c>
      <c r="AO19" s="105"/>
      <c r="AP19" s="165">
        <f t="shared" ref="AP19:AP29" si="6">AO19-Q19</f>
        <v>0</v>
      </c>
      <c r="AQ19" s="9"/>
    </row>
    <row r="20" spans="1:43" s="265" customFormat="1" ht="57">
      <c r="A20" s="101">
        <v>14</v>
      </c>
      <c r="B20" s="1034"/>
      <c r="C20" s="915"/>
      <c r="D20" s="498" t="s">
        <v>745</v>
      </c>
      <c r="E20" s="58">
        <v>1</v>
      </c>
      <c r="F20" s="58" t="s">
        <v>846</v>
      </c>
      <c r="G20" s="103" t="s">
        <v>860</v>
      </c>
      <c r="H20" s="228" t="s">
        <v>848</v>
      </c>
      <c r="I20" s="58" t="s">
        <v>733</v>
      </c>
      <c r="J20" s="103" t="s">
        <v>842</v>
      </c>
      <c r="K20" s="58" t="s">
        <v>733</v>
      </c>
      <c r="L20" s="58" t="s">
        <v>733</v>
      </c>
      <c r="M20" s="58" t="s">
        <v>733</v>
      </c>
      <c r="N20" s="18">
        <v>0</v>
      </c>
      <c r="O20" s="18">
        <v>0</v>
      </c>
      <c r="P20" s="18">
        <v>0</v>
      </c>
      <c r="Q20" s="61">
        <f t="shared" si="2"/>
        <v>0</v>
      </c>
      <c r="R20" s="62">
        <v>0</v>
      </c>
      <c r="S20" s="62">
        <v>0</v>
      </c>
      <c r="T20" s="62">
        <v>0</v>
      </c>
      <c r="U20" s="62">
        <v>0</v>
      </c>
      <c r="V20" s="915"/>
      <c r="W20" s="58">
        <v>0</v>
      </c>
      <c r="X20" s="755">
        <f>W20/V16*100</f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63">
        <v>0</v>
      </c>
      <c r="AH20" s="63">
        <v>0</v>
      </c>
      <c r="AI20" s="63">
        <v>0</v>
      </c>
      <c r="AJ20" s="63">
        <v>0</v>
      </c>
      <c r="AK20" s="64">
        <f t="shared" si="3"/>
        <v>0</v>
      </c>
      <c r="AL20" s="64">
        <f t="shared" si="4"/>
        <v>0</v>
      </c>
      <c r="AM20" s="64">
        <f t="shared" si="5"/>
        <v>0</v>
      </c>
      <c r="AN20" s="64">
        <f>U20*AB20</f>
        <v>0</v>
      </c>
      <c r="AO20" s="105">
        <f>AK20+AL20+AM20+AN20</f>
        <v>0</v>
      </c>
      <c r="AP20" s="165">
        <f t="shared" si="6"/>
        <v>0</v>
      </c>
      <c r="AQ20" s="9"/>
    </row>
    <row r="21" spans="1:43" s="265" customFormat="1" ht="57">
      <c r="A21" s="101">
        <v>15</v>
      </c>
      <c r="B21" s="1034"/>
      <c r="C21" s="915"/>
      <c r="D21" s="498" t="s">
        <v>745</v>
      </c>
      <c r="E21" s="58">
        <v>1</v>
      </c>
      <c r="F21" s="58" t="s">
        <v>846</v>
      </c>
      <c r="G21" s="103" t="s">
        <v>859</v>
      </c>
      <c r="H21" s="228" t="s">
        <v>848</v>
      </c>
      <c r="I21" s="58" t="s">
        <v>733</v>
      </c>
      <c r="J21" s="103" t="s">
        <v>842</v>
      </c>
      <c r="K21" s="58" t="s">
        <v>733</v>
      </c>
      <c r="L21" s="58" t="s">
        <v>733</v>
      </c>
      <c r="M21" s="58" t="s">
        <v>733</v>
      </c>
      <c r="N21" s="18">
        <v>0</v>
      </c>
      <c r="O21" s="18">
        <v>0</v>
      </c>
      <c r="P21" s="18">
        <v>0</v>
      </c>
      <c r="Q21" s="61">
        <f t="shared" si="2"/>
        <v>0</v>
      </c>
      <c r="R21" s="62">
        <v>0</v>
      </c>
      <c r="S21" s="62">
        <v>0</v>
      </c>
      <c r="T21" s="62">
        <v>0</v>
      </c>
      <c r="U21" s="62">
        <v>4000</v>
      </c>
      <c r="V21" s="915"/>
      <c r="W21" s="58">
        <v>0</v>
      </c>
      <c r="X21" s="755">
        <f>W21/V16*100</f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63">
        <v>0</v>
      </c>
      <c r="AH21" s="63">
        <v>0</v>
      </c>
      <c r="AI21" s="63">
        <v>0</v>
      </c>
      <c r="AJ21" s="63"/>
      <c r="AK21" s="64">
        <f t="shared" si="3"/>
        <v>0</v>
      </c>
      <c r="AL21" s="64">
        <f t="shared" si="4"/>
        <v>0</v>
      </c>
      <c r="AM21" s="64">
        <f t="shared" si="5"/>
        <v>0</v>
      </c>
      <c r="AN21" s="64"/>
      <c r="AO21" s="105"/>
      <c r="AP21" s="165">
        <f t="shared" si="6"/>
        <v>0</v>
      </c>
      <c r="AQ21" s="9"/>
    </row>
    <row r="22" spans="1:43" s="265" customFormat="1" ht="57">
      <c r="A22" s="101">
        <v>16</v>
      </c>
      <c r="B22" s="1034"/>
      <c r="C22" s="915"/>
      <c r="D22" s="498" t="s">
        <v>745</v>
      </c>
      <c r="E22" s="58">
        <v>1</v>
      </c>
      <c r="F22" s="58" t="s">
        <v>846</v>
      </c>
      <c r="G22" s="103" t="s">
        <v>858</v>
      </c>
      <c r="H22" s="228" t="s">
        <v>848</v>
      </c>
      <c r="I22" s="58" t="s">
        <v>733</v>
      </c>
      <c r="J22" s="103" t="s">
        <v>842</v>
      </c>
      <c r="K22" s="58" t="s">
        <v>733</v>
      </c>
      <c r="L22" s="58" t="s">
        <v>733</v>
      </c>
      <c r="M22" s="58" t="s">
        <v>733</v>
      </c>
      <c r="N22" s="18">
        <v>300000</v>
      </c>
      <c r="O22" s="18"/>
      <c r="P22" s="18">
        <v>0</v>
      </c>
      <c r="Q22" s="61">
        <f t="shared" si="2"/>
        <v>300000</v>
      </c>
      <c r="R22" s="62">
        <v>0</v>
      </c>
      <c r="S22" s="62">
        <v>0</v>
      </c>
      <c r="T22" s="62">
        <v>0</v>
      </c>
      <c r="U22" s="62">
        <v>6000</v>
      </c>
      <c r="V22" s="915"/>
      <c r="W22" s="58">
        <v>0</v>
      </c>
      <c r="X22" s="755">
        <f>W22/V16*100</f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63">
        <v>0</v>
      </c>
      <c r="AH22" s="63">
        <v>0</v>
      </c>
      <c r="AI22" s="63">
        <v>0</v>
      </c>
      <c r="AJ22" s="63">
        <v>0</v>
      </c>
      <c r="AK22" s="64">
        <f t="shared" si="3"/>
        <v>0</v>
      </c>
      <c r="AL22" s="64">
        <v>0</v>
      </c>
      <c r="AM22" s="64">
        <v>0</v>
      </c>
      <c r="AN22" s="64">
        <v>0</v>
      </c>
      <c r="AO22" s="105">
        <v>0</v>
      </c>
      <c r="AP22" s="165">
        <f t="shared" si="6"/>
        <v>-300000</v>
      </c>
      <c r="AQ22" s="9"/>
    </row>
    <row r="23" spans="1:43" s="265" customFormat="1" ht="57">
      <c r="A23" s="101">
        <v>17</v>
      </c>
      <c r="B23" s="1034"/>
      <c r="C23" s="915"/>
      <c r="D23" s="103" t="s">
        <v>857</v>
      </c>
      <c r="E23" s="58">
        <v>1</v>
      </c>
      <c r="F23" s="58" t="s">
        <v>846</v>
      </c>
      <c r="G23" s="103" t="s">
        <v>856</v>
      </c>
      <c r="H23" s="228" t="s">
        <v>848</v>
      </c>
      <c r="I23" s="58" t="s">
        <v>733</v>
      </c>
      <c r="J23" s="103" t="s">
        <v>842</v>
      </c>
      <c r="K23" s="58" t="s">
        <v>733</v>
      </c>
      <c r="L23" s="58" t="s">
        <v>733</v>
      </c>
      <c r="M23" s="58" t="s">
        <v>733</v>
      </c>
      <c r="N23" s="18">
        <v>0</v>
      </c>
      <c r="O23" s="18">
        <v>0</v>
      </c>
      <c r="P23" s="18">
        <v>0</v>
      </c>
      <c r="Q23" s="61">
        <f t="shared" si="2"/>
        <v>0</v>
      </c>
      <c r="R23" s="62">
        <v>0</v>
      </c>
      <c r="S23" s="62">
        <v>0</v>
      </c>
      <c r="T23" s="62">
        <v>0</v>
      </c>
      <c r="U23" s="62">
        <v>0</v>
      </c>
      <c r="V23" s="915"/>
      <c r="W23" s="58">
        <v>0</v>
      </c>
      <c r="X23" s="755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63">
        <v>0</v>
      </c>
      <c r="AH23" s="63">
        <v>0</v>
      </c>
      <c r="AI23" s="63">
        <v>0</v>
      </c>
      <c r="AJ23" s="63">
        <v>0</v>
      </c>
      <c r="AK23" s="64">
        <v>0</v>
      </c>
      <c r="AL23" s="64">
        <v>0</v>
      </c>
      <c r="AM23" s="64">
        <v>0</v>
      </c>
      <c r="AN23" s="64">
        <f>U23*AB23</f>
        <v>0</v>
      </c>
      <c r="AO23" s="105">
        <f>AK23+AL23+AM23+AN23</f>
        <v>0</v>
      </c>
      <c r="AP23" s="165">
        <f t="shared" si="6"/>
        <v>0</v>
      </c>
      <c r="AQ23" s="9"/>
    </row>
    <row r="24" spans="1:43" s="265" customFormat="1" ht="57">
      <c r="A24" s="101">
        <v>18</v>
      </c>
      <c r="B24" s="1034"/>
      <c r="C24" s="915"/>
      <c r="D24" s="103" t="s">
        <v>855</v>
      </c>
      <c r="E24" s="58">
        <v>1</v>
      </c>
      <c r="F24" s="58" t="s">
        <v>846</v>
      </c>
      <c r="G24" s="103" t="s">
        <v>835</v>
      </c>
      <c r="H24" s="228" t="s">
        <v>848</v>
      </c>
      <c r="I24" s="58" t="s">
        <v>733</v>
      </c>
      <c r="J24" s="103" t="s">
        <v>842</v>
      </c>
      <c r="K24" s="58" t="s">
        <v>733</v>
      </c>
      <c r="L24" s="58" t="s">
        <v>733</v>
      </c>
      <c r="M24" s="58" t="s">
        <v>733</v>
      </c>
      <c r="N24" s="18">
        <v>0</v>
      </c>
      <c r="O24" s="18">
        <v>0</v>
      </c>
      <c r="P24" s="18">
        <v>0</v>
      </c>
      <c r="Q24" s="61">
        <v>0</v>
      </c>
      <c r="R24" s="62">
        <v>0</v>
      </c>
      <c r="S24" s="62">
        <v>0</v>
      </c>
      <c r="T24" s="62">
        <v>0</v>
      </c>
      <c r="U24" s="62">
        <v>60</v>
      </c>
      <c r="V24" s="915"/>
      <c r="W24" s="58">
        <v>0</v>
      </c>
      <c r="X24" s="755">
        <v>0</v>
      </c>
      <c r="Y24" s="58">
        <v>0</v>
      </c>
      <c r="Z24" s="58">
        <v>0</v>
      </c>
      <c r="AA24" s="58">
        <v>0</v>
      </c>
      <c r="AB24" s="58">
        <v>7050</v>
      </c>
      <c r="AC24" s="58">
        <v>0</v>
      </c>
      <c r="AD24" s="58">
        <v>0</v>
      </c>
      <c r="AE24" s="58">
        <v>0</v>
      </c>
      <c r="AF24" s="58">
        <v>7050</v>
      </c>
      <c r="AG24" s="63">
        <v>0</v>
      </c>
      <c r="AH24" s="63">
        <v>0</v>
      </c>
      <c r="AI24" s="63">
        <v>0</v>
      </c>
      <c r="AJ24" s="63">
        <v>423000</v>
      </c>
      <c r="AK24" s="64">
        <f t="shared" ref="AK24:AK30" si="7">R24*Y24</f>
        <v>0</v>
      </c>
      <c r="AL24" s="64">
        <v>0</v>
      </c>
      <c r="AM24" s="64">
        <v>0</v>
      </c>
      <c r="AN24" s="64">
        <v>423000</v>
      </c>
      <c r="AO24" s="105">
        <v>423000</v>
      </c>
      <c r="AP24" s="165">
        <f t="shared" si="6"/>
        <v>423000</v>
      </c>
      <c r="AQ24" s="9"/>
    </row>
    <row r="25" spans="1:43" s="265" customFormat="1" ht="57">
      <c r="A25" s="101">
        <v>19</v>
      </c>
      <c r="B25" s="1034"/>
      <c r="C25" s="915"/>
      <c r="D25" s="103" t="s">
        <v>854</v>
      </c>
      <c r="E25" s="58">
        <v>1</v>
      </c>
      <c r="F25" s="58" t="s">
        <v>846</v>
      </c>
      <c r="G25" s="103" t="s">
        <v>853</v>
      </c>
      <c r="H25" s="228" t="s">
        <v>848</v>
      </c>
      <c r="I25" s="58" t="s">
        <v>733</v>
      </c>
      <c r="J25" s="103" t="s">
        <v>842</v>
      </c>
      <c r="K25" s="58" t="s">
        <v>733</v>
      </c>
      <c r="L25" s="58" t="s">
        <v>733</v>
      </c>
      <c r="M25" s="58" t="s">
        <v>733</v>
      </c>
      <c r="N25" s="18">
        <v>300000</v>
      </c>
      <c r="O25" s="18">
        <v>530000</v>
      </c>
      <c r="P25" s="18">
        <v>0</v>
      </c>
      <c r="Q25" s="61">
        <f>N25+O25+P25</f>
        <v>830000</v>
      </c>
      <c r="R25" s="62">
        <v>0</v>
      </c>
      <c r="S25" s="62">
        <v>0</v>
      </c>
      <c r="T25" s="62">
        <v>0</v>
      </c>
      <c r="U25" s="62">
        <v>0</v>
      </c>
      <c r="V25" s="915"/>
      <c r="W25" s="58">
        <v>0</v>
      </c>
      <c r="X25" s="755">
        <f>W25/V16*100</f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63">
        <v>0</v>
      </c>
      <c r="AH25" s="63">
        <v>0</v>
      </c>
      <c r="AI25" s="63">
        <v>0</v>
      </c>
      <c r="AJ25" s="63">
        <v>0</v>
      </c>
      <c r="AK25" s="64">
        <f t="shared" si="7"/>
        <v>0</v>
      </c>
      <c r="AL25" s="64">
        <v>0</v>
      </c>
      <c r="AM25" s="64">
        <v>0</v>
      </c>
      <c r="AN25" s="64">
        <f>U25*AB25</f>
        <v>0</v>
      </c>
      <c r="AO25" s="105">
        <f>AK25+AL25+AM25+AN25</f>
        <v>0</v>
      </c>
      <c r="AP25" s="165">
        <f t="shared" si="6"/>
        <v>-830000</v>
      </c>
      <c r="AQ25" s="9"/>
    </row>
    <row r="26" spans="1:43" s="265" customFormat="1" ht="57">
      <c r="A26" s="101">
        <v>20</v>
      </c>
      <c r="B26" s="1034"/>
      <c r="C26" s="915"/>
      <c r="D26" s="103" t="s">
        <v>852</v>
      </c>
      <c r="E26" s="58">
        <v>1</v>
      </c>
      <c r="F26" s="58" t="s">
        <v>846</v>
      </c>
      <c r="G26" s="103" t="s">
        <v>851</v>
      </c>
      <c r="H26" s="228" t="s">
        <v>848</v>
      </c>
      <c r="I26" s="58" t="s">
        <v>733</v>
      </c>
      <c r="J26" s="103" t="s">
        <v>842</v>
      </c>
      <c r="K26" s="58" t="s">
        <v>733</v>
      </c>
      <c r="L26" s="58" t="s">
        <v>733</v>
      </c>
      <c r="M26" s="58" t="s">
        <v>733</v>
      </c>
      <c r="N26" s="18">
        <v>0</v>
      </c>
      <c r="O26" s="18">
        <v>0</v>
      </c>
      <c r="P26" s="18">
        <v>0</v>
      </c>
      <c r="Q26" s="61">
        <f>N26+O26+P26</f>
        <v>0</v>
      </c>
      <c r="R26" s="62">
        <v>0</v>
      </c>
      <c r="S26" s="62">
        <v>0</v>
      </c>
      <c r="T26" s="62">
        <v>0</v>
      </c>
      <c r="U26" s="62">
        <v>4000</v>
      </c>
      <c r="V26" s="915"/>
      <c r="W26" s="58">
        <v>0</v>
      </c>
      <c r="X26" s="755">
        <f>W26/V16*100</f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63">
        <v>0</v>
      </c>
      <c r="AH26" s="63">
        <v>0</v>
      </c>
      <c r="AI26" s="63">
        <v>0</v>
      </c>
      <c r="AJ26" s="63">
        <v>0</v>
      </c>
      <c r="AK26" s="64">
        <f t="shared" si="7"/>
        <v>0</v>
      </c>
      <c r="AL26" s="64">
        <v>0</v>
      </c>
      <c r="AM26" s="64">
        <v>0</v>
      </c>
      <c r="AN26" s="64">
        <f>U26*AB26</f>
        <v>0</v>
      </c>
      <c r="AO26" s="105">
        <f>AK26+AL26+AM26+AN26</f>
        <v>0</v>
      </c>
      <c r="AP26" s="165">
        <f t="shared" si="6"/>
        <v>0</v>
      </c>
      <c r="AQ26" s="9"/>
    </row>
    <row r="27" spans="1:43" s="265" customFormat="1" ht="57">
      <c r="A27" s="101">
        <v>21</v>
      </c>
      <c r="B27" s="1034"/>
      <c r="C27" s="915"/>
      <c r="D27" s="103" t="s">
        <v>852</v>
      </c>
      <c r="E27" s="58">
        <v>1</v>
      </c>
      <c r="F27" s="58" t="s">
        <v>846</v>
      </c>
      <c r="G27" s="103" t="s">
        <v>851</v>
      </c>
      <c r="H27" s="228" t="s">
        <v>848</v>
      </c>
      <c r="I27" s="58" t="s">
        <v>733</v>
      </c>
      <c r="J27" s="103" t="s">
        <v>842</v>
      </c>
      <c r="K27" s="58" t="s">
        <v>733</v>
      </c>
      <c r="L27" s="58" t="s">
        <v>733</v>
      </c>
      <c r="M27" s="58" t="s">
        <v>733</v>
      </c>
      <c r="N27" s="18">
        <v>0</v>
      </c>
      <c r="O27" s="18">
        <v>0</v>
      </c>
      <c r="P27" s="18">
        <v>0</v>
      </c>
      <c r="Q27" s="61">
        <f>N27+O27+P27</f>
        <v>0</v>
      </c>
      <c r="R27" s="62">
        <v>0</v>
      </c>
      <c r="S27" s="62">
        <v>0</v>
      </c>
      <c r="T27" s="62">
        <v>0</v>
      </c>
      <c r="U27" s="62">
        <v>4000</v>
      </c>
      <c r="V27" s="915"/>
      <c r="W27" s="58">
        <v>0</v>
      </c>
      <c r="X27" s="755">
        <f>W27/V16*100</f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63">
        <v>0</v>
      </c>
      <c r="AH27" s="63">
        <v>0</v>
      </c>
      <c r="AI27" s="63">
        <v>0</v>
      </c>
      <c r="AJ27" s="63">
        <v>0</v>
      </c>
      <c r="AK27" s="64">
        <f t="shared" si="7"/>
        <v>0</v>
      </c>
      <c r="AL27" s="64">
        <v>0</v>
      </c>
      <c r="AM27" s="64">
        <v>0</v>
      </c>
      <c r="AN27" s="64">
        <f>U27*AB27</f>
        <v>0</v>
      </c>
      <c r="AO27" s="105">
        <f>AK27+AL27+AM27+AN27</f>
        <v>0</v>
      </c>
      <c r="AP27" s="165">
        <f t="shared" si="6"/>
        <v>0</v>
      </c>
      <c r="AQ27" s="9"/>
    </row>
    <row r="28" spans="1:43" s="265" customFormat="1" ht="57">
      <c r="A28" s="101">
        <v>22</v>
      </c>
      <c r="B28" s="1034"/>
      <c r="C28" s="915"/>
      <c r="D28" s="103" t="s">
        <v>850</v>
      </c>
      <c r="E28" s="58">
        <v>1</v>
      </c>
      <c r="F28" s="58" t="s">
        <v>846</v>
      </c>
      <c r="G28" s="103" t="s">
        <v>849</v>
      </c>
      <c r="H28" s="228" t="s">
        <v>848</v>
      </c>
      <c r="I28" s="58" t="s">
        <v>733</v>
      </c>
      <c r="J28" s="103" t="s">
        <v>842</v>
      </c>
      <c r="K28" s="58" t="s">
        <v>733</v>
      </c>
      <c r="L28" s="58" t="s">
        <v>733</v>
      </c>
      <c r="M28" s="58" t="s">
        <v>733</v>
      </c>
      <c r="N28" s="18">
        <v>420000</v>
      </c>
      <c r="O28" s="18">
        <v>250000</v>
      </c>
      <c r="P28" s="18">
        <v>500000</v>
      </c>
      <c r="Q28" s="61">
        <v>1170000</v>
      </c>
      <c r="R28" s="62">
        <v>0</v>
      </c>
      <c r="S28" s="62">
        <v>0</v>
      </c>
      <c r="T28" s="62">
        <v>0</v>
      </c>
      <c r="U28" s="62">
        <v>6000</v>
      </c>
      <c r="V28" s="915"/>
      <c r="W28" s="58">
        <v>1</v>
      </c>
      <c r="X28" s="755">
        <f>W28/V16*100</f>
        <v>2.4032684450853159E-2</v>
      </c>
      <c r="Y28" s="58">
        <v>0</v>
      </c>
      <c r="Z28" s="58">
        <v>0</v>
      </c>
      <c r="AA28" s="58">
        <v>0</v>
      </c>
      <c r="AB28" s="58">
        <v>15</v>
      </c>
      <c r="AC28" s="58">
        <v>0</v>
      </c>
      <c r="AD28" s="58">
        <v>0</v>
      </c>
      <c r="AE28" s="58">
        <v>0</v>
      </c>
      <c r="AF28" s="58">
        <v>15</v>
      </c>
      <c r="AG28" s="63">
        <v>0</v>
      </c>
      <c r="AH28" s="63">
        <v>0</v>
      </c>
      <c r="AI28" s="63">
        <v>0</v>
      </c>
      <c r="AJ28" s="63">
        <v>90000</v>
      </c>
      <c r="AK28" s="64">
        <f t="shared" si="7"/>
        <v>0</v>
      </c>
      <c r="AL28" s="64">
        <v>0</v>
      </c>
      <c r="AM28" s="64">
        <v>0</v>
      </c>
      <c r="AN28" s="64">
        <v>90000</v>
      </c>
      <c r="AO28" s="105">
        <v>90000</v>
      </c>
      <c r="AP28" s="165">
        <f t="shared" si="6"/>
        <v>-1080000</v>
      </c>
      <c r="AQ28" s="9"/>
    </row>
    <row r="29" spans="1:43" s="265" customFormat="1" ht="45.75" customHeight="1">
      <c r="A29" s="101">
        <v>23</v>
      </c>
      <c r="B29" s="1034"/>
      <c r="C29" s="915"/>
      <c r="D29" s="103" t="s">
        <v>847</v>
      </c>
      <c r="E29" s="58">
        <v>1</v>
      </c>
      <c r="F29" s="58" t="s">
        <v>846</v>
      </c>
      <c r="G29" s="103" t="s">
        <v>845</v>
      </c>
      <c r="H29" s="228" t="s">
        <v>834</v>
      </c>
      <c r="I29" s="58" t="s">
        <v>733</v>
      </c>
      <c r="J29" s="103" t="s">
        <v>842</v>
      </c>
      <c r="K29" s="58" t="s">
        <v>733</v>
      </c>
      <c r="L29" s="58" t="s">
        <v>733</v>
      </c>
      <c r="M29" s="58" t="s">
        <v>733</v>
      </c>
      <c r="N29" s="18">
        <v>300000</v>
      </c>
      <c r="O29" s="18">
        <v>415000</v>
      </c>
      <c r="P29" s="18">
        <v>0</v>
      </c>
      <c r="Q29" s="61">
        <f>N29+O29+P29</f>
        <v>715000</v>
      </c>
      <c r="R29" s="62">
        <v>0</v>
      </c>
      <c r="S29" s="62">
        <v>0</v>
      </c>
      <c r="T29" s="62">
        <v>0</v>
      </c>
      <c r="U29" s="62">
        <v>50</v>
      </c>
      <c r="V29" s="915"/>
      <c r="W29" s="58">
        <v>4161</v>
      </c>
      <c r="X29" s="755">
        <f>W29/V16*100</f>
        <v>100</v>
      </c>
      <c r="Y29" s="58">
        <v>0</v>
      </c>
      <c r="Z29" s="58">
        <v>0</v>
      </c>
      <c r="AA29" s="58">
        <v>0</v>
      </c>
      <c r="AB29" s="58">
        <v>2260</v>
      </c>
      <c r="AC29" s="58">
        <v>0</v>
      </c>
      <c r="AD29" s="58">
        <v>0</v>
      </c>
      <c r="AE29" s="58">
        <v>0</v>
      </c>
      <c r="AF29" s="58">
        <v>2260</v>
      </c>
      <c r="AG29" s="63">
        <v>0</v>
      </c>
      <c r="AH29" s="63">
        <v>0</v>
      </c>
      <c r="AI29" s="63">
        <v>0</v>
      </c>
      <c r="AJ29" s="63">
        <v>113000</v>
      </c>
      <c r="AK29" s="64">
        <f t="shared" si="7"/>
        <v>0</v>
      </c>
      <c r="AL29" s="64">
        <v>0</v>
      </c>
      <c r="AM29" s="64">
        <v>0</v>
      </c>
      <c r="AN29" s="64">
        <v>113000</v>
      </c>
      <c r="AO29" s="105">
        <f>AK29+AL29+AM29+AN29</f>
        <v>113000</v>
      </c>
      <c r="AP29" s="165">
        <f t="shared" si="6"/>
        <v>-602000</v>
      </c>
      <c r="AQ29" s="9"/>
    </row>
    <row r="30" spans="1:43" s="265" customFormat="1" ht="45" customHeight="1">
      <c r="A30" s="101">
        <v>24</v>
      </c>
      <c r="B30" s="1034"/>
      <c r="C30" s="915"/>
      <c r="D30" s="97" t="s">
        <v>763</v>
      </c>
      <c r="E30" s="96">
        <v>1</v>
      </c>
      <c r="F30" s="560" t="s">
        <v>844</v>
      </c>
      <c r="G30" s="97" t="s">
        <v>843</v>
      </c>
      <c r="H30" s="228" t="s">
        <v>838</v>
      </c>
      <c r="I30" s="58" t="s">
        <v>733</v>
      </c>
      <c r="J30" s="103" t="s">
        <v>842</v>
      </c>
      <c r="K30" s="58" t="s">
        <v>733</v>
      </c>
      <c r="L30" s="58" t="s">
        <v>733</v>
      </c>
      <c r="M30" s="58" t="s">
        <v>733</v>
      </c>
      <c r="N30" s="18">
        <v>0</v>
      </c>
      <c r="O30" s="18">
        <v>0</v>
      </c>
      <c r="P30" s="18">
        <v>0</v>
      </c>
      <c r="Q30" s="61">
        <v>0</v>
      </c>
      <c r="R30" s="62">
        <v>0</v>
      </c>
      <c r="S30" s="62">
        <v>0</v>
      </c>
      <c r="T30" s="62">
        <v>0</v>
      </c>
      <c r="U30" s="62">
        <v>0</v>
      </c>
      <c r="V30" s="915"/>
      <c r="W30" s="58">
        <v>0</v>
      </c>
      <c r="X30" s="755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63">
        <v>0</v>
      </c>
      <c r="AH30" s="63">
        <v>0</v>
      </c>
      <c r="AI30" s="63">
        <v>0</v>
      </c>
      <c r="AJ30" s="63">
        <v>0</v>
      </c>
      <c r="AK30" s="64">
        <f t="shared" si="7"/>
        <v>0</v>
      </c>
      <c r="AL30" s="64">
        <v>0</v>
      </c>
      <c r="AM30" s="64"/>
      <c r="AN30" s="64">
        <v>0</v>
      </c>
      <c r="AO30" s="105">
        <v>0</v>
      </c>
      <c r="AP30" s="165">
        <v>0</v>
      </c>
      <c r="AQ30" s="9"/>
    </row>
    <row r="31" spans="1:43" s="265" customFormat="1" ht="49.5" customHeight="1">
      <c r="A31" s="101">
        <v>25</v>
      </c>
      <c r="B31" s="1034"/>
      <c r="C31" s="915"/>
      <c r="D31" s="103" t="s">
        <v>841</v>
      </c>
      <c r="E31" s="58">
        <v>1</v>
      </c>
      <c r="F31" s="58" t="s">
        <v>840</v>
      </c>
      <c r="G31" s="103" t="s">
        <v>839</v>
      </c>
      <c r="H31" s="228" t="s">
        <v>838</v>
      </c>
      <c r="I31" s="58" t="s">
        <v>733</v>
      </c>
      <c r="J31" s="58" t="s">
        <v>733</v>
      </c>
      <c r="K31" s="58" t="s">
        <v>733</v>
      </c>
      <c r="L31" s="58" t="s">
        <v>733</v>
      </c>
      <c r="M31" s="58" t="s">
        <v>733</v>
      </c>
      <c r="N31" s="18">
        <v>0</v>
      </c>
      <c r="O31" s="18">
        <v>0</v>
      </c>
      <c r="P31" s="18">
        <v>0</v>
      </c>
      <c r="Q31" s="61">
        <v>0</v>
      </c>
      <c r="R31" s="62">
        <v>0</v>
      </c>
      <c r="S31" s="62">
        <v>0</v>
      </c>
      <c r="T31" s="62">
        <v>0</v>
      </c>
      <c r="U31" s="62">
        <v>0</v>
      </c>
      <c r="V31" s="915"/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63">
        <v>0</v>
      </c>
      <c r="AH31" s="63">
        <v>0</v>
      </c>
      <c r="AI31" s="63">
        <v>0</v>
      </c>
      <c r="AJ31" s="63">
        <v>0</v>
      </c>
      <c r="AK31" s="64">
        <v>0</v>
      </c>
      <c r="AL31" s="64">
        <v>0</v>
      </c>
      <c r="AM31" s="64">
        <v>0</v>
      </c>
      <c r="AN31" s="64">
        <v>0</v>
      </c>
      <c r="AO31" s="105">
        <v>0</v>
      </c>
      <c r="AP31" s="165">
        <v>0</v>
      </c>
      <c r="AQ31" s="9"/>
    </row>
    <row r="32" spans="1:43" ht="68.25" customHeight="1" thickBot="1">
      <c r="A32" s="534">
        <v>26</v>
      </c>
      <c r="B32" s="1035"/>
      <c r="C32" s="916"/>
      <c r="D32" s="108" t="s">
        <v>837</v>
      </c>
      <c r="E32" s="354">
        <v>1</v>
      </c>
      <c r="F32" s="704" t="s">
        <v>836</v>
      </c>
      <c r="G32" s="108" t="s">
        <v>835</v>
      </c>
      <c r="H32" s="530" t="s">
        <v>834</v>
      </c>
      <c r="I32" s="354" t="s">
        <v>733</v>
      </c>
      <c r="J32" s="108" t="s">
        <v>833</v>
      </c>
      <c r="K32" s="354" t="s">
        <v>733</v>
      </c>
      <c r="L32" s="354" t="s">
        <v>733</v>
      </c>
      <c r="M32" s="354" t="s">
        <v>733</v>
      </c>
      <c r="N32" s="30">
        <v>0</v>
      </c>
      <c r="O32" s="30">
        <v>0</v>
      </c>
      <c r="P32" s="30">
        <v>0</v>
      </c>
      <c r="Q32" s="691">
        <f t="shared" ref="Q32:Q54" si="8">N32+O32+P32</f>
        <v>0</v>
      </c>
      <c r="R32" s="418">
        <v>0</v>
      </c>
      <c r="S32" s="418">
        <v>0</v>
      </c>
      <c r="T32" s="418">
        <v>0</v>
      </c>
      <c r="U32" s="418">
        <v>60</v>
      </c>
      <c r="V32" s="916"/>
      <c r="W32" s="354">
        <v>0</v>
      </c>
      <c r="X32" s="754">
        <f>W32/V16*100</f>
        <v>0</v>
      </c>
      <c r="Y32" s="354">
        <v>0</v>
      </c>
      <c r="Z32" s="354">
        <v>0</v>
      </c>
      <c r="AA32" s="354">
        <v>0</v>
      </c>
      <c r="AB32" s="108">
        <v>0</v>
      </c>
      <c r="AC32" s="354">
        <v>0</v>
      </c>
      <c r="AD32" s="354">
        <v>0</v>
      </c>
      <c r="AE32" s="354">
        <v>0</v>
      </c>
      <c r="AF32" s="108">
        <v>0</v>
      </c>
      <c r="AG32" s="527">
        <v>0</v>
      </c>
      <c r="AH32" s="527">
        <v>0</v>
      </c>
      <c r="AI32" s="527">
        <v>0</v>
      </c>
      <c r="AJ32" s="527">
        <v>0</v>
      </c>
      <c r="AK32" s="526">
        <f t="shared" ref="AK32:AK43" si="9">R32*Y32</f>
        <v>0</v>
      </c>
      <c r="AL32" s="526">
        <v>0</v>
      </c>
      <c r="AM32" s="526">
        <v>0</v>
      </c>
      <c r="AN32" s="526">
        <v>0</v>
      </c>
      <c r="AO32" s="33">
        <f>AK32+AL32+AM32+AN32</f>
        <v>0</v>
      </c>
      <c r="AP32" s="689">
        <f t="shared" ref="AP32:AP38" si="10">AO32-Q32</f>
        <v>0</v>
      </c>
      <c r="AQ32" s="9"/>
    </row>
    <row r="33" spans="1:43" ht="59.25" customHeight="1">
      <c r="A33" s="753">
        <v>1</v>
      </c>
      <c r="B33" s="1033" t="s">
        <v>832</v>
      </c>
      <c r="C33" s="1033">
        <v>3</v>
      </c>
      <c r="D33" s="744" t="s">
        <v>745</v>
      </c>
      <c r="E33" s="738">
        <v>1</v>
      </c>
      <c r="F33" s="738" t="s">
        <v>828</v>
      </c>
      <c r="G33" s="744" t="s">
        <v>831</v>
      </c>
      <c r="H33" s="752" t="s">
        <v>809</v>
      </c>
      <c r="I33" s="738" t="s">
        <v>733</v>
      </c>
      <c r="J33" s="738" t="s">
        <v>733</v>
      </c>
      <c r="K33" s="738" t="s">
        <v>733</v>
      </c>
      <c r="L33" s="744" t="s">
        <v>808</v>
      </c>
      <c r="M33" s="738" t="s">
        <v>733</v>
      </c>
      <c r="N33" s="743">
        <v>0</v>
      </c>
      <c r="O33" s="743">
        <v>0</v>
      </c>
      <c r="P33" s="743">
        <v>0</v>
      </c>
      <c r="Q33" s="742">
        <f t="shared" si="8"/>
        <v>0</v>
      </c>
      <c r="R33" s="740">
        <v>0</v>
      </c>
      <c r="S33" s="740">
        <v>0</v>
      </c>
      <c r="T33" s="740">
        <v>0</v>
      </c>
      <c r="U33" s="740">
        <v>0</v>
      </c>
      <c r="V33" s="1033">
        <v>8055</v>
      </c>
      <c r="W33" s="738">
        <v>0</v>
      </c>
      <c r="X33" s="738">
        <f>W33/V33*100</f>
        <v>0</v>
      </c>
      <c r="Y33" s="738">
        <v>0</v>
      </c>
      <c r="Z33" s="738">
        <v>0</v>
      </c>
      <c r="AA33" s="738">
        <v>0</v>
      </c>
      <c r="AB33" s="738">
        <v>0</v>
      </c>
      <c r="AC33" s="738">
        <v>0</v>
      </c>
      <c r="AD33" s="738">
        <v>0</v>
      </c>
      <c r="AE33" s="738">
        <v>0</v>
      </c>
      <c r="AF33" s="738">
        <v>0</v>
      </c>
      <c r="AG33" s="737">
        <v>0</v>
      </c>
      <c r="AH33" s="737">
        <v>0</v>
      </c>
      <c r="AI33" s="737">
        <v>0</v>
      </c>
      <c r="AJ33" s="737">
        <v>0</v>
      </c>
      <c r="AK33" s="736">
        <f t="shared" si="9"/>
        <v>0</v>
      </c>
      <c r="AL33" s="736">
        <f>S33*Z33</f>
        <v>0</v>
      </c>
      <c r="AM33" s="736"/>
      <c r="AN33" s="736">
        <v>0</v>
      </c>
      <c r="AO33" s="735">
        <f>AM33+AN33</f>
        <v>0</v>
      </c>
      <c r="AP33" s="734">
        <f t="shared" si="10"/>
        <v>0</v>
      </c>
      <c r="AQ33" s="9"/>
    </row>
    <row r="34" spans="1:43" ht="59.25" customHeight="1">
      <c r="A34" s="492">
        <v>2</v>
      </c>
      <c r="B34" s="1034"/>
      <c r="C34" s="1034"/>
      <c r="D34" s="498" t="s">
        <v>745</v>
      </c>
      <c r="E34" s="499">
        <v>1</v>
      </c>
      <c r="F34" s="499" t="s">
        <v>830</v>
      </c>
      <c r="G34" s="498" t="s">
        <v>829</v>
      </c>
      <c r="H34" s="751" t="s">
        <v>809</v>
      </c>
      <c r="I34" s="499" t="s">
        <v>733</v>
      </c>
      <c r="J34" s="499" t="s">
        <v>733</v>
      </c>
      <c r="K34" s="499" t="s">
        <v>733</v>
      </c>
      <c r="L34" s="498" t="s">
        <v>808</v>
      </c>
      <c r="M34" s="499" t="s">
        <v>733</v>
      </c>
      <c r="N34" s="726">
        <v>0</v>
      </c>
      <c r="O34" s="726">
        <v>0</v>
      </c>
      <c r="P34" s="726">
        <v>0</v>
      </c>
      <c r="Q34" s="725">
        <f t="shared" si="8"/>
        <v>0</v>
      </c>
      <c r="R34" s="501">
        <v>0</v>
      </c>
      <c r="S34" s="501">
        <v>0</v>
      </c>
      <c r="T34" s="501">
        <v>0</v>
      </c>
      <c r="U34" s="501">
        <v>13000</v>
      </c>
      <c r="V34" s="1034"/>
      <c r="W34" s="499">
        <v>0</v>
      </c>
      <c r="X34" s="499">
        <v>0</v>
      </c>
      <c r="Y34" s="499">
        <v>0</v>
      </c>
      <c r="Z34" s="499">
        <v>0</v>
      </c>
      <c r="AA34" s="499">
        <v>0</v>
      </c>
      <c r="AB34" s="499">
        <v>0</v>
      </c>
      <c r="AC34" s="499">
        <v>0</v>
      </c>
      <c r="AD34" s="499">
        <v>0</v>
      </c>
      <c r="AE34" s="499">
        <v>0</v>
      </c>
      <c r="AF34" s="499">
        <v>0</v>
      </c>
      <c r="AG34" s="706">
        <v>0</v>
      </c>
      <c r="AH34" s="706">
        <v>0</v>
      </c>
      <c r="AI34" s="706">
        <v>0</v>
      </c>
      <c r="AJ34" s="706">
        <v>0</v>
      </c>
      <c r="AK34" s="500">
        <f t="shared" si="9"/>
        <v>0</v>
      </c>
      <c r="AL34" s="500">
        <f>S34*Z34</f>
        <v>0</v>
      </c>
      <c r="AM34" s="500"/>
      <c r="AN34" s="500">
        <v>0</v>
      </c>
      <c r="AO34" s="723">
        <f>AM34+AN34</f>
        <v>0</v>
      </c>
      <c r="AP34" s="722">
        <f t="shared" si="10"/>
        <v>0</v>
      </c>
      <c r="AQ34" s="9"/>
    </row>
    <row r="35" spans="1:43" ht="59.25" customHeight="1">
      <c r="A35" s="492">
        <v>3</v>
      </c>
      <c r="B35" s="1034"/>
      <c r="C35" s="1034"/>
      <c r="D35" s="498" t="s">
        <v>695</v>
      </c>
      <c r="E35" s="499">
        <v>1</v>
      </c>
      <c r="F35" s="499" t="s">
        <v>828</v>
      </c>
      <c r="G35" s="498" t="s">
        <v>827</v>
      </c>
      <c r="H35" s="751" t="s">
        <v>809</v>
      </c>
      <c r="I35" s="499" t="s">
        <v>733</v>
      </c>
      <c r="J35" s="499" t="s">
        <v>733</v>
      </c>
      <c r="K35" s="499" t="s">
        <v>733</v>
      </c>
      <c r="L35" s="498" t="s">
        <v>808</v>
      </c>
      <c r="M35" s="499" t="s">
        <v>733</v>
      </c>
      <c r="N35" s="726">
        <v>658524</v>
      </c>
      <c r="O35" s="726">
        <v>475640</v>
      </c>
      <c r="P35" s="726">
        <v>16750</v>
      </c>
      <c r="Q35" s="725">
        <f t="shared" si="8"/>
        <v>1150914</v>
      </c>
      <c r="R35" s="501">
        <v>0</v>
      </c>
      <c r="S35" s="501">
        <v>0</v>
      </c>
      <c r="T35" s="501">
        <v>770</v>
      </c>
      <c r="U35" s="501">
        <v>100</v>
      </c>
      <c r="V35" s="1034"/>
      <c r="W35" s="499">
        <v>1260</v>
      </c>
      <c r="X35" s="499">
        <f>W35/V33*100</f>
        <v>15.64245810055866</v>
      </c>
      <c r="Y35" s="499">
        <v>0</v>
      </c>
      <c r="Z35" s="499">
        <v>0</v>
      </c>
      <c r="AA35" s="499">
        <v>2130</v>
      </c>
      <c r="AB35" s="499">
        <v>0</v>
      </c>
      <c r="AC35" s="499">
        <v>0</v>
      </c>
      <c r="AD35" s="499">
        <v>0</v>
      </c>
      <c r="AE35" s="499">
        <v>0</v>
      </c>
      <c r="AF35" s="499">
        <v>2100</v>
      </c>
      <c r="AG35" s="706">
        <v>0</v>
      </c>
      <c r="AH35" s="706">
        <v>0</v>
      </c>
      <c r="AI35" s="706">
        <v>0</v>
      </c>
      <c r="AJ35" s="706">
        <v>0</v>
      </c>
      <c r="AK35" s="500">
        <f t="shared" si="9"/>
        <v>0</v>
      </c>
      <c r="AL35" s="500">
        <f>S35*Z35</f>
        <v>0</v>
      </c>
      <c r="AM35" s="500">
        <v>743590</v>
      </c>
      <c r="AN35" s="500">
        <v>0</v>
      </c>
      <c r="AO35" s="723">
        <f>AM35+AN35</f>
        <v>743590</v>
      </c>
      <c r="AP35" s="722">
        <f t="shared" si="10"/>
        <v>-407324</v>
      </c>
      <c r="AQ35" s="9"/>
    </row>
    <row r="36" spans="1:43" ht="59.25" customHeight="1">
      <c r="A36" s="492">
        <v>4</v>
      </c>
      <c r="B36" s="1034"/>
      <c r="C36" s="1034"/>
      <c r="D36" s="498" t="s">
        <v>826</v>
      </c>
      <c r="E36" s="499">
        <v>1</v>
      </c>
      <c r="F36" s="499" t="s">
        <v>819</v>
      </c>
      <c r="G36" s="498" t="s">
        <v>825</v>
      </c>
      <c r="H36" s="751" t="s">
        <v>809</v>
      </c>
      <c r="I36" s="499" t="s">
        <v>733</v>
      </c>
      <c r="J36" s="499" t="s">
        <v>733</v>
      </c>
      <c r="K36" s="499" t="s">
        <v>733</v>
      </c>
      <c r="L36" s="498" t="s">
        <v>808</v>
      </c>
      <c r="M36" s="499" t="s">
        <v>733</v>
      </c>
      <c r="N36" s="726">
        <v>612500</v>
      </c>
      <c r="O36" s="726">
        <v>594320</v>
      </c>
      <c r="P36" s="726">
        <v>11475</v>
      </c>
      <c r="Q36" s="725">
        <f t="shared" si="8"/>
        <v>1218295</v>
      </c>
      <c r="R36" s="501">
        <v>0</v>
      </c>
      <c r="S36" s="501">
        <v>0</v>
      </c>
      <c r="T36" s="501">
        <v>0</v>
      </c>
      <c r="U36" s="501">
        <v>100</v>
      </c>
      <c r="V36" s="1034"/>
      <c r="W36" s="499">
        <v>2150</v>
      </c>
      <c r="X36" s="499">
        <f>W36/V33*100</f>
        <v>26.691495965238982</v>
      </c>
      <c r="Y36" s="499">
        <v>0</v>
      </c>
      <c r="Z36" s="499">
        <f>SUM(Z33:Z35)</f>
        <v>0</v>
      </c>
      <c r="AA36" s="499">
        <v>1350</v>
      </c>
      <c r="AB36" s="499">
        <v>0</v>
      </c>
      <c r="AC36" s="499">
        <v>0</v>
      </c>
      <c r="AD36" s="499">
        <v>0</v>
      </c>
      <c r="AE36" s="499">
        <v>0</v>
      </c>
      <c r="AF36" s="499">
        <v>0</v>
      </c>
      <c r="AG36" s="706">
        <v>0</v>
      </c>
      <c r="AH36" s="706">
        <v>0</v>
      </c>
      <c r="AI36" s="706">
        <v>0</v>
      </c>
      <c r="AJ36" s="706">
        <v>0</v>
      </c>
      <c r="AK36" s="500">
        <f t="shared" si="9"/>
        <v>0</v>
      </c>
      <c r="AL36" s="500">
        <f>S36*Z36</f>
        <v>0</v>
      </c>
      <c r="AM36" s="500"/>
      <c r="AN36" s="500">
        <v>1800000</v>
      </c>
      <c r="AO36" s="723">
        <f>AM36+AN36</f>
        <v>1800000</v>
      </c>
      <c r="AP36" s="722">
        <f t="shared" si="10"/>
        <v>581705</v>
      </c>
      <c r="AQ36" s="9"/>
    </row>
    <row r="37" spans="1:43" ht="59.25" customHeight="1">
      <c r="A37" s="492">
        <v>5</v>
      </c>
      <c r="B37" s="1034"/>
      <c r="C37" s="1034"/>
      <c r="D37" s="498" t="s">
        <v>824</v>
      </c>
      <c r="E37" s="499">
        <v>1</v>
      </c>
      <c r="F37" s="499" t="s">
        <v>823</v>
      </c>
      <c r="G37" s="499" t="s">
        <v>822</v>
      </c>
      <c r="H37" s="751" t="s">
        <v>809</v>
      </c>
      <c r="I37" s="499" t="s">
        <v>733</v>
      </c>
      <c r="J37" s="499" t="s">
        <v>733</v>
      </c>
      <c r="K37" s="499" t="s">
        <v>733</v>
      </c>
      <c r="L37" s="498" t="s">
        <v>808</v>
      </c>
      <c r="M37" s="499" t="s">
        <v>733</v>
      </c>
      <c r="N37" s="726">
        <v>612500</v>
      </c>
      <c r="O37" s="726">
        <v>442060</v>
      </c>
      <c r="P37" s="726">
        <v>5100</v>
      </c>
      <c r="Q37" s="725">
        <f t="shared" si="8"/>
        <v>1059660</v>
      </c>
      <c r="R37" s="501">
        <v>0</v>
      </c>
      <c r="S37" s="501">
        <v>0</v>
      </c>
      <c r="T37" s="501">
        <v>0</v>
      </c>
      <c r="U37" s="501">
        <v>100</v>
      </c>
      <c r="V37" s="1034"/>
      <c r="W37" s="499">
        <v>3540</v>
      </c>
      <c r="X37" s="499">
        <f>W37/V33*100</f>
        <v>43.947858472998135</v>
      </c>
      <c r="Y37" s="499">
        <v>0</v>
      </c>
      <c r="Z37" s="499" t="s">
        <v>821</v>
      </c>
      <c r="AA37" s="499">
        <v>1990</v>
      </c>
      <c r="AB37" s="499">
        <v>0</v>
      </c>
      <c r="AC37" s="499">
        <v>0</v>
      </c>
      <c r="AD37" s="499">
        <v>0</v>
      </c>
      <c r="AE37" s="499">
        <v>0</v>
      </c>
      <c r="AF37" s="499">
        <v>0</v>
      </c>
      <c r="AG37" s="706">
        <v>0</v>
      </c>
      <c r="AH37" s="706">
        <v>0</v>
      </c>
      <c r="AI37" s="706">
        <v>0</v>
      </c>
      <c r="AJ37" s="706">
        <v>0</v>
      </c>
      <c r="AK37" s="500">
        <f t="shared" si="9"/>
        <v>0</v>
      </c>
      <c r="AL37" s="500">
        <v>0</v>
      </c>
      <c r="AM37" s="500"/>
      <c r="AN37" s="500">
        <v>1800000</v>
      </c>
      <c r="AO37" s="723">
        <f>AM37+AN37</f>
        <v>1800000</v>
      </c>
      <c r="AP37" s="722">
        <f t="shared" si="10"/>
        <v>740340</v>
      </c>
      <c r="AQ37" s="9"/>
    </row>
    <row r="38" spans="1:43" ht="59.25" customHeight="1">
      <c r="A38" s="492">
        <v>6</v>
      </c>
      <c r="B38" s="1034"/>
      <c r="C38" s="1034"/>
      <c r="D38" s="498" t="s">
        <v>820</v>
      </c>
      <c r="E38" s="499">
        <v>1</v>
      </c>
      <c r="F38" s="499" t="s">
        <v>819</v>
      </c>
      <c r="G38" s="498" t="s">
        <v>818</v>
      </c>
      <c r="H38" s="751" t="s">
        <v>809</v>
      </c>
      <c r="I38" s="499" t="s">
        <v>733</v>
      </c>
      <c r="J38" s="499" t="s">
        <v>733</v>
      </c>
      <c r="K38" s="499" t="s">
        <v>733</v>
      </c>
      <c r="L38" s="498" t="s">
        <v>808</v>
      </c>
      <c r="M38" s="499" t="s">
        <v>733</v>
      </c>
      <c r="N38" s="726">
        <v>542500</v>
      </c>
      <c r="O38" s="726">
        <v>111780</v>
      </c>
      <c r="P38" s="726">
        <v>53550</v>
      </c>
      <c r="Q38" s="725">
        <f t="shared" si="8"/>
        <v>707830</v>
      </c>
      <c r="R38" s="501">
        <v>0</v>
      </c>
      <c r="S38" s="501">
        <v>13000</v>
      </c>
      <c r="T38" s="501">
        <v>0</v>
      </c>
      <c r="U38" s="501">
        <v>14000</v>
      </c>
      <c r="V38" s="1034"/>
      <c r="W38" s="499">
        <v>1500</v>
      </c>
      <c r="X38" s="499">
        <f>W38/V33*100</f>
        <v>18.6219739292365</v>
      </c>
      <c r="Y38" s="499">
        <v>0</v>
      </c>
      <c r="Z38" s="499">
        <v>0</v>
      </c>
      <c r="AA38" s="499">
        <v>105</v>
      </c>
      <c r="AB38" s="499">
        <v>0</v>
      </c>
      <c r="AC38" s="499">
        <v>0</v>
      </c>
      <c r="AD38" s="499">
        <v>0</v>
      </c>
      <c r="AE38" s="499">
        <v>0</v>
      </c>
      <c r="AF38" s="499">
        <v>0</v>
      </c>
      <c r="AG38" s="706">
        <v>0</v>
      </c>
      <c r="AH38" s="706">
        <v>0</v>
      </c>
      <c r="AI38" s="706">
        <v>0</v>
      </c>
      <c r="AJ38" s="706">
        <v>0</v>
      </c>
      <c r="AK38" s="500">
        <f t="shared" si="9"/>
        <v>0</v>
      </c>
      <c r="AL38" s="500">
        <f t="shared" ref="AL38:AL54" si="11">S38*Z38</f>
        <v>0</v>
      </c>
      <c r="AM38" s="500">
        <v>10000</v>
      </c>
      <c r="AN38" s="500">
        <v>708456</v>
      </c>
      <c r="AO38" s="723">
        <f>AG38+AH38+AI38+AJ38+AK38+AL38+AM38+AN38</f>
        <v>718456</v>
      </c>
      <c r="AP38" s="722">
        <f t="shared" si="10"/>
        <v>10626</v>
      </c>
      <c r="AQ38" s="9"/>
    </row>
    <row r="39" spans="1:43" ht="59.25" customHeight="1">
      <c r="A39" s="492">
        <v>7</v>
      </c>
      <c r="B39" s="1034"/>
      <c r="C39" s="1034"/>
      <c r="D39" s="498" t="s">
        <v>289</v>
      </c>
      <c r="E39" s="499">
        <v>1</v>
      </c>
      <c r="F39" s="499" t="s">
        <v>817</v>
      </c>
      <c r="G39" s="499" t="s">
        <v>816</v>
      </c>
      <c r="H39" s="751" t="s">
        <v>809</v>
      </c>
      <c r="I39" s="499" t="s">
        <v>733</v>
      </c>
      <c r="J39" s="499" t="s">
        <v>733</v>
      </c>
      <c r="K39" s="499" t="s">
        <v>733</v>
      </c>
      <c r="L39" s="498" t="s">
        <v>808</v>
      </c>
      <c r="M39" s="499"/>
      <c r="N39" s="726">
        <v>945500</v>
      </c>
      <c r="O39" s="726">
        <v>842320</v>
      </c>
      <c r="P39" s="726">
        <v>26580</v>
      </c>
      <c r="Q39" s="725">
        <f t="shared" si="8"/>
        <v>1814400</v>
      </c>
      <c r="R39" s="501">
        <v>0</v>
      </c>
      <c r="S39" s="501">
        <v>0</v>
      </c>
      <c r="T39" s="501">
        <v>0</v>
      </c>
      <c r="U39" s="501">
        <v>15000</v>
      </c>
      <c r="V39" s="1034"/>
      <c r="W39" s="499">
        <v>6430</v>
      </c>
      <c r="X39" s="499">
        <f>W39/V33*100</f>
        <v>79.826194909993802</v>
      </c>
      <c r="Y39" s="499">
        <v>0</v>
      </c>
      <c r="Z39" s="499">
        <v>0</v>
      </c>
      <c r="AA39" s="499">
        <v>1090</v>
      </c>
      <c r="AB39" s="730">
        <v>0</v>
      </c>
      <c r="AC39" s="499">
        <v>0</v>
      </c>
      <c r="AD39" s="499">
        <v>0</v>
      </c>
      <c r="AE39" s="499">
        <v>0</v>
      </c>
      <c r="AF39" s="499">
        <v>980</v>
      </c>
      <c r="AG39" s="706">
        <v>0</v>
      </c>
      <c r="AH39" s="706">
        <v>0</v>
      </c>
      <c r="AI39" s="706">
        <v>0</v>
      </c>
      <c r="AJ39" s="706">
        <v>0</v>
      </c>
      <c r="AK39" s="500">
        <f t="shared" si="9"/>
        <v>0</v>
      </c>
      <c r="AL39" s="500">
        <f t="shared" si="11"/>
        <v>0</v>
      </c>
      <c r="AM39" s="500">
        <v>1824000</v>
      </c>
      <c r="AN39" s="500">
        <v>0</v>
      </c>
      <c r="AO39" s="723">
        <f>AK39+AL39+AM39+AN39</f>
        <v>1824000</v>
      </c>
      <c r="AP39" s="722">
        <f>Q39-AO39</f>
        <v>-9600</v>
      </c>
      <c r="AQ39" s="9"/>
    </row>
    <row r="40" spans="1:43" ht="59.25" customHeight="1">
      <c r="A40" s="492">
        <v>8</v>
      </c>
      <c r="B40" s="1034"/>
      <c r="C40" s="1034"/>
      <c r="D40" s="498" t="s">
        <v>197</v>
      </c>
      <c r="E40" s="499">
        <v>1</v>
      </c>
      <c r="F40" s="499" t="s">
        <v>815</v>
      </c>
      <c r="G40" s="499">
        <v>1007</v>
      </c>
      <c r="H40" s="751" t="s">
        <v>809</v>
      </c>
      <c r="I40" s="499" t="s">
        <v>733</v>
      </c>
      <c r="J40" s="499" t="s">
        <v>733</v>
      </c>
      <c r="K40" s="499" t="s">
        <v>733</v>
      </c>
      <c r="L40" s="498" t="s">
        <v>808</v>
      </c>
      <c r="M40" s="499" t="s">
        <v>733</v>
      </c>
      <c r="N40" s="726">
        <v>51520</v>
      </c>
      <c r="O40" s="726">
        <v>150000</v>
      </c>
      <c r="P40" s="726">
        <v>0</v>
      </c>
      <c r="Q40" s="725">
        <f t="shared" si="8"/>
        <v>201520</v>
      </c>
      <c r="R40" s="501">
        <v>0</v>
      </c>
      <c r="S40" s="501">
        <v>0</v>
      </c>
      <c r="T40" s="501">
        <v>0</v>
      </c>
      <c r="U40" s="501">
        <v>39040</v>
      </c>
      <c r="V40" s="1034"/>
      <c r="W40" s="499">
        <v>0</v>
      </c>
      <c r="X40" s="499">
        <f>W40/V33*100</f>
        <v>0</v>
      </c>
      <c r="Y40" s="499">
        <v>0</v>
      </c>
      <c r="Z40" s="499">
        <v>0</v>
      </c>
      <c r="AA40" s="499">
        <v>0</v>
      </c>
      <c r="AB40" s="499">
        <v>0</v>
      </c>
      <c r="AC40" s="499">
        <v>0</v>
      </c>
      <c r="AD40" s="499">
        <v>0</v>
      </c>
      <c r="AE40" s="499">
        <v>0</v>
      </c>
      <c r="AF40" s="499">
        <v>0</v>
      </c>
      <c r="AG40" s="706">
        <v>0</v>
      </c>
      <c r="AH40" s="706">
        <v>0</v>
      </c>
      <c r="AI40" s="706">
        <v>0</v>
      </c>
      <c r="AJ40" s="706">
        <v>0</v>
      </c>
      <c r="AK40" s="500">
        <f t="shared" si="9"/>
        <v>0</v>
      </c>
      <c r="AL40" s="500">
        <f t="shared" si="11"/>
        <v>0</v>
      </c>
      <c r="AM40" s="500">
        <v>72000</v>
      </c>
      <c r="AN40" s="750">
        <v>0</v>
      </c>
      <c r="AO40" s="723">
        <f>AM40+AN40</f>
        <v>72000</v>
      </c>
      <c r="AP40" s="722">
        <f t="shared" ref="AP40:AP54" si="12">AO40-Q40</f>
        <v>-129520</v>
      </c>
      <c r="AQ40" s="9"/>
    </row>
    <row r="41" spans="1:43" ht="59.25" customHeight="1">
      <c r="A41" s="492">
        <v>9</v>
      </c>
      <c r="B41" s="1034"/>
      <c r="C41" s="1034"/>
      <c r="D41" s="498" t="s">
        <v>420</v>
      </c>
      <c r="E41" s="499">
        <v>1</v>
      </c>
      <c r="F41" s="499" t="s">
        <v>814</v>
      </c>
      <c r="G41" s="499" t="s">
        <v>813</v>
      </c>
      <c r="H41" s="751" t="s">
        <v>809</v>
      </c>
      <c r="I41" s="499" t="s">
        <v>733</v>
      </c>
      <c r="J41" s="499" t="s">
        <v>733</v>
      </c>
      <c r="K41" s="499" t="s">
        <v>733</v>
      </c>
      <c r="L41" s="498" t="s">
        <v>808</v>
      </c>
      <c r="M41" s="499" t="s">
        <v>733</v>
      </c>
      <c r="N41" s="726">
        <v>0</v>
      </c>
      <c r="O41" s="726">
        <v>0</v>
      </c>
      <c r="P41" s="726">
        <v>0</v>
      </c>
      <c r="Q41" s="725">
        <f t="shared" si="8"/>
        <v>0</v>
      </c>
      <c r="R41" s="501">
        <v>0</v>
      </c>
      <c r="S41" s="501">
        <v>0</v>
      </c>
      <c r="T41" s="501">
        <v>0</v>
      </c>
      <c r="U41" s="501">
        <v>0</v>
      </c>
      <c r="V41" s="1034"/>
      <c r="W41" s="499">
        <v>0</v>
      </c>
      <c r="X41" s="499">
        <f>W41/V33*100</f>
        <v>0</v>
      </c>
      <c r="Y41" s="499">
        <v>0</v>
      </c>
      <c r="Z41" s="499">
        <v>0</v>
      </c>
      <c r="AA41" s="499">
        <v>0</v>
      </c>
      <c r="AB41" s="499">
        <v>0</v>
      </c>
      <c r="AC41" s="499">
        <v>0</v>
      </c>
      <c r="AD41" s="499">
        <v>0</v>
      </c>
      <c r="AE41" s="499">
        <v>0</v>
      </c>
      <c r="AF41" s="499">
        <v>0</v>
      </c>
      <c r="AG41" s="706">
        <v>0</v>
      </c>
      <c r="AH41" s="706">
        <v>0</v>
      </c>
      <c r="AI41" s="706">
        <v>0</v>
      </c>
      <c r="AJ41" s="706">
        <v>0</v>
      </c>
      <c r="AK41" s="500">
        <f t="shared" si="9"/>
        <v>0</v>
      </c>
      <c r="AL41" s="500">
        <f t="shared" si="11"/>
        <v>0</v>
      </c>
      <c r="AM41" s="500">
        <v>0</v>
      </c>
      <c r="AN41" s="750">
        <v>0</v>
      </c>
      <c r="AO41" s="723">
        <f>AM41+AN41</f>
        <v>0</v>
      </c>
      <c r="AP41" s="722">
        <f t="shared" si="12"/>
        <v>0</v>
      </c>
      <c r="AQ41" s="9"/>
    </row>
    <row r="42" spans="1:43" ht="59.25" customHeight="1" thickBot="1">
      <c r="A42" s="749">
        <v>10</v>
      </c>
      <c r="B42" s="1035"/>
      <c r="C42" s="1035"/>
      <c r="D42" s="720" t="s">
        <v>812</v>
      </c>
      <c r="E42" s="713">
        <v>1</v>
      </c>
      <c r="F42" s="713" t="s">
        <v>811</v>
      </c>
      <c r="G42" s="720" t="s">
        <v>810</v>
      </c>
      <c r="H42" s="748" t="s">
        <v>809</v>
      </c>
      <c r="I42" s="713" t="s">
        <v>733</v>
      </c>
      <c r="J42" s="713" t="s">
        <v>733</v>
      </c>
      <c r="K42" s="713" t="s">
        <v>733</v>
      </c>
      <c r="L42" s="720" t="s">
        <v>808</v>
      </c>
      <c r="M42" s="713" t="s">
        <v>733</v>
      </c>
      <c r="N42" s="717">
        <v>503182</v>
      </c>
      <c r="O42" s="717">
        <v>135240</v>
      </c>
      <c r="P42" s="717">
        <v>0</v>
      </c>
      <c r="Q42" s="716">
        <f t="shared" si="8"/>
        <v>638422</v>
      </c>
      <c r="R42" s="714">
        <v>13000</v>
      </c>
      <c r="S42" s="714">
        <v>1200</v>
      </c>
      <c r="T42" s="714">
        <v>0</v>
      </c>
      <c r="U42" s="714">
        <v>13000</v>
      </c>
      <c r="V42" s="1035"/>
      <c r="W42" s="713">
        <v>0</v>
      </c>
      <c r="X42" s="713">
        <f>W42/V33*100</f>
        <v>0</v>
      </c>
      <c r="Y42" s="713">
        <v>0</v>
      </c>
      <c r="Z42" s="713">
        <v>0</v>
      </c>
      <c r="AA42" s="713" t="s">
        <v>201</v>
      </c>
      <c r="AB42" s="713">
        <v>0</v>
      </c>
      <c r="AC42" s="713">
        <v>0</v>
      </c>
      <c r="AD42" s="713">
        <v>0</v>
      </c>
      <c r="AE42" s="713">
        <v>0</v>
      </c>
      <c r="AF42" s="713">
        <v>0</v>
      </c>
      <c r="AG42" s="712">
        <v>0</v>
      </c>
      <c r="AH42" s="712">
        <v>0</v>
      </c>
      <c r="AI42" s="712">
        <v>0</v>
      </c>
      <c r="AJ42" s="712">
        <v>0</v>
      </c>
      <c r="AK42" s="711">
        <f t="shared" si="9"/>
        <v>0</v>
      </c>
      <c r="AL42" s="711">
        <f t="shared" si="11"/>
        <v>0</v>
      </c>
      <c r="AM42" s="711">
        <v>0</v>
      </c>
      <c r="AN42" s="747">
        <v>0</v>
      </c>
      <c r="AO42" s="710">
        <f>AM42+AN42</f>
        <v>0</v>
      </c>
      <c r="AP42" s="709">
        <f t="shared" si="12"/>
        <v>-638422</v>
      </c>
      <c r="AQ42" s="9"/>
    </row>
    <row r="43" spans="1:43" ht="104.25" customHeight="1">
      <c r="A43" s="738">
        <v>1</v>
      </c>
      <c r="B43" s="1033" t="s">
        <v>807</v>
      </c>
      <c r="C43" s="1033">
        <v>11</v>
      </c>
      <c r="D43" s="744" t="s">
        <v>745</v>
      </c>
      <c r="E43" s="738">
        <v>1</v>
      </c>
      <c r="F43" s="746" t="s">
        <v>806</v>
      </c>
      <c r="G43" s="744" t="s">
        <v>805</v>
      </c>
      <c r="H43" s="745" t="s">
        <v>801</v>
      </c>
      <c r="I43" s="738" t="s">
        <v>733</v>
      </c>
      <c r="J43" s="738" t="s">
        <v>733</v>
      </c>
      <c r="K43" s="738" t="s">
        <v>733</v>
      </c>
      <c r="L43" s="744" t="s">
        <v>804</v>
      </c>
      <c r="M43" s="738" t="s">
        <v>733</v>
      </c>
      <c r="N43" s="743">
        <v>0</v>
      </c>
      <c r="O43" s="743">
        <v>49500</v>
      </c>
      <c r="P43" s="743">
        <v>162000</v>
      </c>
      <c r="Q43" s="742">
        <f t="shared" si="8"/>
        <v>211500</v>
      </c>
      <c r="R43" s="741">
        <v>27000</v>
      </c>
      <c r="S43" s="740">
        <v>0</v>
      </c>
      <c r="T43" s="740">
        <v>300</v>
      </c>
      <c r="U43" s="740">
        <v>0</v>
      </c>
      <c r="V43" s="1033">
        <v>11437</v>
      </c>
      <c r="W43" s="738">
        <v>11437</v>
      </c>
      <c r="X43" s="738">
        <v>100</v>
      </c>
      <c r="Y43" s="739">
        <v>0</v>
      </c>
      <c r="Z43" s="739">
        <v>0</v>
      </c>
      <c r="AA43" s="739">
        <v>0</v>
      </c>
      <c r="AB43" s="739">
        <v>13</v>
      </c>
      <c r="AC43" s="739">
        <v>0</v>
      </c>
      <c r="AD43" s="738">
        <v>0</v>
      </c>
      <c r="AE43" s="738">
        <v>0</v>
      </c>
      <c r="AF43" s="738">
        <v>0</v>
      </c>
      <c r="AG43" s="737">
        <v>0</v>
      </c>
      <c r="AH43" s="737">
        <v>0</v>
      </c>
      <c r="AI43" s="737">
        <v>0</v>
      </c>
      <c r="AJ43" s="737">
        <v>0</v>
      </c>
      <c r="AK43" s="736">
        <f t="shared" si="9"/>
        <v>0</v>
      </c>
      <c r="AL43" s="736">
        <f t="shared" si="11"/>
        <v>0</v>
      </c>
      <c r="AM43" s="736">
        <f>T43*AA43</f>
        <v>0</v>
      </c>
      <c r="AN43" s="736">
        <f>U43*AB43</f>
        <v>0</v>
      </c>
      <c r="AO43" s="735">
        <f>AK43+AL43+AM43+AN43</f>
        <v>0</v>
      </c>
      <c r="AP43" s="734">
        <f t="shared" si="12"/>
        <v>-211500</v>
      </c>
      <c r="AQ43" s="9"/>
    </row>
    <row r="44" spans="1:43" ht="105" customHeight="1">
      <c r="A44" s="499">
        <v>2</v>
      </c>
      <c r="B44" s="1034"/>
      <c r="C44" s="1034"/>
      <c r="D44" s="498" t="s">
        <v>745</v>
      </c>
      <c r="E44" s="499">
        <v>1</v>
      </c>
      <c r="F44" s="729" t="s">
        <v>803</v>
      </c>
      <c r="G44" s="498" t="s">
        <v>802</v>
      </c>
      <c r="H44" s="728" t="s">
        <v>801</v>
      </c>
      <c r="I44" s="499" t="s">
        <v>733</v>
      </c>
      <c r="J44" s="499" t="s">
        <v>733</v>
      </c>
      <c r="K44" s="499" t="s">
        <v>733</v>
      </c>
      <c r="L44" s="498" t="s">
        <v>800</v>
      </c>
      <c r="M44" s="499" t="s">
        <v>733</v>
      </c>
      <c r="N44" s="726">
        <v>214500</v>
      </c>
      <c r="O44" s="726">
        <v>458340</v>
      </c>
      <c r="P44" s="726">
        <v>0</v>
      </c>
      <c r="Q44" s="725">
        <f t="shared" si="8"/>
        <v>672840</v>
      </c>
      <c r="R44" s="724">
        <v>30000</v>
      </c>
      <c r="S44" s="501">
        <v>0</v>
      </c>
      <c r="T44" s="501">
        <v>300</v>
      </c>
      <c r="U44" s="501">
        <v>18000</v>
      </c>
      <c r="V44" s="1034"/>
      <c r="W44" s="499">
        <v>40</v>
      </c>
      <c r="X44" s="499">
        <f>W44/V43*100</f>
        <v>0.34974206522689516</v>
      </c>
      <c r="Y44" s="733">
        <v>15</v>
      </c>
      <c r="Z44" s="730">
        <v>0</v>
      </c>
      <c r="AA44" s="730">
        <v>0</v>
      </c>
      <c r="AB44" s="733">
        <v>504</v>
      </c>
      <c r="AC44" s="733">
        <v>15</v>
      </c>
      <c r="AD44" s="499">
        <v>0</v>
      </c>
      <c r="AE44" s="499">
        <v>0</v>
      </c>
      <c r="AF44" s="499">
        <v>0</v>
      </c>
      <c r="AG44" s="706">
        <v>0</v>
      </c>
      <c r="AH44" s="706">
        <v>0</v>
      </c>
      <c r="AI44" s="706">
        <v>0</v>
      </c>
      <c r="AJ44" s="706">
        <v>0</v>
      </c>
      <c r="AK44" s="500">
        <v>0</v>
      </c>
      <c r="AL44" s="500">
        <f t="shared" si="11"/>
        <v>0</v>
      </c>
      <c r="AM44" s="500">
        <f t="shared" ref="AM44:AM54" si="13">T44*AA44</f>
        <v>0</v>
      </c>
      <c r="AN44" s="500">
        <v>392140</v>
      </c>
      <c r="AO44" s="723">
        <f>AK44+AL44+AM44+AN44</f>
        <v>392140</v>
      </c>
      <c r="AP44" s="722">
        <f t="shared" si="12"/>
        <v>-280700</v>
      </c>
      <c r="AQ44" s="9"/>
    </row>
    <row r="45" spans="1:43" ht="78" customHeight="1">
      <c r="A45" s="499">
        <v>3</v>
      </c>
      <c r="B45" s="1034"/>
      <c r="C45" s="1034"/>
      <c r="D45" s="498" t="s">
        <v>63</v>
      </c>
      <c r="E45" s="499">
        <v>1</v>
      </c>
      <c r="F45" s="498" t="s">
        <v>799</v>
      </c>
      <c r="G45" s="498" t="s">
        <v>798</v>
      </c>
      <c r="H45" s="728" t="s">
        <v>779</v>
      </c>
      <c r="I45" s="499" t="s">
        <v>733</v>
      </c>
      <c r="J45" s="499" t="s">
        <v>733</v>
      </c>
      <c r="K45" s="499" t="s">
        <v>733</v>
      </c>
      <c r="L45" s="727" t="s">
        <v>797</v>
      </c>
      <c r="M45" s="499" t="s">
        <v>733</v>
      </c>
      <c r="N45" s="726">
        <v>64500</v>
      </c>
      <c r="O45" s="726">
        <v>46200</v>
      </c>
      <c r="P45" s="726">
        <v>82000</v>
      </c>
      <c r="Q45" s="725">
        <f t="shared" si="8"/>
        <v>192700</v>
      </c>
      <c r="R45" s="724">
        <v>0</v>
      </c>
      <c r="S45" s="501">
        <v>0</v>
      </c>
      <c r="T45" s="501">
        <v>0</v>
      </c>
      <c r="U45" s="501">
        <v>13000</v>
      </c>
      <c r="V45" s="1034"/>
      <c r="W45" s="499">
        <v>1200</v>
      </c>
      <c r="X45" s="499">
        <f>W45/V43*100</f>
        <v>10.492261956806855</v>
      </c>
      <c r="Y45" s="730">
        <v>0</v>
      </c>
      <c r="Z45" s="730">
        <v>0</v>
      </c>
      <c r="AA45" s="730">
        <v>0</v>
      </c>
      <c r="AB45" s="731">
        <v>22</v>
      </c>
      <c r="AC45" s="730">
        <v>0</v>
      </c>
      <c r="AD45" s="499">
        <v>0</v>
      </c>
      <c r="AE45" s="499">
        <v>0</v>
      </c>
      <c r="AF45" s="499">
        <v>6</v>
      </c>
      <c r="AG45" s="706">
        <v>0</v>
      </c>
      <c r="AH45" s="706">
        <v>0</v>
      </c>
      <c r="AI45" s="706">
        <v>0</v>
      </c>
      <c r="AJ45" s="706">
        <v>0</v>
      </c>
      <c r="AK45" s="500">
        <f t="shared" ref="AK45:AK54" si="14">R45*Y45</f>
        <v>0</v>
      </c>
      <c r="AL45" s="500">
        <f t="shared" si="11"/>
        <v>0</v>
      </c>
      <c r="AM45" s="500">
        <f t="shared" si="13"/>
        <v>0</v>
      </c>
      <c r="AN45" s="500">
        <v>3080000</v>
      </c>
      <c r="AO45" s="723">
        <f>AK45+AL45+AM45+AN45</f>
        <v>3080000</v>
      </c>
      <c r="AP45" s="722">
        <f t="shared" si="12"/>
        <v>2887300</v>
      </c>
      <c r="AQ45" s="9"/>
    </row>
    <row r="46" spans="1:43" ht="84" customHeight="1">
      <c r="A46" s="499">
        <v>4</v>
      </c>
      <c r="B46" s="1034"/>
      <c r="C46" s="1034"/>
      <c r="D46" s="498" t="s">
        <v>796</v>
      </c>
      <c r="E46" s="499">
        <v>1</v>
      </c>
      <c r="F46" s="729" t="s">
        <v>795</v>
      </c>
      <c r="G46" s="498" t="s">
        <v>794</v>
      </c>
      <c r="H46" s="728" t="s">
        <v>779</v>
      </c>
      <c r="I46" s="499" t="s">
        <v>733</v>
      </c>
      <c r="J46" s="499" t="s">
        <v>733</v>
      </c>
      <c r="K46" s="499" t="s">
        <v>733</v>
      </c>
      <c r="L46" s="498" t="s">
        <v>793</v>
      </c>
      <c r="M46" s="499" t="s">
        <v>733</v>
      </c>
      <c r="N46" s="726">
        <v>470350</v>
      </c>
      <c r="O46" s="726">
        <v>409279</v>
      </c>
      <c r="P46" s="726">
        <v>13800</v>
      </c>
      <c r="Q46" s="725">
        <f t="shared" si="8"/>
        <v>893429</v>
      </c>
      <c r="R46" s="724">
        <v>0</v>
      </c>
      <c r="S46" s="501">
        <v>0</v>
      </c>
      <c r="T46" s="501">
        <v>0</v>
      </c>
      <c r="U46" s="501">
        <v>200</v>
      </c>
      <c r="V46" s="1034"/>
      <c r="W46" s="499">
        <v>11437</v>
      </c>
      <c r="X46" s="499">
        <f>W46/V43*100</f>
        <v>100</v>
      </c>
      <c r="Y46" s="730">
        <v>0</v>
      </c>
      <c r="Z46" s="730">
        <v>0</v>
      </c>
      <c r="AA46" s="730">
        <v>0</v>
      </c>
      <c r="AB46" s="732">
        <v>0</v>
      </c>
      <c r="AC46" s="730">
        <v>0</v>
      </c>
      <c r="AD46" s="730">
        <v>0</v>
      </c>
      <c r="AE46" s="730">
        <v>1940</v>
      </c>
      <c r="AF46" s="730">
        <v>0</v>
      </c>
      <c r="AG46" s="706">
        <v>0</v>
      </c>
      <c r="AH46" s="706">
        <v>0</v>
      </c>
      <c r="AI46" s="706">
        <v>0</v>
      </c>
      <c r="AJ46" s="706">
        <v>0</v>
      </c>
      <c r="AK46" s="500">
        <f t="shared" si="14"/>
        <v>0</v>
      </c>
      <c r="AL46" s="500">
        <f t="shared" si="11"/>
        <v>0</v>
      </c>
      <c r="AM46" s="500">
        <f t="shared" si="13"/>
        <v>0</v>
      </c>
      <c r="AN46" s="500">
        <v>204000</v>
      </c>
      <c r="AO46" s="723">
        <v>204000</v>
      </c>
      <c r="AP46" s="722">
        <f t="shared" si="12"/>
        <v>-689429</v>
      </c>
      <c r="AQ46" s="9"/>
    </row>
    <row r="47" spans="1:43" ht="64.5" customHeight="1">
      <c r="A47" s="499">
        <v>5</v>
      </c>
      <c r="B47" s="1034"/>
      <c r="C47" s="1034"/>
      <c r="D47" s="498" t="s">
        <v>792</v>
      </c>
      <c r="E47" s="499">
        <v>1</v>
      </c>
      <c r="F47" s="729" t="s">
        <v>791</v>
      </c>
      <c r="G47" s="498" t="s">
        <v>790</v>
      </c>
      <c r="H47" s="728" t="s">
        <v>779</v>
      </c>
      <c r="I47" s="499" t="s">
        <v>733</v>
      </c>
      <c r="J47" s="499" t="s">
        <v>733</v>
      </c>
      <c r="K47" s="499" t="s">
        <v>733</v>
      </c>
      <c r="L47" s="498" t="s">
        <v>789</v>
      </c>
      <c r="M47" s="499" t="s">
        <v>733</v>
      </c>
      <c r="N47" s="726">
        <v>525115</v>
      </c>
      <c r="O47" s="726">
        <v>342500</v>
      </c>
      <c r="P47" s="726">
        <v>36300</v>
      </c>
      <c r="Q47" s="725">
        <f t="shared" si="8"/>
        <v>903915</v>
      </c>
      <c r="R47" s="724">
        <v>0</v>
      </c>
      <c r="S47" s="501">
        <v>0</v>
      </c>
      <c r="T47" s="501">
        <v>0</v>
      </c>
      <c r="U47" s="501">
        <v>0</v>
      </c>
      <c r="V47" s="1034"/>
      <c r="W47" s="499">
        <v>0</v>
      </c>
      <c r="X47" s="499">
        <f>W47/V43*100</f>
        <v>0</v>
      </c>
      <c r="Y47" s="730">
        <v>0</v>
      </c>
      <c r="Z47" s="730">
        <v>0</v>
      </c>
      <c r="AA47" s="730">
        <v>0</v>
      </c>
      <c r="AB47" s="732">
        <v>0</v>
      </c>
      <c r="AC47" s="730">
        <v>0</v>
      </c>
      <c r="AD47" s="730">
        <v>0</v>
      </c>
      <c r="AE47" s="730">
        <v>0</v>
      </c>
      <c r="AF47" s="730">
        <v>0</v>
      </c>
      <c r="AG47" s="706">
        <v>0</v>
      </c>
      <c r="AH47" s="706">
        <v>0</v>
      </c>
      <c r="AI47" s="706">
        <v>0</v>
      </c>
      <c r="AJ47" s="706">
        <v>0</v>
      </c>
      <c r="AK47" s="500">
        <f t="shared" si="14"/>
        <v>0</v>
      </c>
      <c r="AL47" s="500">
        <f t="shared" si="11"/>
        <v>0</v>
      </c>
      <c r="AM47" s="500">
        <f t="shared" si="13"/>
        <v>0</v>
      </c>
      <c r="AN47" s="500">
        <f>U47*AB47</f>
        <v>0</v>
      </c>
      <c r="AO47" s="723">
        <f t="shared" ref="AO47:AO54" si="15">AK47+AL47+AM47+AN47</f>
        <v>0</v>
      </c>
      <c r="AP47" s="722">
        <f t="shared" si="12"/>
        <v>-903915</v>
      </c>
      <c r="AQ47" s="9"/>
    </row>
    <row r="48" spans="1:43" ht="65.25" customHeight="1">
      <c r="A48" s="499">
        <v>6</v>
      </c>
      <c r="B48" s="1034"/>
      <c r="C48" s="1034"/>
      <c r="D48" s="498" t="s">
        <v>788</v>
      </c>
      <c r="E48" s="499">
        <v>1</v>
      </c>
      <c r="F48" s="729" t="s">
        <v>787</v>
      </c>
      <c r="G48" s="498" t="s">
        <v>786</v>
      </c>
      <c r="H48" s="728" t="s">
        <v>779</v>
      </c>
      <c r="I48" s="499" t="s">
        <v>733</v>
      </c>
      <c r="J48" s="499" t="s">
        <v>733</v>
      </c>
      <c r="K48" s="499" t="s">
        <v>733</v>
      </c>
      <c r="L48" s="727" t="s">
        <v>785</v>
      </c>
      <c r="M48" s="499" t="s">
        <v>733</v>
      </c>
      <c r="N48" s="726">
        <v>523993</v>
      </c>
      <c r="O48" s="726">
        <v>784210</v>
      </c>
      <c r="P48" s="726">
        <v>115000</v>
      </c>
      <c r="Q48" s="725">
        <f t="shared" si="8"/>
        <v>1423203</v>
      </c>
      <c r="R48" s="724">
        <v>0</v>
      </c>
      <c r="S48" s="501">
        <v>0</v>
      </c>
      <c r="T48" s="501">
        <v>200</v>
      </c>
      <c r="U48" s="501">
        <v>10000</v>
      </c>
      <c r="V48" s="1034"/>
      <c r="W48" s="499">
        <v>1500</v>
      </c>
      <c r="X48" s="499">
        <f>W48/V43*100</f>
        <v>13.115327446008568</v>
      </c>
      <c r="Y48" s="730">
        <v>0</v>
      </c>
      <c r="Z48" s="730">
        <v>0</v>
      </c>
      <c r="AA48" s="730">
        <v>0</v>
      </c>
      <c r="AB48" s="731">
        <v>128</v>
      </c>
      <c r="AC48" s="730">
        <v>0</v>
      </c>
      <c r="AD48" s="499">
        <v>0</v>
      </c>
      <c r="AE48" s="499">
        <v>0</v>
      </c>
      <c r="AF48" s="499">
        <v>21</v>
      </c>
      <c r="AG48" s="706">
        <v>0</v>
      </c>
      <c r="AH48" s="706">
        <v>0</v>
      </c>
      <c r="AI48" s="706">
        <v>0</v>
      </c>
      <c r="AJ48" s="706">
        <v>21000</v>
      </c>
      <c r="AK48" s="500">
        <f t="shared" si="14"/>
        <v>0</v>
      </c>
      <c r="AL48" s="500">
        <f t="shared" si="11"/>
        <v>0</v>
      </c>
      <c r="AM48" s="500">
        <f t="shared" si="13"/>
        <v>0</v>
      </c>
      <c r="AN48" s="500">
        <v>21000</v>
      </c>
      <c r="AO48" s="723">
        <f t="shared" si="15"/>
        <v>21000</v>
      </c>
      <c r="AP48" s="722">
        <f t="shared" si="12"/>
        <v>-1402203</v>
      </c>
      <c r="AQ48" s="9"/>
    </row>
    <row r="49" spans="1:43" ht="73.5" customHeight="1">
      <c r="A49" s="499">
        <v>7</v>
      </c>
      <c r="B49" s="1034"/>
      <c r="C49" s="1034"/>
      <c r="D49" s="498" t="s">
        <v>784</v>
      </c>
      <c r="E49" s="499">
        <v>1</v>
      </c>
      <c r="F49" s="729">
        <v>44092</v>
      </c>
      <c r="G49" s="498" t="s">
        <v>783</v>
      </c>
      <c r="H49" s="728" t="s">
        <v>779</v>
      </c>
      <c r="I49" s="499"/>
      <c r="J49" s="499"/>
      <c r="K49" s="499"/>
      <c r="L49" s="727" t="s">
        <v>781</v>
      </c>
      <c r="M49" s="499"/>
      <c r="N49" s="726">
        <v>0</v>
      </c>
      <c r="O49" s="726">
        <v>0</v>
      </c>
      <c r="P49" s="726">
        <v>0</v>
      </c>
      <c r="Q49" s="725">
        <f t="shared" si="8"/>
        <v>0</v>
      </c>
      <c r="R49" s="724">
        <v>0</v>
      </c>
      <c r="S49" s="501">
        <v>0</v>
      </c>
      <c r="T49" s="501">
        <v>0</v>
      </c>
      <c r="U49" s="501">
        <v>0</v>
      </c>
      <c r="V49" s="1034"/>
      <c r="W49" s="499">
        <v>0</v>
      </c>
      <c r="X49" s="499">
        <v>0</v>
      </c>
      <c r="Y49" s="499">
        <v>0</v>
      </c>
      <c r="Z49" s="499">
        <v>0</v>
      </c>
      <c r="AA49" s="499">
        <v>0</v>
      </c>
      <c r="AB49" s="499">
        <v>0</v>
      </c>
      <c r="AC49" s="499">
        <v>0</v>
      </c>
      <c r="AD49" s="499">
        <v>0</v>
      </c>
      <c r="AE49" s="499">
        <v>0</v>
      </c>
      <c r="AF49" s="499">
        <v>0</v>
      </c>
      <c r="AG49" s="706">
        <v>0</v>
      </c>
      <c r="AH49" s="706">
        <v>0</v>
      </c>
      <c r="AI49" s="706">
        <v>0</v>
      </c>
      <c r="AJ49" s="706"/>
      <c r="AK49" s="500">
        <f t="shared" si="14"/>
        <v>0</v>
      </c>
      <c r="AL49" s="500">
        <f t="shared" si="11"/>
        <v>0</v>
      </c>
      <c r="AM49" s="500">
        <f t="shared" si="13"/>
        <v>0</v>
      </c>
      <c r="AN49" s="500">
        <f>U49*AB49</f>
        <v>0</v>
      </c>
      <c r="AO49" s="723">
        <f t="shared" si="15"/>
        <v>0</v>
      </c>
      <c r="AP49" s="722">
        <f t="shared" si="12"/>
        <v>0</v>
      </c>
      <c r="AQ49" s="9"/>
    </row>
    <row r="50" spans="1:43" ht="78" customHeight="1">
      <c r="A50" s="499">
        <v>8</v>
      </c>
      <c r="B50" s="1034"/>
      <c r="C50" s="1034"/>
      <c r="D50" s="498" t="s">
        <v>782</v>
      </c>
      <c r="E50" s="499">
        <v>1</v>
      </c>
      <c r="F50" s="729">
        <v>44092</v>
      </c>
      <c r="G50" s="498" t="s">
        <v>635</v>
      </c>
      <c r="H50" s="728" t="s">
        <v>779</v>
      </c>
      <c r="I50" s="499"/>
      <c r="J50" s="499"/>
      <c r="K50" s="499"/>
      <c r="L50" s="727" t="s">
        <v>781</v>
      </c>
      <c r="M50" s="499"/>
      <c r="N50" s="726">
        <v>200998</v>
      </c>
      <c r="O50" s="726">
        <v>443400</v>
      </c>
      <c r="P50" s="726">
        <v>28500</v>
      </c>
      <c r="Q50" s="725">
        <f t="shared" si="8"/>
        <v>672898</v>
      </c>
      <c r="R50" s="724">
        <v>0</v>
      </c>
      <c r="S50" s="501">
        <v>0</v>
      </c>
      <c r="T50" s="501">
        <v>0</v>
      </c>
      <c r="U50" s="501">
        <v>0</v>
      </c>
      <c r="V50" s="1034"/>
      <c r="W50" s="499">
        <v>1200</v>
      </c>
      <c r="X50" s="499">
        <f>W50/V43*100</f>
        <v>10.492261956806855</v>
      </c>
      <c r="Y50" s="499">
        <v>0</v>
      </c>
      <c r="Z50" s="499">
        <v>0</v>
      </c>
      <c r="AA50" s="499">
        <v>0</v>
      </c>
      <c r="AB50" s="499">
        <v>97</v>
      </c>
      <c r="AC50" s="499">
        <v>0</v>
      </c>
      <c r="AD50" s="499">
        <v>0</v>
      </c>
      <c r="AE50" s="499">
        <v>0</v>
      </c>
      <c r="AF50" s="499">
        <v>3</v>
      </c>
      <c r="AG50" s="706">
        <v>0</v>
      </c>
      <c r="AH50" s="706">
        <v>0</v>
      </c>
      <c r="AI50" s="706">
        <v>0</v>
      </c>
      <c r="AJ50" s="706">
        <v>0</v>
      </c>
      <c r="AK50" s="500">
        <f t="shared" si="14"/>
        <v>0</v>
      </c>
      <c r="AL50" s="500">
        <f t="shared" si="11"/>
        <v>0</v>
      </c>
      <c r="AM50" s="500">
        <f t="shared" si="13"/>
        <v>0</v>
      </c>
      <c r="AN50" s="500">
        <f>U50*AB50</f>
        <v>0</v>
      </c>
      <c r="AO50" s="723">
        <f t="shared" si="15"/>
        <v>0</v>
      </c>
      <c r="AP50" s="722">
        <f t="shared" si="12"/>
        <v>-672898</v>
      </c>
      <c r="AQ50" s="9"/>
    </row>
    <row r="51" spans="1:43" ht="78" customHeight="1" thickBot="1">
      <c r="A51" s="713">
        <v>9</v>
      </c>
      <c r="B51" s="1035"/>
      <c r="C51" s="1035"/>
      <c r="D51" s="720" t="s">
        <v>780</v>
      </c>
      <c r="E51" s="713">
        <v>1</v>
      </c>
      <c r="F51" s="721">
        <v>44063</v>
      </c>
      <c r="G51" s="720" t="s">
        <v>118</v>
      </c>
      <c r="H51" s="719" t="s">
        <v>779</v>
      </c>
      <c r="I51" s="713"/>
      <c r="J51" s="713"/>
      <c r="K51" s="713"/>
      <c r="L51" s="718" t="s">
        <v>778</v>
      </c>
      <c r="M51" s="713"/>
      <c r="N51" s="717">
        <v>992000</v>
      </c>
      <c r="O51" s="717">
        <v>554320</v>
      </c>
      <c r="P51" s="717">
        <v>18700</v>
      </c>
      <c r="Q51" s="716">
        <f t="shared" si="8"/>
        <v>1565020</v>
      </c>
      <c r="R51" s="715">
        <v>0</v>
      </c>
      <c r="S51" s="714">
        <v>0</v>
      </c>
      <c r="T51" s="714">
        <v>0</v>
      </c>
      <c r="U51" s="714">
        <v>0</v>
      </c>
      <c r="V51" s="1035"/>
      <c r="W51" s="713">
        <v>0</v>
      </c>
      <c r="X51" s="713">
        <v>0</v>
      </c>
      <c r="Y51" s="713">
        <v>0</v>
      </c>
      <c r="Z51" s="713">
        <v>0</v>
      </c>
      <c r="AA51" s="713">
        <v>0</v>
      </c>
      <c r="AB51" s="713">
        <v>0</v>
      </c>
      <c r="AC51" s="713">
        <v>0</v>
      </c>
      <c r="AD51" s="713">
        <v>0</v>
      </c>
      <c r="AE51" s="713">
        <v>0</v>
      </c>
      <c r="AF51" s="713">
        <v>0</v>
      </c>
      <c r="AG51" s="712">
        <v>0</v>
      </c>
      <c r="AH51" s="712">
        <v>0</v>
      </c>
      <c r="AI51" s="712">
        <v>0</v>
      </c>
      <c r="AJ51" s="712"/>
      <c r="AK51" s="711">
        <f t="shared" si="14"/>
        <v>0</v>
      </c>
      <c r="AL51" s="711">
        <f t="shared" si="11"/>
        <v>0</v>
      </c>
      <c r="AM51" s="711">
        <f t="shared" si="13"/>
        <v>0</v>
      </c>
      <c r="AN51" s="711">
        <f>U51*AB51</f>
        <v>0</v>
      </c>
      <c r="AO51" s="710">
        <f t="shared" si="15"/>
        <v>0</v>
      </c>
      <c r="AP51" s="709">
        <f t="shared" si="12"/>
        <v>-1565020</v>
      </c>
      <c r="AQ51" s="9"/>
    </row>
    <row r="52" spans="1:43" ht="143.25" customHeight="1">
      <c r="A52" s="700">
        <v>1</v>
      </c>
      <c r="B52" s="1036" t="s">
        <v>777</v>
      </c>
      <c r="C52" s="1039">
        <v>5</v>
      </c>
      <c r="D52" s="702" t="s">
        <v>776</v>
      </c>
      <c r="E52" s="700">
        <v>1</v>
      </c>
      <c r="F52" s="708">
        <v>44007</v>
      </c>
      <c r="G52" s="702" t="s">
        <v>775</v>
      </c>
      <c r="H52" s="703" t="s">
        <v>768</v>
      </c>
      <c r="I52" s="700" t="s">
        <v>733</v>
      </c>
      <c r="J52" s="700" t="s">
        <v>733</v>
      </c>
      <c r="K52" s="700" t="s">
        <v>733</v>
      </c>
      <c r="L52" s="702" t="s">
        <v>767</v>
      </c>
      <c r="M52" s="702" t="s">
        <v>766</v>
      </c>
      <c r="N52" s="257">
        <v>1616000</v>
      </c>
      <c r="O52" s="257">
        <v>1051989</v>
      </c>
      <c r="P52" s="257">
        <v>101800</v>
      </c>
      <c r="Q52" s="701">
        <f t="shared" si="8"/>
        <v>2769789</v>
      </c>
      <c r="R52" s="416">
        <v>0</v>
      </c>
      <c r="S52" s="416">
        <v>0</v>
      </c>
      <c r="T52" s="416">
        <v>300</v>
      </c>
      <c r="U52" s="416">
        <v>0</v>
      </c>
      <c r="V52" s="1036">
        <v>20649</v>
      </c>
      <c r="W52" s="707">
        <v>530</v>
      </c>
      <c r="X52" s="707">
        <f>W52/V52*100</f>
        <v>2.5667102523124607</v>
      </c>
      <c r="Y52" s="707">
        <v>0</v>
      </c>
      <c r="Z52" s="707">
        <v>0</v>
      </c>
      <c r="AA52" s="707">
        <v>0</v>
      </c>
      <c r="AB52" s="707">
        <v>0</v>
      </c>
      <c r="AC52" s="707">
        <v>0</v>
      </c>
      <c r="AD52" s="707">
        <v>0</v>
      </c>
      <c r="AE52" s="707">
        <v>0</v>
      </c>
      <c r="AF52" s="707">
        <v>1179230</v>
      </c>
      <c r="AG52" s="699">
        <v>0</v>
      </c>
      <c r="AH52" s="699">
        <v>0</v>
      </c>
      <c r="AI52" s="699">
        <v>0</v>
      </c>
      <c r="AJ52" s="699">
        <v>1179230</v>
      </c>
      <c r="AK52" s="698">
        <f t="shared" si="14"/>
        <v>0</v>
      </c>
      <c r="AL52" s="698">
        <f t="shared" si="11"/>
        <v>0</v>
      </c>
      <c r="AM52" s="698">
        <f t="shared" si="13"/>
        <v>0</v>
      </c>
      <c r="AN52" s="698">
        <v>1179230</v>
      </c>
      <c r="AO52" s="364">
        <f t="shared" si="15"/>
        <v>1179230</v>
      </c>
      <c r="AP52" s="697">
        <f t="shared" si="12"/>
        <v>-1590559</v>
      </c>
      <c r="AQ52" s="9"/>
    </row>
    <row r="53" spans="1:43" ht="156" customHeight="1">
      <c r="A53" s="96">
        <v>2</v>
      </c>
      <c r="B53" s="1037"/>
      <c r="C53" s="1040"/>
      <c r="D53" s="97" t="s">
        <v>774</v>
      </c>
      <c r="E53" s="96">
        <v>1</v>
      </c>
      <c r="F53" s="554">
        <v>44007</v>
      </c>
      <c r="G53" s="97" t="s">
        <v>773</v>
      </c>
      <c r="H53" s="228" t="s">
        <v>768</v>
      </c>
      <c r="I53" s="96" t="s">
        <v>733</v>
      </c>
      <c r="J53" s="96" t="s">
        <v>733</v>
      </c>
      <c r="K53" s="96" t="s">
        <v>733</v>
      </c>
      <c r="L53" s="97" t="s">
        <v>767</v>
      </c>
      <c r="M53" s="97" t="s">
        <v>766</v>
      </c>
      <c r="N53" s="18">
        <v>1216000</v>
      </c>
      <c r="O53" s="18">
        <v>940652</v>
      </c>
      <c r="P53" s="18">
        <v>138335</v>
      </c>
      <c r="Q53" s="61">
        <f t="shared" si="8"/>
        <v>2294987</v>
      </c>
      <c r="R53" s="62">
        <v>0</v>
      </c>
      <c r="S53" s="62">
        <v>0</v>
      </c>
      <c r="T53" s="62">
        <v>0</v>
      </c>
      <c r="U53" s="62">
        <v>0</v>
      </c>
      <c r="V53" s="1037"/>
      <c r="W53" s="694">
        <v>0</v>
      </c>
      <c r="X53" s="694">
        <f>W53/V52*100</f>
        <v>0</v>
      </c>
      <c r="Y53" s="694">
        <v>0</v>
      </c>
      <c r="Z53" s="694">
        <v>0</v>
      </c>
      <c r="AA53" s="694">
        <v>0</v>
      </c>
      <c r="AB53" s="694">
        <v>617179</v>
      </c>
      <c r="AC53" s="694">
        <v>0</v>
      </c>
      <c r="AD53" s="694">
        <v>0</v>
      </c>
      <c r="AE53" s="694">
        <v>0</v>
      </c>
      <c r="AF53" s="694">
        <v>0</v>
      </c>
      <c r="AG53" s="170">
        <v>0</v>
      </c>
      <c r="AH53" s="170">
        <v>0</v>
      </c>
      <c r="AI53" s="170">
        <v>0</v>
      </c>
      <c r="AJ53" s="170">
        <v>0</v>
      </c>
      <c r="AK53" s="64">
        <f t="shared" si="14"/>
        <v>0</v>
      </c>
      <c r="AL53" s="64">
        <f t="shared" si="11"/>
        <v>0</v>
      </c>
      <c r="AM53" s="64">
        <f t="shared" si="13"/>
        <v>0</v>
      </c>
      <c r="AN53" s="64">
        <f>U53*AB53</f>
        <v>0</v>
      </c>
      <c r="AO53" s="105">
        <f t="shared" si="15"/>
        <v>0</v>
      </c>
      <c r="AP53" s="165">
        <f t="shared" si="12"/>
        <v>-2294987</v>
      </c>
      <c r="AQ53" s="9"/>
    </row>
    <row r="54" spans="1:43" ht="133.5" customHeight="1">
      <c r="A54" s="96">
        <v>3</v>
      </c>
      <c r="B54" s="1037"/>
      <c r="C54" s="1040"/>
      <c r="D54" s="97" t="s">
        <v>772</v>
      </c>
      <c r="E54" s="96">
        <v>1</v>
      </c>
      <c r="F54" s="554">
        <v>44085</v>
      </c>
      <c r="G54" s="97" t="s">
        <v>771</v>
      </c>
      <c r="H54" s="228" t="s">
        <v>768</v>
      </c>
      <c r="I54" s="96" t="s">
        <v>733</v>
      </c>
      <c r="J54" s="96" t="s">
        <v>733</v>
      </c>
      <c r="K54" s="96" t="s">
        <v>733</v>
      </c>
      <c r="L54" s="97" t="s">
        <v>767</v>
      </c>
      <c r="M54" s="97" t="s">
        <v>766</v>
      </c>
      <c r="N54" s="18">
        <v>3450000</v>
      </c>
      <c r="O54" s="18">
        <v>33758200</v>
      </c>
      <c r="P54" s="18">
        <v>889530</v>
      </c>
      <c r="Q54" s="61">
        <f t="shared" si="8"/>
        <v>38097730</v>
      </c>
      <c r="R54" s="62">
        <v>0</v>
      </c>
      <c r="S54" s="62">
        <v>0</v>
      </c>
      <c r="T54" s="62">
        <v>0</v>
      </c>
      <c r="U54" s="62">
        <v>0</v>
      </c>
      <c r="V54" s="1037"/>
      <c r="W54" s="694">
        <v>0</v>
      </c>
      <c r="X54" s="694">
        <f>W54/V52*100</f>
        <v>0</v>
      </c>
      <c r="Y54" s="694">
        <v>0</v>
      </c>
      <c r="Z54" s="694">
        <v>0</v>
      </c>
      <c r="AA54" s="694">
        <v>0</v>
      </c>
      <c r="AB54" s="694">
        <v>7340050</v>
      </c>
      <c r="AC54" s="694">
        <v>0</v>
      </c>
      <c r="AD54" s="694">
        <v>0</v>
      </c>
      <c r="AE54" s="694">
        <v>0</v>
      </c>
      <c r="AF54" s="694">
        <v>7340050</v>
      </c>
      <c r="AG54" s="170">
        <v>0</v>
      </c>
      <c r="AH54" s="170">
        <v>0</v>
      </c>
      <c r="AI54" s="170">
        <v>0</v>
      </c>
      <c r="AJ54" s="706">
        <v>12916786</v>
      </c>
      <c r="AK54" s="64">
        <f t="shared" si="14"/>
        <v>0</v>
      </c>
      <c r="AL54" s="64">
        <f t="shared" si="11"/>
        <v>0</v>
      </c>
      <c r="AM54" s="64">
        <f t="shared" si="13"/>
        <v>0</v>
      </c>
      <c r="AN54" s="64">
        <v>12916786</v>
      </c>
      <c r="AO54" s="105">
        <f t="shared" si="15"/>
        <v>12916786</v>
      </c>
      <c r="AP54" s="165">
        <f t="shared" si="12"/>
        <v>-25180944</v>
      </c>
      <c r="AQ54" s="9"/>
    </row>
    <row r="55" spans="1:43" ht="146.25" customHeight="1" thickBot="1">
      <c r="A55" s="528">
        <v>4</v>
      </c>
      <c r="B55" s="1038"/>
      <c r="C55" s="1041"/>
      <c r="D55" s="704" t="s">
        <v>770</v>
      </c>
      <c r="E55" s="528">
        <v>1</v>
      </c>
      <c r="F55" s="705">
        <v>43842</v>
      </c>
      <c r="G55" s="704" t="s">
        <v>769</v>
      </c>
      <c r="H55" s="530" t="s">
        <v>768</v>
      </c>
      <c r="I55" s="528" t="s">
        <v>733</v>
      </c>
      <c r="J55" s="528" t="s">
        <v>733</v>
      </c>
      <c r="K55" s="528" t="s">
        <v>733</v>
      </c>
      <c r="L55" s="704" t="s">
        <v>767</v>
      </c>
      <c r="M55" s="704" t="s">
        <v>766</v>
      </c>
      <c r="N55" s="30">
        <v>5123683</v>
      </c>
      <c r="O55" s="30">
        <v>5334320</v>
      </c>
      <c r="P55" s="30">
        <v>3756480</v>
      </c>
      <c r="Q55" s="691">
        <f>SUM(N55+O55+P55)</f>
        <v>14214483</v>
      </c>
      <c r="R55" s="418">
        <v>0</v>
      </c>
      <c r="S55" s="418">
        <v>0</v>
      </c>
      <c r="T55" s="418">
        <v>0</v>
      </c>
      <c r="U55" s="418" t="s">
        <v>765</v>
      </c>
      <c r="V55" s="1038"/>
      <c r="W55" s="690">
        <v>0</v>
      </c>
      <c r="X55" s="690">
        <v>0</v>
      </c>
      <c r="Y55" s="690">
        <v>0</v>
      </c>
      <c r="Z55" s="690">
        <v>0</v>
      </c>
      <c r="AA55" s="690">
        <v>0</v>
      </c>
      <c r="AB55" s="690">
        <v>5789710</v>
      </c>
      <c r="AC55" s="690">
        <v>0</v>
      </c>
      <c r="AD55" s="690">
        <v>0</v>
      </c>
      <c r="AE55" s="690">
        <v>0</v>
      </c>
      <c r="AF55" s="690">
        <v>4693400</v>
      </c>
      <c r="AG55" s="95">
        <v>0</v>
      </c>
      <c r="AH55" s="95">
        <v>0</v>
      </c>
      <c r="AI55" s="95">
        <v>0</v>
      </c>
      <c r="AJ55" s="95">
        <v>4693400</v>
      </c>
      <c r="AK55" s="526">
        <v>0</v>
      </c>
      <c r="AL55" s="526">
        <v>0</v>
      </c>
      <c r="AM55" s="526">
        <v>0</v>
      </c>
      <c r="AN55" s="526">
        <v>14859400</v>
      </c>
      <c r="AO55" s="33">
        <v>14116400</v>
      </c>
      <c r="AP55" s="689">
        <f>SUM(AO55-Q55)</f>
        <v>-98083</v>
      </c>
      <c r="AQ55" s="9"/>
    </row>
    <row r="56" spans="1:43" ht="111" customHeight="1">
      <c r="A56" s="700">
        <v>1</v>
      </c>
      <c r="B56" s="1039" t="s">
        <v>764</v>
      </c>
      <c r="C56" s="1042">
        <v>16</v>
      </c>
      <c r="D56" s="702" t="s">
        <v>763</v>
      </c>
      <c r="E56" s="702">
        <v>1</v>
      </c>
      <c r="F56" s="702" t="s">
        <v>762</v>
      </c>
      <c r="G56" s="702" t="s">
        <v>761</v>
      </c>
      <c r="H56" s="703" t="s">
        <v>741</v>
      </c>
      <c r="I56" s="700" t="s">
        <v>733</v>
      </c>
      <c r="J56" s="700" t="s">
        <v>733</v>
      </c>
      <c r="K56" s="700" t="s">
        <v>733</v>
      </c>
      <c r="L56" s="700" t="s">
        <v>733</v>
      </c>
      <c r="M56" s="702" t="s">
        <v>750</v>
      </c>
      <c r="N56" s="257">
        <v>0</v>
      </c>
      <c r="O56" s="257">
        <v>74000</v>
      </c>
      <c r="P56" s="257">
        <v>0</v>
      </c>
      <c r="Q56" s="701">
        <f>N56+O56+P56</f>
        <v>74000</v>
      </c>
      <c r="R56" s="416">
        <v>0</v>
      </c>
      <c r="S56" s="416">
        <v>0</v>
      </c>
      <c r="T56" s="416">
        <v>250</v>
      </c>
      <c r="U56" s="416">
        <v>0</v>
      </c>
      <c r="V56" s="1039">
        <v>6379</v>
      </c>
      <c r="W56" s="700">
        <v>0</v>
      </c>
      <c r="X56" s="700">
        <f>W56/V56*100</f>
        <v>0</v>
      </c>
      <c r="Y56" s="700">
        <v>0</v>
      </c>
      <c r="Z56" s="700">
        <v>0</v>
      </c>
      <c r="AA56" s="700" t="s">
        <v>760</v>
      </c>
      <c r="AB56" s="700">
        <v>0</v>
      </c>
      <c r="AC56" s="700">
        <v>0</v>
      </c>
      <c r="AD56" s="700">
        <v>0</v>
      </c>
      <c r="AE56" s="700">
        <v>0</v>
      </c>
      <c r="AF56" s="700">
        <v>0</v>
      </c>
      <c r="AG56" s="699">
        <v>0</v>
      </c>
      <c r="AH56" s="699">
        <v>0</v>
      </c>
      <c r="AI56" s="699">
        <v>0</v>
      </c>
      <c r="AJ56" s="699">
        <v>0</v>
      </c>
      <c r="AK56" s="698">
        <f t="shared" ref="AK56:AL58" si="16">R56*Y56</f>
        <v>0</v>
      </c>
      <c r="AL56" s="698">
        <f t="shared" si="16"/>
        <v>0</v>
      </c>
      <c r="AM56" s="698">
        <v>0</v>
      </c>
      <c r="AN56" s="698">
        <f>U56*AB56</f>
        <v>0</v>
      </c>
      <c r="AO56" s="364">
        <f t="shared" ref="AO56:AO61" si="17">AK56+AL56+AM56+AN56</f>
        <v>0</v>
      </c>
      <c r="AP56" s="697">
        <f>AO56-Q56</f>
        <v>-74000</v>
      </c>
      <c r="AQ56" s="9"/>
    </row>
    <row r="57" spans="1:43" ht="111" customHeight="1">
      <c r="A57" s="96">
        <v>2</v>
      </c>
      <c r="B57" s="1040"/>
      <c r="C57" s="1043"/>
      <c r="D57" s="97" t="s">
        <v>759</v>
      </c>
      <c r="E57" s="97">
        <v>1</v>
      </c>
      <c r="F57" s="554">
        <v>44013</v>
      </c>
      <c r="G57" s="97" t="s">
        <v>758</v>
      </c>
      <c r="H57" s="228" t="s">
        <v>741</v>
      </c>
      <c r="I57" s="96" t="s">
        <v>733</v>
      </c>
      <c r="J57" s="96" t="s">
        <v>733</v>
      </c>
      <c r="K57" s="96" t="s">
        <v>733</v>
      </c>
      <c r="L57" s="96" t="s">
        <v>733</v>
      </c>
      <c r="M57" s="97" t="s">
        <v>750</v>
      </c>
      <c r="N57" s="18">
        <v>0</v>
      </c>
      <c r="O57" s="18">
        <v>215000</v>
      </c>
      <c r="P57" s="18">
        <v>0</v>
      </c>
      <c r="Q57" s="61">
        <f>N57+O57+P57</f>
        <v>215000</v>
      </c>
      <c r="R57" s="62">
        <v>0</v>
      </c>
      <c r="S57" s="62">
        <v>0</v>
      </c>
      <c r="T57" s="62">
        <v>200</v>
      </c>
      <c r="U57" s="62">
        <v>0</v>
      </c>
      <c r="V57" s="1040"/>
      <c r="W57" s="96">
        <v>0</v>
      </c>
      <c r="X57" s="96">
        <f>W57/V56*100</f>
        <v>0</v>
      </c>
      <c r="Y57" s="96">
        <v>0</v>
      </c>
      <c r="Z57" s="96">
        <v>0</v>
      </c>
      <c r="AA57" s="96"/>
      <c r="AB57" s="96">
        <v>0</v>
      </c>
      <c r="AC57" s="96"/>
      <c r="AD57" s="96">
        <v>0</v>
      </c>
      <c r="AE57" s="96">
        <v>0</v>
      </c>
      <c r="AF57" s="96" t="s">
        <v>757</v>
      </c>
      <c r="AG57" s="170">
        <v>0</v>
      </c>
      <c r="AH57" s="170">
        <v>0</v>
      </c>
      <c r="AI57" s="170">
        <v>0</v>
      </c>
      <c r="AJ57" s="170">
        <v>370000</v>
      </c>
      <c r="AK57" s="64">
        <f t="shared" si="16"/>
        <v>0</v>
      </c>
      <c r="AL57" s="64">
        <f t="shared" si="16"/>
        <v>0</v>
      </c>
      <c r="AM57" s="64">
        <v>0</v>
      </c>
      <c r="AN57" s="64">
        <v>370000</v>
      </c>
      <c r="AO57" s="105">
        <f t="shared" si="17"/>
        <v>370000</v>
      </c>
      <c r="AP57" s="165">
        <f>AO57-Q57</f>
        <v>155000</v>
      </c>
      <c r="AQ57" s="9"/>
    </row>
    <row r="58" spans="1:43" ht="128.25" customHeight="1">
      <c r="A58" s="96">
        <v>3</v>
      </c>
      <c r="B58" s="1040"/>
      <c r="C58" s="1043"/>
      <c r="D58" s="97" t="s">
        <v>576</v>
      </c>
      <c r="E58" s="97">
        <v>1</v>
      </c>
      <c r="F58" s="554">
        <v>44084</v>
      </c>
      <c r="G58" s="97" t="s">
        <v>756</v>
      </c>
      <c r="H58" s="228" t="s">
        <v>741</v>
      </c>
      <c r="I58" s="96" t="s">
        <v>733</v>
      </c>
      <c r="J58" s="96" t="s">
        <v>733</v>
      </c>
      <c r="K58" s="96" t="s">
        <v>733</v>
      </c>
      <c r="L58" s="96" t="s">
        <v>733</v>
      </c>
      <c r="M58" s="97" t="s">
        <v>750</v>
      </c>
      <c r="N58" s="18">
        <v>0</v>
      </c>
      <c r="O58" s="18"/>
      <c r="P58" s="18">
        <v>338000</v>
      </c>
      <c r="Q58" s="61">
        <f>N58+O58+P58</f>
        <v>338000</v>
      </c>
      <c r="R58" s="62">
        <v>0</v>
      </c>
      <c r="S58" s="62">
        <v>0</v>
      </c>
      <c r="T58" s="62">
        <v>0</v>
      </c>
      <c r="U58" s="62"/>
      <c r="V58" s="1040"/>
      <c r="W58" s="96"/>
      <c r="X58" s="96">
        <f>W58/V56*100</f>
        <v>0</v>
      </c>
      <c r="Y58" s="96">
        <v>0</v>
      </c>
      <c r="Z58" s="96"/>
      <c r="AA58" s="96"/>
      <c r="AB58" s="96"/>
      <c r="AC58" s="96">
        <v>0</v>
      </c>
      <c r="AD58" s="96">
        <v>0</v>
      </c>
      <c r="AE58" s="96"/>
      <c r="AF58" s="96">
        <v>0</v>
      </c>
      <c r="AG58" s="170">
        <v>0</v>
      </c>
      <c r="AH58" s="170">
        <v>0</v>
      </c>
      <c r="AI58" s="170"/>
      <c r="AJ58" s="170">
        <v>0</v>
      </c>
      <c r="AK58" s="64">
        <f t="shared" si="16"/>
        <v>0</v>
      </c>
      <c r="AL58" s="64">
        <f t="shared" si="16"/>
        <v>0</v>
      </c>
      <c r="AM58" s="64">
        <v>0</v>
      </c>
      <c r="AN58" s="64">
        <v>0</v>
      </c>
      <c r="AO58" s="105">
        <f t="shared" si="17"/>
        <v>0</v>
      </c>
      <c r="AP58" s="165">
        <f>AO58-Q58</f>
        <v>-338000</v>
      </c>
      <c r="AQ58" s="9"/>
    </row>
    <row r="59" spans="1:43" ht="116.25" customHeight="1">
      <c r="A59" s="96">
        <v>4</v>
      </c>
      <c r="B59" s="1040"/>
      <c r="C59" s="1043"/>
      <c r="D59" s="97" t="s">
        <v>755</v>
      </c>
      <c r="E59" s="97">
        <v>2</v>
      </c>
      <c r="F59" s="554">
        <v>44043</v>
      </c>
      <c r="G59" s="97" t="s">
        <v>754</v>
      </c>
      <c r="H59" s="228" t="s">
        <v>741</v>
      </c>
      <c r="I59" s="96" t="s">
        <v>733</v>
      </c>
      <c r="J59" s="96" t="s">
        <v>733</v>
      </c>
      <c r="K59" s="96" t="s">
        <v>733</v>
      </c>
      <c r="L59" s="96" t="s">
        <v>733</v>
      </c>
      <c r="M59" s="97" t="s">
        <v>750</v>
      </c>
      <c r="N59" s="18">
        <v>0</v>
      </c>
      <c r="O59" s="18">
        <v>0</v>
      </c>
      <c r="P59" s="18">
        <v>0</v>
      </c>
      <c r="Q59" s="61">
        <v>0</v>
      </c>
      <c r="R59" s="62"/>
      <c r="S59" s="62">
        <v>0</v>
      </c>
      <c r="T59" s="62">
        <v>0</v>
      </c>
      <c r="U59" s="62">
        <v>0</v>
      </c>
      <c r="V59" s="1040"/>
      <c r="W59" s="96">
        <v>0</v>
      </c>
      <c r="X59" s="96">
        <f>W59/V56*100</f>
        <v>0</v>
      </c>
      <c r="Y59" s="96">
        <v>0</v>
      </c>
      <c r="Z59" s="96">
        <v>0</v>
      </c>
      <c r="AA59" s="96">
        <v>0</v>
      </c>
      <c r="AB59" s="96">
        <v>0</v>
      </c>
      <c r="AC59" s="96" t="s">
        <v>753</v>
      </c>
      <c r="AD59" s="96">
        <v>0</v>
      </c>
      <c r="AE59" s="96">
        <v>0</v>
      </c>
      <c r="AF59" s="96">
        <v>0</v>
      </c>
      <c r="AG59" s="170">
        <v>394000</v>
      </c>
      <c r="AH59" s="170">
        <v>0</v>
      </c>
      <c r="AI59" s="170">
        <v>0</v>
      </c>
      <c r="AJ59" s="170">
        <v>0</v>
      </c>
      <c r="AK59" s="64">
        <v>394000</v>
      </c>
      <c r="AL59" s="64">
        <f>S59*Z59</f>
        <v>0</v>
      </c>
      <c r="AM59" s="64">
        <f>T59*AA59</f>
        <v>0</v>
      </c>
      <c r="AN59" s="64">
        <f>U59*AB59</f>
        <v>0</v>
      </c>
      <c r="AO59" s="105">
        <f t="shared" si="17"/>
        <v>394000</v>
      </c>
      <c r="AP59" s="165">
        <f>AO59-Q59</f>
        <v>394000</v>
      </c>
      <c r="AQ59" s="9"/>
    </row>
    <row r="60" spans="1:43" s="303" customFormat="1" ht="107.25" customHeight="1">
      <c r="A60" s="96">
        <v>5</v>
      </c>
      <c r="B60" s="1040"/>
      <c r="C60" s="1043"/>
      <c r="D60" s="97" t="s">
        <v>752</v>
      </c>
      <c r="E60" s="97">
        <v>2</v>
      </c>
      <c r="F60" s="554">
        <v>44041</v>
      </c>
      <c r="G60" s="97" t="s">
        <v>751</v>
      </c>
      <c r="H60" s="228" t="s">
        <v>741</v>
      </c>
      <c r="I60" s="96" t="s">
        <v>733</v>
      </c>
      <c r="J60" s="96" t="s">
        <v>733</v>
      </c>
      <c r="K60" s="96" t="s">
        <v>733</v>
      </c>
      <c r="L60" s="96" t="s">
        <v>733</v>
      </c>
      <c r="M60" s="97" t="s">
        <v>750</v>
      </c>
      <c r="N60" s="18">
        <v>0</v>
      </c>
      <c r="O60" s="18">
        <v>0</v>
      </c>
      <c r="P60" s="18">
        <v>0</v>
      </c>
      <c r="Q60" s="61">
        <f>N60+O60</f>
        <v>0</v>
      </c>
      <c r="R60" s="62">
        <v>0</v>
      </c>
      <c r="S60" s="62">
        <v>0</v>
      </c>
      <c r="T60" s="62">
        <v>0</v>
      </c>
      <c r="U60" s="62">
        <v>0</v>
      </c>
      <c r="V60" s="1040"/>
      <c r="W60" s="96">
        <v>0</v>
      </c>
      <c r="X60" s="96">
        <f>W60/V56*100</f>
        <v>0</v>
      </c>
      <c r="Y60" s="96">
        <v>0</v>
      </c>
      <c r="Z60" s="96">
        <v>0</v>
      </c>
      <c r="AA60" s="96">
        <v>0</v>
      </c>
      <c r="AB60" s="96">
        <v>0</v>
      </c>
      <c r="AC60" s="96">
        <v>0</v>
      </c>
      <c r="AD60" s="96">
        <v>0</v>
      </c>
      <c r="AE60" s="96">
        <v>0</v>
      </c>
      <c r="AF60" s="96">
        <v>0</v>
      </c>
      <c r="AG60" s="170">
        <v>0</v>
      </c>
      <c r="AH60" s="170">
        <v>0</v>
      </c>
      <c r="AI60" s="170">
        <v>0</v>
      </c>
      <c r="AJ60" s="170">
        <v>0</v>
      </c>
      <c r="AK60" s="64">
        <f>R60*Y60</f>
        <v>0</v>
      </c>
      <c r="AL60" s="64">
        <f>S60*Z60</f>
        <v>0</v>
      </c>
      <c r="AM60" s="64">
        <f>T60*AA60</f>
        <v>0</v>
      </c>
      <c r="AN60" s="64"/>
      <c r="AO60" s="105">
        <f t="shared" si="17"/>
        <v>0</v>
      </c>
      <c r="AP60" s="165">
        <f>AO60-Q62</f>
        <v>0</v>
      </c>
      <c r="AQ60" s="302"/>
    </row>
    <row r="61" spans="1:43" ht="120" customHeight="1">
      <c r="A61" s="96">
        <v>6</v>
      </c>
      <c r="B61" s="1040"/>
      <c r="C61" s="1043"/>
      <c r="D61" s="97" t="s">
        <v>749</v>
      </c>
      <c r="E61" s="97">
        <v>1</v>
      </c>
      <c r="F61" s="554">
        <v>44123</v>
      </c>
      <c r="G61" s="97" t="s">
        <v>748</v>
      </c>
      <c r="H61" s="228" t="s">
        <v>741</v>
      </c>
      <c r="I61" s="96" t="s">
        <v>733</v>
      </c>
      <c r="J61" s="96" t="s">
        <v>733</v>
      </c>
      <c r="K61" s="96" t="s">
        <v>733</v>
      </c>
      <c r="L61" s="97" t="s">
        <v>747</v>
      </c>
      <c r="M61" s="97" t="s">
        <v>731</v>
      </c>
      <c r="N61" s="18">
        <v>0</v>
      </c>
      <c r="O61" s="18">
        <v>0</v>
      </c>
      <c r="P61" s="18">
        <v>0</v>
      </c>
      <c r="Q61" s="61">
        <f>P61+O61</f>
        <v>0</v>
      </c>
      <c r="R61" s="62">
        <v>0</v>
      </c>
      <c r="S61" s="62">
        <v>0</v>
      </c>
      <c r="T61" s="62">
        <v>0</v>
      </c>
      <c r="U61" s="62">
        <v>0</v>
      </c>
      <c r="V61" s="1040"/>
      <c r="W61" s="96"/>
      <c r="X61" s="96">
        <f>W61/V56*100</f>
        <v>0</v>
      </c>
      <c r="Y61" s="96">
        <v>0</v>
      </c>
      <c r="Z61" s="96">
        <v>0</v>
      </c>
      <c r="AA61" s="96">
        <v>0</v>
      </c>
      <c r="AB61" s="96">
        <v>0</v>
      </c>
      <c r="AC61" s="96">
        <v>0</v>
      </c>
      <c r="AD61" s="96">
        <v>0</v>
      </c>
      <c r="AE61" s="96">
        <v>0</v>
      </c>
      <c r="AF61" s="96">
        <v>0</v>
      </c>
      <c r="AG61" s="170">
        <v>0</v>
      </c>
      <c r="AH61" s="170">
        <v>0</v>
      </c>
      <c r="AI61" s="170">
        <v>0</v>
      </c>
      <c r="AJ61" s="170">
        <v>0</v>
      </c>
      <c r="AK61" s="64">
        <v>0</v>
      </c>
      <c r="AL61" s="64">
        <v>0</v>
      </c>
      <c r="AM61" s="64">
        <v>0</v>
      </c>
      <c r="AN61" s="64">
        <v>0</v>
      </c>
      <c r="AO61" s="105">
        <f t="shared" si="17"/>
        <v>0</v>
      </c>
      <c r="AP61" s="165">
        <f t="shared" ref="AP61:AP66" si="18">AO61-Q61</f>
        <v>0</v>
      </c>
      <c r="AQ61" s="9"/>
    </row>
    <row r="62" spans="1:43" ht="113.25" customHeight="1">
      <c r="A62" s="96">
        <v>7</v>
      </c>
      <c r="B62" s="1040"/>
      <c r="C62" s="1043"/>
      <c r="D62" s="97" t="s">
        <v>745</v>
      </c>
      <c r="E62" s="97">
        <v>2</v>
      </c>
      <c r="F62" s="554">
        <v>44117</v>
      </c>
      <c r="G62" s="97" t="s">
        <v>746</v>
      </c>
      <c r="H62" s="228" t="s">
        <v>741</v>
      </c>
      <c r="I62" s="96" t="s">
        <v>733</v>
      </c>
      <c r="J62" s="96" t="s">
        <v>733</v>
      </c>
      <c r="K62" s="96" t="s">
        <v>733</v>
      </c>
      <c r="L62" s="96" t="s">
        <v>733</v>
      </c>
      <c r="M62" s="97" t="s">
        <v>731</v>
      </c>
      <c r="N62" s="18">
        <v>0</v>
      </c>
      <c r="O62" s="18">
        <v>0</v>
      </c>
      <c r="P62" s="18">
        <v>0</v>
      </c>
      <c r="Q62" s="61">
        <v>0</v>
      </c>
      <c r="R62" s="62">
        <v>0</v>
      </c>
      <c r="S62" s="62">
        <v>0</v>
      </c>
      <c r="T62" s="62">
        <v>0</v>
      </c>
      <c r="U62" s="62">
        <v>0</v>
      </c>
      <c r="V62" s="1040"/>
      <c r="W62" s="96">
        <v>0</v>
      </c>
      <c r="X62" s="96">
        <v>0</v>
      </c>
      <c r="Y62" s="96">
        <v>0</v>
      </c>
      <c r="Z62" s="96">
        <v>0</v>
      </c>
      <c r="AA62" s="96">
        <v>0</v>
      </c>
      <c r="AB62" s="96">
        <v>0</v>
      </c>
      <c r="AC62" s="96">
        <v>0</v>
      </c>
      <c r="AD62" s="96">
        <v>0</v>
      </c>
      <c r="AE62" s="96">
        <v>0</v>
      </c>
      <c r="AF62" s="96">
        <v>0</v>
      </c>
      <c r="AG62" s="170">
        <v>0</v>
      </c>
      <c r="AH62" s="170">
        <v>0</v>
      </c>
      <c r="AI62" s="170">
        <v>0</v>
      </c>
      <c r="AJ62" s="170">
        <v>0</v>
      </c>
      <c r="AK62" s="64">
        <f>R62*Y62</f>
        <v>0</v>
      </c>
      <c r="AL62" s="64">
        <f>S62*Z62</f>
        <v>0</v>
      </c>
      <c r="AM62" s="64">
        <f>T62*AA62</f>
        <v>0</v>
      </c>
      <c r="AN62" s="64">
        <v>0</v>
      </c>
      <c r="AO62" s="105">
        <v>0</v>
      </c>
      <c r="AP62" s="165">
        <f t="shared" si="18"/>
        <v>0</v>
      </c>
      <c r="AQ62" s="9"/>
    </row>
    <row r="63" spans="1:43" s="303" customFormat="1" ht="125.25" customHeight="1">
      <c r="A63" s="96">
        <v>8</v>
      </c>
      <c r="B63" s="1040"/>
      <c r="C63" s="1043"/>
      <c r="D63" s="97" t="s">
        <v>745</v>
      </c>
      <c r="E63" s="97">
        <v>1</v>
      </c>
      <c r="F63" s="554">
        <v>44148</v>
      </c>
      <c r="G63" s="97" t="s">
        <v>744</v>
      </c>
      <c r="H63" s="228" t="s">
        <v>741</v>
      </c>
      <c r="I63" s="96" t="s">
        <v>733</v>
      </c>
      <c r="J63" s="96" t="s">
        <v>733</v>
      </c>
      <c r="K63" s="96" t="s">
        <v>733</v>
      </c>
      <c r="L63" s="96" t="s">
        <v>733</v>
      </c>
      <c r="M63" s="97" t="s">
        <v>731</v>
      </c>
      <c r="N63" s="18">
        <v>0</v>
      </c>
      <c r="O63" s="18">
        <v>99000</v>
      </c>
      <c r="P63" s="18">
        <v>0</v>
      </c>
      <c r="Q63" s="61">
        <f>P63+O63+N63</f>
        <v>99000</v>
      </c>
      <c r="R63" s="62">
        <v>0</v>
      </c>
      <c r="S63" s="62">
        <v>0</v>
      </c>
      <c r="T63" s="62">
        <v>0</v>
      </c>
      <c r="U63" s="62" t="s">
        <v>743</v>
      </c>
      <c r="V63" s="1040"/>
      <c r="W63" s="96">
        <v>0</v>
      </c>
      <c r="X63" s="96">
        <v>0</v>
      </c>
      <c r="Y63" s="96">
        <v>0</v>
      </c>
      <c r="Z63" s="96"/>
      <c r="AA63" s="96" t="s">
        <v>742</v>
      </c>
      <c r="AB63" s="96">
        <v>0</v>
      </c>
      <c r="AC63" s="96">
        <v>0</v>
      </c>
      <c r="AD63" s="96"/>
      <c r="AE63" s="96">
        <v>0</v>
      </c>
      <c r="AF63" s="96">
        <v>0</v>
      </c>
      <c r="AG63" s="170">
        <v>0</v>
      </c>
      <c r="AH63" s="170">
        <v>0</v>
      </c>
      <c r="AI63" s="170">
        <v>0</v>
      </c>
      <c r="AJ63" s="170">
        <v>0</v>
      </c>
      <c r="AK63" s="64">
        <v>0</v>
      </c>
      <c r="AL63" s="64"/>
      <c r="AM63" s="64">
        <v>0</v>
      </c>
      <c r="AN63" s="64">
        <v>0</v>
      </c>
      <c r="AO63" s="105">
        <f>AK63+AL63+AM63+AN63</f>
        <v>0</v>
      </c>
      <c r="AP63" s="165">
        <f t="shared" si="18"/>
        <v>-99000</v>
      </c>
      <c r="AQ63" s="302"/>
    </row>
    <row r="64" spans="1:43" ht="118.5" customHeight="1">
      <c r="A64" s="96">
        <v>9</v>
      </c>
      <c r="B64" s="1040"/>
      <c r="C64" s="1043"/>
      <c r="D64" s="97" t="s">
        <v>62</v>
      </c>
      <c r="E64" s="97">
        <v>1</v>
      </c>
      <c r="F64" s="554">
        <v>44167</v>
      </c>
      <c r="G64" s="97" t="s">
        <v>310</v>
      </c>
      <c r="H64" s="228" t="s">
        <v>741</v>
      </c>
      <c r="I64" s="96" t="s">
        <v>733</v>
      </c>
      <c r="J64" s="96" t="s">
        <v>733</v>
      </c>
      <c r="K64" s="96" t="s">
        <v>733</v>
      </c>
      <c r="L64" s="96" t="s">
        <v>733</v>
      </c>
      <c r="M64" s="97" t="s">
        <v>731</v>
      </c>
      <c r="N64" s="18">
        <v>0</v>
      </c>
      <c r="O64" s="18"/>
      <c r="P64" s="18"/>
      <c r="Q64" s="61"/>
      <c r="R64" s="62">
        <v>0</v>
      </c>
      <c r="S64" s="62">
        <v>0</v>
      </c>
      <c r="T64" s="62">
        <v>0</v>
      </c>
      <c r="U64" s="62"/>
      <c r="V64" s="1040"/>
      <c r="W64" s="96">
        <v>2</v>
      </c>
      <c r="X64" s="96">
        <v>0</v>
      </c>
      <c r="Y64" s="96">
        <v>0</v>
      </c>
      <c r="Z64" s="96">
        <v>0</v>
      </c>
      <c r="AA64" s="96">
        <v>0</v>
      </c>
      <c r="AB64" s="96">
        <v>0</v>
      </c>
      <c r="AC64" s="96">
        <v>0</v>
      </c>
      <c r="AD64" s="96"/>
      <c r="AE64" s="96">
        <v>0</v>
      </c>
      <c r="AF64" s="96" t="s">
        <v>740</v>
      </c>
      <c r="AG64" s="170">
        <v>0</v>
      </c>
      <c r="AH64" s="170">
        <v>0</v>
      </c>
      <c r="AI64" s="170">
        <v>0</v>
      </c>
      <c r="AJ64" s="170">
        <v>296000</v>
      </c>
      <c r="AK64" s="64">
        <f>R64*Y64</f>
        <v>0</v>
      </c>
      <c r="AL64" s="64"/>
      <c r="AM64" s="64"/>
      <c r="AN64" s="64">
        <v>0</v>
      </c>
      <c r="AO64" s="105">
        <v>296000</v>
      </c>
      <c r="AP64" s="165">
        <f t="shared" si="18"/>
        <v>296000</v>
      </c>
      <c r="AQ64" s="9"/>
    </row>
    <row r="65" spans="1:43" ht="120.75" customHeight="1">
      <c r="A65" s="96">
        <v>10</v>
      </c>
      <c r="B65" s="1040"/>
      <c r="C65" s="1043"/>
      <c r="D65" s="695" t="s">
        <v>739</v>
      </c>
      <c r="E65" s="695">
        <v>1</v>
      </c>
      <c r="F65" s="696">
        <v>44397</v>
      </c>
      <c r="G65" s="695" t="s">
        <v>738</v>
      </c>
      <c r="H65" s="228" t="s">
        <v>734</v>
      </c>
      <c r="I65" s="694" t="s">
        <v>733</v>
      </c>
      <c r="J65" s="694" t="s">
        <v>733</v>
      </c>
      <c r="K65" s="694" t="s">
        <v>733</v>
      </c>
      <c r="L65" s="695" t="s">
        <v>737</v>
      </c>
      <c r="M65" s="695" t="s">
        <v>731</v>
      </c>
      <c r="N65" s="18">
        <v>0</v>
      </c>
      <c r="O65" s="18">
        <v>0</v>
      </c>
      <c r="P65" s="18">
        <v>0</v>
      </c>
      <c r="Q65" s="61">
        <f>N65+O65+P65</f>
        <v>0</v>
      </c>
      <c r="R65" s="62">
        <v>0</v>
      </c>
      <c r="S65" s="62">
        <v>0</v>
      </c>
      <c r="T65" s="62">
        <v>0</v>
      </c>
      <c r="U65" s="62"/>
      <c r="V65" s="1040"/>
      <c r="W65" s="694">
        <v>0</v>
      </c>
      <c r="X65" s="694">
        <v>0</v>
      </c>
      <c r="Y65" s="694">
        <v>0</v>
      </c>
      <c r="Z65" s="694">
        <v>0</v>
      </c>
      <c r="AA65" s="694">
        <v>0</v>
      </c>
      <c r="AB65" s="694">
        <v>0</v>
      </c>
      <c r="AC65" s="694">
        <v>0</v>
      </c>
      <c r="AD65" s="694">
        <v>0</v>
      </c>
      <c r="AE65" s="694">
        <v>0</v>
      </c>
      <c r="AF65" s="694"/>
      <c r="AG65" s="170">
        <v>0</v>
      </c>
      <c r="AH65" s="170">
        <v>0</v>
      </c>
      <c r="AI65" s="170">
        <v>0</v>
      </c>
      <c r="AJ65" s="170"/>
      <c r="AK65" s="64">
        <v>0</v>
      </c>
      <c r="AL65" s="64">
        <v>0</v>
      </c>
      <c r="AM65" s="64">
        <v>0</v>
      </c>
      <c r="AN65" s="64"/>
      <c r="AO65" s="105">
        <f>AN65</f>
        <v>0</v>
      </c>
      <c r="AP65" s="165">
        <f t="shared" si="18"/>
        <v>0</v>
      </c>
      <c r="AQ65" s="9"/>
    </row>
    <row r="66" spans="1:43" ht="116.25" customHeight="1" thickBot="1">
      <c r="A66" s="528">
        <v>11</v>
      </c>
      <c r="B66" s="1041"/>
      <c r="C66" s="934"/>
      <c r="D66" s="692" t="s">
        <v>736</v>
      </c>
      <c r="E66" s="692">
        <v>1</v>
      </c>
      <c r="F66" s="693">
        <v>44032</v>
      </c>
      <c r="G66" s="692" t="s">
        <v>735</v>
      </c>
      <c r="H66" s="530" t="s">
        <v>734</v>
      </c>
      <c r="I66" s="690" t="s">
        <v>733</v>
      </c>
      <c r="J66" s="690" t="s">
        <v>733</v>
      </c>
      <c r="K66" s="690" t="s">
        <v>733</v>
      </c>
      <c r="L66" s="692" t="s">
        <v>732</v>
      </c>
      <c r="M66" s="692" t="s">
        <v>731</v>
      </c>
      <c r="N66" s="30">
        <v>0</v>
      </c>
      <c r="O66" s="30"/>
      <c r="P66" s="30">
        <v>0</v>
      </c>
      <c r="Q66" s="691">
        <f>N66+O66+P66</f>
        <v>0</v>
      </c>
      <c r="R66" s="418">
        <v>0</v>
      </c>
      <c r="S66" s="418">
        <v>0</v>
      </c>
      <c r="T66" s="418">
        <v>0</v>
      </c>
      <c r="U66" s="418">
        <v>0</v>
      </c>
      <c r="V66" s="1041"/>
      <c r="W66" s="690">
        <v>0</v>
      </c>
      <c r="X66" s="690">
        <v>0</v>
      </c>
      <c r="Y66" s="690">
        <v>0</v>
      </c>
      <c r="Z66" s="690">
        <v>0</v>
      </c>
      <c r="AA66" s="690">
        <v>0</v>
      </c>
      <c r="AB66" s="690">
        <v>0</v>
      </c>
      <c r="AC66" s="690">
        <v>0</v>
      </c>
      <c r="AD66" s="690">
        <v>0</v>
      </c>
      <c r="AE66" s="690">
        <v>0</v>
      </c>
      <c r="AF66" s="690">
        <v>0</v>
      </c>
      <c r="AG66" s="95">
        <v>0</v>
      </c>
      <c r="AH66" s="95">
        <v>0</v>
      </c>
      <c r="AI66" s="95">
        <v>0</v>
      </c>
      <c r="AJ66" s="95">
        <v>0</v>
      </c>
      <c r="AK66" s="526">
        <v>0</v>
      </c>
      <c r="AL66" s="526">
        <v>0</v>
      </c>
      <c r="AM66" s="526">
        <v>0</v>
      </c>
      <c r="AN66" s="526">
        <v>0</v>
      </c>
      <c r="AO66" s="33">
        <v>0</v>
      </c>
      <c r="AP66" s="689">
        <f t="shared" si="18"/>
        <v>0</v>
      </c>
      <c r="AQ66" s="9"/>
    </row>
    <row r="67" spans="1:43" ht="18" customHeight="1" thickBot="1">
      <c r="A67" s="482"/>
      <c r="B67" s="226" t="s">
        <v>45</v>
      </c>
      <c r="C67" s="482">
        <f>SUM(C7:C66)</f>
        <v>55</v>
      </c>
      <c r="D67" s="482"/>
      <c r="E67" s="482">
        <f>SUM(E7:E66)</f>
        <v>67</v>
      </c>
      <c r="F67" s="482"/>
      <c r="G67" s="482"/>
      <c r="H67" s="482"/>
      <c r="I67" s="482"/>
      <c r="J67" s="482"/>
      <c r="K67" s="482"/>
      <c r="L67" s="482"/>
      <c r="M67" s="482"/>
      <c r="N67" s="482">
        <f>SUM(N7:N66)</f>
        <v>38623365</v>
      </c>
      <c r="O67" s="482">
        <f t="shared" ref="O67:W67" si="19">SUM(O7:O66)</f>
        <v>63424410</v>
      </c>
      <c r="P67" s="482">
        <f t="shared" si="19"/>
        <v>14279700</v>
      </c>
      <c r="Q67" s="482">
        <f t="shared" si="19"/>
        <v>116327475</v>
      </c>
      <c r="R67" s="482">
        <f t="shared" si="19"/>
        <v>82000</v>
      </c>
      <c r="S67" s="482">
        <f t="shared" si="19"/>
        <v>18200</v>
      </c>
      <c r="T67" s="482">
        <f t="shared" si="19"/>
        <v>2320</v>
      </c>
      <c r="U67" s="482">
        <f t="shared" si="19"/>
        <v>195810</v>
      </c>
      <c r="V67" s="482">
        <f t="shared" si="19"/>
        <v>64095</v>
      </c>
      <c r="W67" s="482">
        <f t="shared" si="19"/>
        <v>55455</v>
      </c>
      <c r="X67" s="482">
        <v>0</v>
      </c>
      <c r="Y67" s="482">
        <f t="shared" ref="Y67:AP67" si="20">SUM(Y7:Y66)</f>
        <v>37</v>
      </c>
      <c r="Z67" s="482">
        <f t="shared" si="20"/>
        <v>130</v>
      </c>
      <c r="AA67" s="482">
        <f t="shared" si="20"/>
        <v>21813</v>
      </c>
      <c r="AB67" s="482">
        <f t="shared" si="20"/>
        <v>13757053</v>
      </c>
      <c r="AC67" s="482">
        <f t="shared" si="20"/>
        <v>15</v>
      </c>
      <c r="AD67" s="482">
        <f t="shared" si="20"/>
        <v>0</v>
      </c>
      <c r="AE67" s="482">
        <f t="shared" si="20"/>
        <v>1940</v>
      </c>
      <c r="AF67" s="482">
        <f t="shared" si="20"/>
        <v>13225216</v>
      </c>
      <c r="AG67" s="482">
        <f t="shared" si="20"/>
        <v>737000</v>
      </c>
      <c r="AH67" s="482">
        <f t="shared" si="20"/>
        <v>0</v>
      </c>
      <c r="AI67" s="482">
        <f t="shared" si="20"/>
        <v>0</v>
      </c>
      <c r="AJ67" s="482">
        <f t="shared" si="20"/>
        <v>34282816</v>
      </c>
      <c r="AK67" s="482">
        <f t="shared" si="20"/>
        <v>394000</v>
      </c>
      <c r="AL67" s="482">
        <f t="shared" si="20"/>
        <v>0</v>
      </c>
      <c r="AM67" s="482">
        <f t="shared" si="20"/>
        <v>2649590</v>
      </c>
      <c r="AN67" s="482">
        <f t="shared" si="20"/>
        <v>39557012</v>
      </c>
      <c r="AO67" s="482">
        <f t="shared" si="20"/>
        <v>42153602</v>
      </c>
      <c r="AP67" s="688">
        <f t="shared" si="20"/>
        <v>-58900033</v>
      </c>
    </row>
    <row r="68" spans="1:43">
      <c r="AG68" s="1"/>
      <c r="AH68" s="1"/>
      <c r="AI68" s="1"/>
      <c r="AJ68" s="1"/>
    </row>
    <row r="69" spans="1:43">
      <c r="AG69" s="1"/>
      <c r="AH69" s="1"/>
      <c r="AI69" s="1"/>
      <c r="AJ69" s="1"/>
    </row>
    <row r="70" spans="1:43">
      <c r="AG70" s="1"/>
      <c r="AH70" s="1"/>
      <c r="AI70" s="1"/>
      <c r="AJ70" s="1"/>
    </row>
    <row r="71" spans="1:43">
      <c r="AG71" s="1"/>
      <c r="AH71" s="1"/>
      <c r="AI71" s="1"/>
      <c r="AJ71" s="1"/>
    </row>
    <row r="72" spans="1:43">
      <c r="AG72" s="1"/>
      <c r="AH72" s="1"/>
      <c r="AI72" s="1"/>
      <c r="AJ72" s="1"/>
    </row>
    <row r="73" spans="1:43">
      <c r="AG73" s="1"/>
      <c r="AH73" s="1"/>
      <c r="AI73" s="1"/>
      <c r="AJ73" s="1"/>
    </row>
    <row r="74" spans="1:43">
      <c r="AG74" s="1"/>
      <c r="AH74" s="1"/>
      <c r="AI74" s="1"/>
      <c r="AJ74" s="1"/>
    </row>
    <row r="75" spans="1:43">
      <c r="AG75" s="1"/>
      <c r="AH75" s="1"/>
      <c r="AI75" s="1"/>
      <c r="AJ75" s="1"/>
    </row>
    <row r="76" spans="1:43">
      <c r="AG76" s="1"/>
      <c r="AH76" s="1"/>
      <c r="AI76" s="1"/>
      <c r="AJ76" s="1"/>
    </row>
    <row r="77" spans="1:43">
      <c r="AG77" s="1"/>
      <c r="AH77" s="1"/>
      <c r="AI77" s="1"/>
      <c r="AJ77" s="1"/>
    </row>
    <row r="78" spans="1:43">
      <c r="AG78" s="1"/>
      <c r="AH78" s="1"/>
      <c r="AI78" s="1"/>
      <c r="AJ78" s="1"/>
    </row>
    <row r="79" spans="1:43">
      <c r="AG79" s="1"/>
      <c r="AH79" s="1"/>
      <c r="AI79" s="1"/>
      <c r="AJ79" s="1"/>
    </row>
    <row r="80" spans="1:43">
      <c r="AG80" s="1"/>
      <c r="AH80" s="1"/>
      <c r="AI80" s="1"/>
      <c r="AJ80" s="1"/>
    </row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</sheetData>
  <mergeCells count="48">
    <mergeCell ref="B52:B55"/>
    <mergeCell ref="C52:C55"/>
    <mergeCell ref="B56:B66"/>
    <mergeCell ref="C56:C66"/>
    <mergeCell ref="V52:V55"/>
    <mergeCell ref="V56:V66"/>
    <mergeCell ref="C43:C51"/>
    <mergeCell ref="N3:N4"/>
    <mergeCell ref="V7:V10"/>
    <mergeCell ref="V16:V32"/>
    <mergeCell ref="B43:B51"/>
    <mergeCell ref="V43:V51"/>
    <mergeCell ref="Q3:Q4"/>
    <mergeCell ref="B33:B42"/>
    <mergeCell ref="C33:C42"/>
    <mergeCell ref="C2:C4"/>
    <mergeCell ref="V2:X2"/>
    <mergeCell ref="P3:P4"/>
    <mergeCell ref="D2:H2"/>
    <mergeCell ref="I2:M2"/>
    <mergeCell ref="B7:B32"/>
    <mergeCell ref="C7:C32"/>
    <mergeCell ref="V3:X3"/>
    <mergeCell ref="V33:V42"/>
    <mergeCell ref="L3:L4"/>
    <mergeCell ref="M3:M4"/>
    <mergeCell ref="Y3:AB3"/>
    <mergeCell ref="AG2:AP2"/>
    <mergeCell ref="AP3:AP4"/>
    <mergeCell ref="R2:U3"/>
    <mergeCell ref="AG3:AJ3"/>
    <mergeCell ref="AC3:AF3"/>
    <mergeCell ref="A1:AO1"/>
    <mergeCell ref="A2:A5"/>
    <mergeCell ref="B2:B5"/>
    <mergeCell ref="D3:D5"/>
    <mergeCell ref="E3:E4"/>
    <mergeCell ref="F3:F4"/>
    <mergeCell ref="G3:G4"/>
    <mergeCell ref="H3:H4"/>
    <mergeCell ref="AK3:AN3"/>
    <mergeCell ref="AO3:AO4"/>
    <mergeCell ref="I3:I4"/>
    <mergeCell ref="J3:J4"/>
    <mergeCell ref="K3:K4"/>
    <mergeCell ref="Y2:AF2"/>
    <mergeCell ref="N2:Q2"/>
    <mergeCell ref="O3:O4"/>
  </mergeCells>
  <pageMargins left="0.22" right="0.2" top="0.4" bottom="0.17" header="0.3" footer="0.17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V61"/>
  <sheetViews>
    <sheetView zoomScale="70" zoomScaleNormal="70" workbookViewId="0">
      <selection activeCell="A35" sqref="A35:XFD35"/>
    </sheetView>
  </sheetViews>
  <sheetFormatPr defaultRowHeight="13.5"/>
  <cols>
    <col min="1" max="1" width="4.7109375" style="303" customWidth="1"/>
    <col min="2" max="2" width="16.85546875" style="303" customWidth="1"/>
    <col min="3" max="3" width="5.42578125" style="303" customWidth="1"/>
    <col min="4" max="4" width="24.140625" style="303" customWidth="1"/>
    <col min="5" max="5" width="7.7109375" style="303" customWidth="1"/>
    <col min="6" max="6" width="18.140625" style="303" customWidth="1"/>
    <col min="7" max="7" width="28.140625" style="303" customWidth="1"/>
    <col min="8" max="8" width="30.5703125" style="303" customWidth="1"/>
    <col min="9" max="9" width="9" style="303" customWidth="1"/>
    <col min="10" max="11" width="5.85546875" style="303" customWidth="1"/>
    <col min="12" max="12" width="14" style="303" customWidth="1"/>
    <col min="13" max="13" width="10.42578125" style="303" customWidth="1"/>
    <col min="14" max="14" width="13.42578125" style="303" customWidth="1"/>
    <col min="15" max="15" width="15.85546875" style="303" customWidth="1"/>
    <col min="16" max="16" width="14.7109375" style="303" customWidth="1"/>
    <col min="17" max="17" width="17.7109375" style="303" customWidth="1"/>
    <col min="18" max="18" width="9.7109375" style="303" bestFit="1" customWidth="1"/>
    <col min="19" max="19" width="11.28515625" style="303" customWidth="1"/>
    <col min="20" max="20" width="11.5703125" style="303" customWidth="1"/>
    <col min="21" max="21" width="10.42578125" style="303" bestFit="1" customWidth="1"/>
    <col min="22" max="22" width="12.5703125" style="303" customWidth="1"/>
    <col min="23" max="23" width="12.140625" style="303" customWidth="1"/>
    <col min="24" max="24" width="6.5703125" style="303" customWidth="1"/>
    <col min="25" max="25" width="9.85546875" style="303" customWidth="1"/>
    <col min="26" max="26" width="7" style="303" bestFit="1" customWidth="1"/>
    <col min="27" max="27" width="8.42578125" style="303" customWidth="1"/>
    <col min="28" max="28" width="10.140625" style="303" customWidth="1"/>
    <col min="29" max="29" width="7" style="303" bestFit="1" customWidth="1"/>
    <col min="30" max="30" width="9.7109375" style="303" bestFit="1" customWidth="1"/>
    <col min="31" max="31" width="10.85546875" style="303" customWidth="1"/>
    <col min="32" max="32" width="7" style="303" customWidth="1"/>
    <col min="33" max="33" width="12.28515625" style="303" customWidth="1"/>
    <col min="34" max="34" width="11" style="303" bestFit="1" customWidth="1"/>
    <col min="35" max="35" width="10.28515625" style="303" customWidth="1"/>
    <col min="36" max="36" width="19.85546875" style="303" customWidth="1"/>
    <col min="37" max="37" width="13" style="303" customWidth="1"/>
    <col min="38" max="38" width="9.7109375" style="303" bestFit="1" customWidth="1"/>
    <col min="39" max="39" width="11.28515625" style="303" bestFit="1" customWidth="1"/>
    <col min="40" max="40" width="12.5703125" style="303" customWidth="1"/>
    <col min="41" max="41" width="11.85546875" style="303" customWidth="1"/>
    <col min="42" max="42" width="16.28515625" style="303" bestFit="1" customWidth="1"/>
    <col min="43" max="16384" width="9.140625" style="303"/>
  </cols>
  <sheetData>
    <row r="1" spans="1:42" ht="57" customHeight="1" thickBot="1">
      <c r="A1" s="1066" t="s">
        <v>892</v>
      </c>
      <c r="B1" s="1066"/>
      <c r="C1" s="1066"/>
      <c r="D1" s="1066"/>
      <c r="E1" s="1066"/>
      <c r="F1" s="1066"/>
      <c r="G1" s="1066"/>
      <c r="H1" s="1066"/>
      <c r="I1" s="1066"/>
      <c r="J1" s="1066"/>
      <c r="K1" s="1066"/>
      <c r="L1" s="1066"/>
      <c r="M1" s="1066"/>
      <c r="N1" s="1066"/>
      <c r="O1" s="1066"/>
      <c r="P1" s="1066"/>
      <c r="Q1" s="1066"/>
      <c r="R1" s="1066"/>
      <c r="S1" s="1066"/>
      <c r="T1" s="1066"/>
      <c r="U1" s="1066"/>
      <c r="V1" s="1066"/>
      <c r="W1" s="1066"/>
      <c r="X1" s="1066"/>
      <c r="Y1" s="1066"/>
      <c r="Z1" s="1066"/>
      <c r="AA1" s="1066"/>
      <c r="AB1" s="1066"/>
      <c r="AC1" s="1066"/>
      <c r="AD1" s="1066"/>
      <c r="AE1" s="1066"/>
      <c r="AF1" s="1066"/>
      <c r="AG1" s="1066"/>
      <c r="AH1" s="1066"/>
      <c r="AI1" s="1066"/>
      <c r="AJ1" s="1066"/>
      <c r="AK1" s="1066"/>
      <c r="AL1" s="1066"/>
      <c r="AM1" s="1066"/>
      <c r="AN1" s="1066"/>
      <c r="AO1" s="1066"/>
      <c r="AP1" s="759"/>
    </row>
    <row r="2" spans="1:42" ht="57" customHeight="1">
      <c r="A2" s="1067" t="s">
        <v>14</v>
      </c>
      <c r="B2" s="1070" t="s">
        <v>36</v>
      </c>
      <c r="C2" s="1072" t="s">
        <v>46</v>
      </c>
      <c r="D2" s="1070" t="s">
        <v>11</v>
      </c>
      <c r="E2" s="1070"/>
      <c r="F2" s="1070"/>
      <c r="G2" s="1070"/>
      <c r="H2" s="1070"/>
      <c r="I2" s="1070" t="s">
        <v>16</v>
      </c>
      <c r="J2" s="1070"/>
      <c r="K2" s="1070"/>
      <c r="L2" s="1070"/>
      <c r="M2" s="1070"/>
      <c r="N2" s="1070" t="s">
        <v>4</v>
      </c>
      <c r="O2" s="1070"/>
      <c r="P2" s="1070"/>
      <c r="Q2" s="1070"/>
      <c r="R2" s="1070" t="s">
        <v>26</v>
      </c>
      <c r="S2" s="1070"/>
      <c r="T2" s="1070"/>
      <c r="U2" s="1070"/>
      <c r="V2" s="1070" t="s">
        <v>37</v>
      </c>
      <c r="W2" s="1070"/>
      <c r="X2" s="1070"/>
      <c r="Y2" s="1070" t="s">
        <v>25</v>
      </c>
      <c r="Z2" s="1070"/>
      <c r="AA2" s="1070"/>
      <c r="AB2" s="1070"/>
      <c r="AC2" s="1070"/>
      <c r="AD2" s="1070"/>
      <c r="AE2" s="1070"/>
      <c r="AF2" s="1070"/>
      <c r="AG2" s="1070" t="s">
        <v>0</v>
      </c>
      <c r="AH2" s="1070"/>
      <c r="AI2" s="1070"/>
      <c r="AJ2" s="1070"/>
      <c r="AK2" s="1070"/>
      <c r="AL2" s="1070"/>
      <c r="AM2" s="1070"/>
      <c r="AN2" s="1070"/>
      <c r="AO2" s="1070"/>
      <c r="AP2" s="1073"/>
    </row>
    <row r="3" spans="1:42" ht="136.5" customHeight="1">
      <c r="A3" s="1068"/>
      <c r="B3" s="1065"/>
      <c r="C3" s="1063"/>
      <c r="D3" s="1063" t="s">
        <v>59</v>
      </c>
      <c r="E3" s="1065" t="s">
        <v>58</v>
      </c>
      <c r="F3" s="1075" t="s">
        <v>10</v>
      </c>
      <c r="G3" s="1063" t="s">
        <v>24</v>
      </c>
      <c r="H3" s="1076" t="s">
        <v>893</v>
      </c>
      <c r="I3" s="1063" t="s">
        <v>7</v>
      </c>
      <c r="J3" s="1063" t="s">
        <v>6</v>
      </c>
      <c r="K3" s="1063" t="s">
        <v>5</v>
      </c>
      <c r="L3" s="1063" t="s">
        <v>35</v>
      </c>
      <c r="M3" s="1065" t="s">
        <v>8</v>
      </c>
      <c r="N3" s="1063" t="s">
        <v>34</v>
      </c>
      <c r="O3" s="1063" t="s">
        <v>2</v>
      </c>
      <c r="P3" s="1063" t="s">
        <v>3</v>
      </c>
      <c r="Q3" s="1063" t="s">
        <v>44</v>
      </c>
      <c r="R3" s="1065"/>
      <c r="S3" s="1065"/>
      <c r="T3" s="1065"/>
      <c r="U3" s="1065"/>
      <c r="V3" s="1065" t="s">
        <v>1</v>
      </c>
      <c r="W3" s="1065"/>
      <c r="X3" s="1065"/>
      <c r="Y3" s="1065" t="s">
        <v>41</v>
      </c>
      <c r="Z3" s="1065"/>
      <c r="AA3" s="1065"/>
      <c r="AB3" s="1065"/>
      <c r="AC3" s="1065" t="s">
        <v>42</v>
      </c>
      <c r="AD3" s="1065"/>
      <c r="AE3" s="1065"/>
      <c r="AF3" s="1065"/>
      <c r="AG3" s="1065" t="s">
        <v>40</v>
      </c>
      <c r="AH3" s="1065"/>
      <c r="AI3" s="1065"/>
      <c r="AJ3" s="1065"/>
      <c r="AK3" s="1065" t="s">
        <v>43</v>
      </c>
      <c r="AL3" s="1065"/>
      <c r="AM3" s="1065"/>
      <c r="AN3" s="1065"/>
      <c r="AO3" s="1065" t="s">
        <v>44</v>
      </c>
      <c r="AP3" s="1064" t="s">
        <v>47</v>
      </c>
    </row>
    <row r="4" spans="1:42" ht="82.5">
      <c r="A4" s="1068"/>
      <c r="B4" s="1065"/>
      <c r="C4" s="1063"/>
      <c r="D4" s="1063"/>
      <c r="E4" s="1065"/>
      <c r="F4" s="1075"/>
      <c r="G4" s="1063"/>
      <c r="H4" s="1076"/>
      <c r="I4" s="1063"/>
      <c r="J4" s="1063"/>
      <c r="K4" s="1063"/>
      <c r="L4" s="1063"/>
      <c r="M4" s="1065"/>
      <c r="N4" s="1063"/>
      <c r="O4" s="1063"/>
      <c r="P4" s="1063"/>
      <c r="Q4" s="1063"/>
      <c r="R4" s="760" t="s">
        <v>27</v>
      </c>
      <c r="S4" s="760" t="s">
        <v>894</v>
      </c>
      <c r="T4" s="760" t="s">
        <v>29</v>
      </c>
      <c r="U4" s="760" t="s">
        <v>8</v>
      </c>
      <c r="V4" s="761" t="s">
        <v>38</v>
      </c>
      <c r="W4" s="761" t="s">
        <v>39</v>
      </c>
      <c r="X4" s="761" t="s">
        <v>9</v>
      </c>
      <c r="Y4" s="760" t="s">
        <v>17</v>
      </c>
      <c r="Z4" s="760" t="s">
        <v>19</v>
      </c>
      <c r="AA4" s="760" t="s">
        <v>21</v>
      </c>
      <c r="AB4" s="760" t="s">
        <v>8</v>
      </c>
      <c r="AC4" s="760" t="s">
        <v>17</v>
      </c>
      <c r="AD4" s="760" t="s">
        <v>19</v>
      </c>
      <c r="AE4" s="760" t="s">
        <v>21</v>
      </c>
      <c r="AF4" s="760" t="s">
        <v>8</v>
      </c>
      <c r="AG4" s="760" t="s">
        <v>17</v>
      </c>
      <c r="AH4" s="760" t="s">
        <v>19</v>
      </c>
      <c r="AI4" s="760" t="s">
        <v>21</v>
      </c>
      <c r="AJ4" s="762" t="s">
        <v>30</v>
      </c>
      <c r="AK4" s="760" t="s">
        <v>17</v>
      </c>
      <c r="AL4" s="760" t="s">
        <v>19</v>
      </c>
      <c r="AM4" s="760" t="s">
        <v>21</v>
      </c>
      <c r="AN4" s="762" t="s">
        <v>30</v>
      </c>
      <c r="AO4" s="1065"/>
      <c r="AP4" s="1064"/>
    </row>
    <row r="5" spans="1:42" ht="54" customHeight="1" thickBot="1">
      <c r="A5" s="1069"/>
      <c r="B5" s="1071"/>
      <c r="C5" s="763" t="s">
        <v>12</v>
      </c>
      <c r="D5" s="1074"/>
      <c r="E5" s="763" t="s">
        <v>12</v>
      </c>
      <c r="F5" s="764"/>
      <c r="G5" s="764"/>
      <c r="H5" s="765"/>
      <c r="I5" s="766"/>
      <c r="J5" s="766"/>
      <c r="K5" s="767"/>
      <c r="L5" s="766"/>
      <c r="M5" s="766"/>
      <c r="N5" s="766" t="s">
        <v>33</v>
      </c>
      <c r="O5" s="766" t="s">
        <v>33</v>
      </c>
      <c r="P5" s="766" t="s">
        <v>33</v>
      </c>
      <c r="Q5" s="766" t="s">
        <v>33</v>
      </c>
      <c r="R5" s="763" t="s">
        <v>31</v>
      </c>
      <c r="S5" s="763" t="s">
        <v>31</v>
      </c>
      <c r="T5" s="763" t="s">
        <v>31</v>
      </c>
      <c r="U5" s="763" t="s">
        <v>31</v>
      </c>
      <c r="V5" s="766" t="s">
        <v>32</v>
      </c>
      <c r="W5" s="766" t="s">
        <v>12</v>
      </c>
      <c r="X5" s="766" t="s">
        <v>9</v>
      </c>
      <c r="Y5" s="763" t="s">
        <v>18</v>
      </c>
      <c r="Z5" s="763" t="s">
        <v>20</v>
      </c>
      <c r="AA5" s="763" t="s">
        <v>22</v>
      </c>
      <c r="AB5" s="763"/>
      <c r="AC5" s="763" t="s">
        <v>18</v>
      </c>
      <c r="AD5" s="763" t="s">
        <v>20</v>
      </c>
      <c r="AE5" s="763" t="s">
        <v>22</v>
      </c>
      <c r="AF5" s="763"/>
      <c r="AG5" s="763" t="s">
        <v>31</v>
      </c>
      <c r="AH5" s="763" t="s">
        <v>31</v>
      </c>
      <c r="AI5" s="763" t="s">
        <v>31</v>
      </c>
      <c r="AJ5" s="763" t="s">
        <v>31</v>
      </c>
      <c r="AK5" s="763" t="s">
        <v>31</v>
      </c>
      <c r="AL5" s="763" t="s">
        <v>31</v>
      </c>
      <c r="AM5" s="763" t="s">
        <v>31</v>
      </c>
      <c r="AN5" s="766" t="s">
        <v>33</v>
      </c>
      <c r="AO5" s="766" t="s">
        <v>33</v>
      </c>
      <c r="AP5" s="768" t="s">
        <v>33</v>
      </c>
    </row>
    <row r="6" spans="1:42" ht="19.5" customHeight="1" thickBot="1">
      <c r="A6" s="769">
        <v>1</v>
      </c>
      <c r="B6" s="770">
        <v>2</v>
      </c>
      <c r="C6" s="771">
        <v>3</v>
      </c>
      <c r="D6" s="770">
        <v>4</v>
      </c>
      <c r="E6" s="771">
        <v>5</v>
      </c>
      <c r="F6" s="770">
        <v>6</v>
      </c>
      <c r="G6" s="771">
        <v>7</v>
      </c>
      <c r="H6" s="770">
        <v>8</v>
      </c>
      <c r="I6" s="771">
        <v>9</v>
      </c>
      <c r="J6" s="770">
        <v>10</v>
      </c>
      <c r="K6" s="771">
        <v>11</v>
      </c>
      <c r="L6" s="770">
        <v>12</v>
      </c>
      <c r="M6" s="771">
        <v>13</v>
      </c>
      <c r="N6" s="770">
        <v>14</v>
      </c>
      <c r="O6" s="771">
        <v>15</v>
      </c>
      <c r="P6" s="770">
        <v>16</v>
      </c>
      <c r="Q6" s="771">
        <v>17</v>
      </c>
      <c r="R6" s="770">
        <v>18</v>
      </c>
      <c r="S6" s="771">
        <v>19</v>
      </c>
      <c r="T6" s="770">
        <v>20</v>
      </c>
      <c r="U6" s="771">
        <v>21</v>
      </c>
      <c r="V6" s="770">
        <v>22</v>
      </c>
      <c r="W6" s="771">
        <v>23</v>
      </c>
      <c r="X6" s="770">
        <v>24</v>
      </c>
      <c r="Y6" s="771">
        <v>25</v>
      </c>
      <c r="Z6" s="770">
        <v>26</v>
      </c>
      <c r="AA6" s="771">
        <v>27</v>
      </c>
      <c r="AB6" s="770">
        <v>28</v>
      </c>
      <c r="AC6" s="771">
        <v>29</v>
      </c>
      <c r="AD6" s="770">
        <v>30</v>
      </c>
      <c r="AE6" s="771">
        <v>31</v>
      </c>
      <c r="AF6" s="770">
        <v>32</v>
      </c>
      <c r="AG6" s="771">
        <v>33</v>
      </c>
      <c r="AH6" s="770">
        <v>34</v>
      </c>
      <c r="AI6" s="771">
        <v>35</v>
      </c>
      <c r="AJ6" s="770">
        <v>36</v>
      </c>
      <c r="AK6" s="771">
        <v>37</v>
      </c>
      <c r="AL6" s="770">
        <v>38</v>
      </c>
      <c r="AM6" s="771">
        <v>39</v>
      </c>
      <c r="AN6" s="770">
        <v>40</v>
      </c>
      <c r="AO6" s="771">
        <v>41</v>
      </c>
      <c r="AP6" s="772">
        <v>42</v>
      </c>
    </row>
    <row r="7" spans="1:42" ht="39" customHeight="1">
      <c r="A7" s="1047">
        <v>1</v>
      </c>
      <c r="B7" s="1050" t="s">
        <v>895</v>
      </c>
      <c r="C7" s="1053">
        <v>17</v>
      </c>
      <c r="D7" s="773" t="s">
        <v>896</v>
      </c>
      <c r="E7" s="327">
        <v>1</v>
      </c>
      <c r="F7" s="774" t="s">
        <v>897</v>
      </c>
      <c r="G7" s="773" t="s">
        <v>898</v>
      </c>
      <c r="H7" s="775" t="s">
        <v>899</v>
      </c>
      <c r="I7" s="773"/>
      <c r="J7" s="773"/>
      <c r="K7" s="773"/>
      <c r="L7" s="773"/>
      <c r="M7" s="773"/>
      <c r="N7" s="776">
        <v>0</v>
      </c>
      <c r="O7" s="776">
        <v>0</v>
      </c>
      <c r="P7" s="776">
        <v>0</v>
      </c>
      <c r="Q7" s="777">
        <v>0</v>
      </c>
      <c r="R7" s="778">
        <v>0</v>
      </c>
      <c r="S7" s="778">
        <v>0</v>
      </c>
      <c r="T7" s="778">
        <v>0</v>
      </c>
      <c r="U7" s="778">
        <v>0</v>
      </c>
      <c r="V7" s="773">
        <v>32129</v>
      </c>
      <c r="W7" s="773">
        <v>13300</v>
      </c>
      <c r="X7" s="773">
        <v>42</v>
      </c>
      <c r="Y7" s="773">
        <v>0</v>
      </c>
      <c r="Z7" s="773">
        <v>0</v>
      </c>
      <c r="AA7" s="773">
        <v>0</v>
      </c>
      <c r="AB7" s="773"/>
      <c r="AC7" s="773">
        <v>0</v>
      </c>
      <c r="AD7" s="773">
        <v>0</v>
      </c>
      <c r="AE7" s="773">
        <v>0</v>
      </c>
      <c r="AF7" s="773">
        <v>0</v>
      </c>
      <c r="AG7" s="779">
        <v>0</v>
      </c>
      <c r="AH7" s="779">
        <v>0</v>
      </c>
      <c r="AI7" s="779">
        <v>0</v>
      </c>
      <c r="AJ7" s="779">
        <v>0</v>
      </c>
      <c r="AK7" s="780">
        <v>0</v>
      </c>
      <c r="AL7" s="780">
        <f t="shared" ref="AL7:AN7" si="0">S7*Z7</f>
        <v>0</v>
      </c>
      <c r="AM7" s="780">
        <f t="shared" si="0"/>
        <v>0</v>
      </c>
      <c r="AN7" s="780">
        <f t="shared" si="0"/>
        <v>0</v>
      </c>
      <c r="AO7" s="781">
        <f>AK7+AL7+AM7+AN7</f>
        <v>0</v>
      </c>
      <c r="AP7" s="782">
        <v>0</v>
      </c>
    </row>
    <row r="8" spans="1:42" ht="64.5" customHeight="1">
      <c r="A8" s="1048"/>
      <c r="B8" s="1051"/>
      <c r="C8" s="1054"/>
      <c r="D8" s="773" t="s">
        <v>63</v>
      </c>
      <c r="E8" s="327">
        <v>1</v>
      </c>
      <c r="F8" s="774" t="s">
        <v>900</v>
      </c>
      <c r="G8" s="773" t="s">
        <v>901</v>
      </c>
      <c r="H8" s="775" t="s">
        <v>76</v>
      </c>
      <c r="I8" s="773"/>
      <c r="J8" s="773"/>
      <c r="K8" s="773"/>
      <c r="L8" s="773" t="s">
        <v>902</v>
      </c>
      <c r="M8" s="773"/>
      <c r="N8" s="776">
        <v>1373000</v>
      </c>
      <c r="O8" s="776">
        <v>1120000</v>
      </c>
      <c r="P8" s="776"/>
      <c r="Q8" s="776">
        <f>N8+O8+P8</f>
        <v>2493000</v>
      </c>
      <c r="R8" s="778">
        <v>0</v>
      </c>
      <c r="S8" s="778">
        <v>15000</v>
      </c>
      <c r="T8" s="778"/>
      <c r="U8" s="778">
        <v>0</v>
      </c>
      <c r="V8" s="773">
        <v>32129</v>
      </c>
      <c r="W8" s="773">
        <v>13300</v>
      </c>
      <c r="X8" s="773">
        <v>42</v>
      </c>
      <c r="Y8" s="773">
        <v>0</v>
      </c>
      <c r="Z8" s="773">
        <v>0</v>
      </c>
      <c r="AA8" s="773">
        <v>50</v>
      </c>
      <c r="AB8" s="773"/>
      <c r="AC8" s="773">
        <v>0</v>
      </c>
      <c r="AD8" s="773">
        <v>0</v>
      </c>
      <c r="AE8" s="773">
        <v>0</v>
      </c>
      <c r="AF8" s="773">
        <v>0</v>
      </c>
      <c r="AG8" s="779">
        <v>0</v>
      </c>
      <c r="AH8" s="779">
        <v>0</v>
      </c>
      <c r="AI8" s="779">
        <v>0</v>
      </c>
      <c r="AJ8" s="779">
        <v>0</v>
      </c>
      <c r="AK8" s="780">
        <v>0</v>
      </c>
      <c r="AL8" s="780">
        <v>0</v>
      </c>
      <c r="AM8" s="780">
        <v>0</v>
      </c>
      <c r="AN8" s="780">
        <v>0</v>
      </c>
      <c r="AO8" s="781">
        <v>0</v>
      </c>
      <c r="AP8" s="782">
        <v>0</v>
      </c>
    </row>
    <row r="9" spans="1:42" ht="56.25" customHeight="1">
      <c r="A9" s="1048"/>
      <c r="B9" s="1051"/>
      <c r="C9" s="1054"/>
      <c r="D9" s="773" t="s">
        <v>635</v>
      </c>
      <c r="E9" s="327">
        <v>2</v>
      </c>
      <c r="F9" s="774" t="s">
        <v>903</v>
      </c>
      <c r="G9" s="774" t="s">
        <v>904</v>
      </c>
      <c r="H9" s="775" t="s">
        <v>76</v>
      </c>
      <c r="I9" s="773"/>
      <c r="J9" s="773"/>
      <c r="K9" s="773"/>
      <c r="L9" s="773" t="s">
        <v>902</v>
      </c>
      <c r="M9" s="773"/>
      <c r="N9" s="776"/>
      <c r="O9" s="776">
        <v>2489000</v>
      </c>
      <c r="P9" s="776"/>
      <c r="Q9" s="776">
        <f t="shared" ref="Q9:Q10" si="1">N9+O9+P9</f>
        <v>2489000</v>
      </c>
      <c r="R9" s="778">
        <v>0</v>
      </c>
      <c r="S9" s="778">
        <v>0</v>
      </c>
      <c r="T9" s="778">
        <v>1200</v>
      </c>
      <c r="U9" s="778">
        <v>0</v>
      </c>
      <c r="V9" s="773">
        <v>32129</v>
      </c>
      <c r="W9" s="773">
        <v>13300</v>
      </c>
      <c r="X9" s="773">
        <v>42</v>
      </c>
      <c r="Y9" s="773">
        <v>0</v>
      </c>
      <c r="Z9" s="773"/>
      <c r="AA9" s="773">
        <v>50</v>
      </c>
      <c r="AB9" s="773"/>
      <c r="AC9" s="773">
        <v>0</v>
      </c>
      <c r="AD9" s="773">
        <v>0</v>
      </c>
      <c r="AE9" s="773">
        <v>0</v>
      </c>
      <c r="AF9" s="773">
        <v>0</v>
      </c>
      <c r="AG9" s="779">
        <v>0</v>
      </c>
      <c r="AH9" s="779">
        <v>0</v>
      </c>
      <c r="AI9" s="779">
        <v>0</v>
      </c>
      <c r="AJ9" s="779">
        <v>0</v>
      </c>
      <c r="AK9" s="780">
        <v>0</v>
      </c>
      <c r="AL9" s="780">
        <v>0</v>
      </c>
      <c r="AM9" s="780">
        <v>0</v>
      </c>
      <c r="AN9" s="780"/>
      <c r="AO9" s="781">
        <v>0</v>
      </c>
      <c r="AP9" s="782">
        <v>0</v>
      </c>
    </row>
    <row r="10" spans="1:42" ht="50.25" customHeight="1" thickBot="1">
      <c r="A10" s="1048"/>
      <c r="B10" s="1052"/>
      <c r="C10" s="1055"/>
      <c r="D10" s="773" t="s">
        <v>62</v>
      </c>
      <c r="E10" s="327">
        <v>1</v>
      </c>
      <c r="F10" s="774" t="s">
        <v>903</v>
      </c>
      <c r="G10" s="773" t="s">
        <v>905</v>
      </c>
      <c r="H10" s="775" t="s">
        <v>76</v>
      </c>
      <c r="I10" s="773"/>
      <c r="J10" s="773"/>
      <c r="K10" s="773"/>
      <c r="L10" s="773" t="s">
        <v>902</v>
      </c>
      <c r="M10" s="773"/>
      <c r="N10" s="776"/>
      <c r="O10" s="776">
        <v>1827000</v>
      </c>
      <c r="P10" s="776"/>
      <c r="Q10" s="776">
        <f t="shared" si="1"/>
        <v>1827000</v>
      </c>
      <c r="R10" s="778">
        <v>0</v>
      </c>
      <c r="S10" s="778">
        <v>15000</v>
      </c>
      <c r="T10" s="778">
        <v>0</v>
      </c>
      <c r="U10" s="778">
        <v>0</v>
      </c>
      <c r="V10" s="773">
        <v>32129</v>
      </c>
      <c r="W10" s="773">
        <v>13300</v>
      </c>
      <c r="X10" s="773">
        <v>42</v>
      </c>
      <c r="Y10" s="773">
        <v>0</v>
      </c>
      <c r="Z10" s="774" t="s">
        <v>906</v>
      </c>
      <c r="AA10" s="773">
        <v>50</v>
      </c>
      <c r="AB10" s="773">
        <v>0</v>
      </c>
      <c r="AC10" s="773">
        <v>0</v>
      </c>
      <c r="AD10" s="773">
        <v>0</v>
      </c>
      <c r="AE10" s="773">
        <v>0</v>
      </c>
      <c r="AF10" s="773">
        <v>0</v>
      </c>
      <c r="AG10" s="779">
        <v>0</v>
      </c>
      <c r="AH10" s="779">
        <v>0</v>
      </c>
      <c r="AI10" s="779">
        <v>0</v>
      </c>
      <c r="AJ10" s="779">
        <v>0</v>
      </c>
      <c r="AK10" s="780">
        <v>0</v>
      </c>
      <c r="AL10" s="780">
        <v>0</v>
      </c>
      <c r="AM10" s="780">
        <v>0</v>
      </c>
      <c r="AN10" s="780"/>
      <c r="AO10" s="781">
        <v>0</v>
      </c>
      <c r="AP10" s="782">
        <v>0</v>
      </c>
    </row>
    <row r="11" spans="1:42" ht="57" customHeight="1">
      <c r="A11" s="1048"/>
      <c r="B11" s="1056" t="s">
        <v>907</v>
      </c>
      <c r="C11" s="1059">
        <v>9</v>
      </c>
      <c r="D11" s="761" t="s">
        <v>346</v>
      </c>
      <c r="E11" s="784">
        <v>2</v>
      </c>
      <c r="F11" s="785">
        <v>42767</v>
      </c>
      <c r="G11" s="761" t="s">
        <v>908</v>
      </c>
      <c r="H11" s="786" t="s">
        <v>275</v>
      </c>
      <c r="I11" s="787" t="s">
        <v>909</v>
      </c>
      <c r="J11" s="786"/>
      <c r="K11" s="787"/>
      <c r="L11" s="786"/>
      <c r="M11" s="787"/>
      <c r="N11" s="788">
        <f>(135000*12)+487641</f>
        <v>2107641</v>
      </c>
      <c r="O11" s="789">
        <v>3075820</v>
      </c>
      <c r="P11" s="788">
        <f>14400*12</f>
        <v>172800</v>
      </c>
      <c r="Q11" s="790">
        <f>N11+O11+P11</f>
        <v>5356261</v>
      </c>
      <c r="R11" s="791"/>
      <c r="S11" s="792"/>
      <c r="T11" s="791">
        <v>500</v>
      </c>
      <c r="U11" s="792"/>
      <c r="V11" s="786"/>
      <c r="W11" s="787"/>
      <c r="X11" s="786"/>
      <c r="Y11" s="787"/>
      <c r="Z11" s="786"/>
      <c r="AA11" s="787"/>
      <c r="AB11" s="786"/>
      <c r="AC11" s="787"/>
      <c r="AD11" s="786"/>
      <c r="AE11" s="787"/>
      <c r="AF11" s="786"/>
      <c r="AG11" s="789"/>
      <c r="AH11" s="788"/>
      <c r="AI11" s="789"/>
      <c r="AJ11" s="788"/>
      <c r="AK11" s="793">
        <f t="shared" ref="AK11:AN16" si="2">R11*Y11</f>
        <v>0</v>
      </c>
      <c r="AL11" s="793">
        <f t="shared" si="2"/>
        <v>0</v>
      </c>
      <c r="AM11" s="793">
        <f t="shared" si="2"/>
        <v>0</v>
      </c>
      <c r="AN11" s="793">
        <f t="shared" si="2"/>
        <v>0</v>
      </c>
      <c r="AO11" s="794">
        <v>0</v>
      </c>
      <c r="AP11" s="795">
        <f t="shared" ref="AP11:AP16" si="3">AO11-Q11</f>
        <v>-5356261</v>
      </c>
    </row>
    <row r="12" spans="1:42" ht="72" customHeight="1">
      <c r="A12" s="1048"/>
      <c r="B12" s="1057"/>
      <c r="C12" s="1057"/>
      <c r="D12" s="761" t="s">
        <v>910</v>
      </c>
      <c r="E12" s="784">
        <v>1</v>
      </c>
      <c r="F12" s="785">
        <v>42767</v>
      </c>
      <c r="G12" s="761" t="s">
        <v>911</v>
      </c>
      <c r="H12" s="786" t="s">
        <v>275</v>
      </c>
      <c r="I12" s="787"/>
      <c r="J12" s="786"/>
      <c r="K12" s="787"/>
      <c r="L12" s="786"/>
      <c r="M12" s="787"/>
      <c r="N12" s="788">
        <v>510000</v>
      </c>
      <c r="O12" s="789">
        <v>1558355</v>
      </c>
      <c r="P12" s="788">
        <v>0</v>
      </c>
      <c r="Q12" s="790">
        <f>N12+O12+P12</f>
        <v>2068355</v>
      </c>
      <c r="R12" s="791"/>
      <c r="S12" s="792"/>
      <c r="T12" s="791">
        <v>800</v>
      </c>
      <c r="U12" s="792"/>
      <c r="V12" s="786"/>
      <c r="W12" s="787"/>
      <c r="X12" s="786"/>
      <c r="Y12" s="787"/>
      <c r="Z12" s="786"/>
      <c r="AA12" s="787"/>
      <c r="AB12" s="786"/>
      <c r="AC12" s="787"/>
      <c r="AD12" s="786"/>
      <c r="AE12" s="787"/>
      <c r="AF12" s="786"/>
      <c r="AG12" s="789"/>
      <c r="AH12" s="788"/>
      <c r="AI12" s="789"/>
      <c r="AJ12" s="788"/>
      <c r="AK12" s="793">
        <f t="shared" si="2"/>
        <v>0</v>
      </c>
      <c r="AL12" s="793">
        <f t="shared" si="2"/>
        <v>0</v>
      </c>
      <c r="AM12" s="793">
        <f t="shared" si="2"/>
        <v>0</v>
      </c>
      <c r="AN12" s="793">
        <f t="shared" si="2"/>
        <v>0</v>
      </c>
      <c r="AO12" s="794">
        <f>AK12+AL12+AM12+AN12</f>
        <v>0</v>
      </c>
      <c r="AP12" s="795">
        <f t="shared" si="3"/>
        <v>-2068355</v>
      </c>
    </row>
    <row r="13" spans="1:42" ht="86.25" customHeight="1">
      <c r="A13" s="1048"/>
      <c r="B13" s="1057"/>
      <c r="C13" s="1057"/>
      <c r="D13" s="761" t="s">
        <v>788</v>
      </c>
      <c r="E13" s="784">
        <v>2</v>
      </c>
      <c r="F13" s="785">
        <v>42767</v>
      </c>
      <c r="G13" s="761" t="s">
        <v>912</v>
      </c>
      <c r="H13" s="786" t="s">
        <v>275</v>
      </c>
      <c r="I13" s="787"/>
      <c r="J13" s="786"/>
      <c r="K13" s="787"/>
      <c r="L13" s="786"/>
      <c r="M13" s="787"/>
      <c r="N13" s="788">
        <f>(135000*12)+1095813</f>
        <v>2715813</v>
      </c>
      <c r="O13" s="789">
        <v>2693460</v>
      </c>
      <c r="P13" s="788">
        <f>14400*12</f>
        <v>172800</v>
      </c>
      <c r="Q13" s="790">
        <f t="shared" ref="Q13:Q16" si="4">N13+O13+P13</f>
        <v>5582073</v>
      </c>
      <c r="R13" s="791"/>
      <c r="S13" s="792">
        <v>15000</v>
      </c>
      <c r="T13" s="791"/>
      <c r="U13" s="792"/>
      <c r="V13" s="786"/>
      <c r="W13" s="787"/>
      <c r="X13" s="786"/>
      <c r="Y13" s="787"/>
      <c r="Z13" s="786"/>
      <c r="AA13" s="787"/>
      <c r="AB13" s="786"/>
      <c r="AC13" s="787"/>
      <c r="AD13" s="786"/>
      <c r="AE13" s="787"/>
      <c r="AF13" s="786"/>
      <c r="AG13" s="789"/>
      <c r="AH13" s="788"/>
      <c r="AI13" s="789"/>
      <c r="AJ13" s="788"/>
      <c r="AK13" s="793">
        <f t="shared" si="2"/>
        <v>0</v>
      </c>
      <c r="AL13" s="793">
        <f t="shared" si="2"/>
        <v>0</v>
      </c>
      <c r="AM13" s="793">
        <f t="shared" si="2"/>
        <v>0</v>
      </c>
      <c r="AN13" s="793">
        <f t="shared" si="2"/>
        <v>0</v>
      </c>
      <c r="AO13" s="794">
        <f>AK13+AL13+AM13+AN13</f>
        <v>0</v>
      </c>
      <c r="AP13" s="795">
        <f t="shared" si="3"/>
        <v>-5582073</v>
      </c>
    </row>
    <row r="14" spans="1:42" ht="74.25" customHeight="1">
      <c r="A14" s="1048"/>
      <c r="B14" s="1057"/>
      <c r="C14" s="1057"/>
      <c r="D14" s="761" t="s">
        <v>913</v>
      </c>
      <c r="E14" s="784">
        <v>1</v>
      </c>
      <c r="F14" s="785">
        <v>42826</v>
      </c>
      <c r="G14" s="761" t="s">
        <v>914</v>
      </c>
      <c r="H14" s="786" t="s">
        <v>275</v>
      </c>
      <c r="I14" s="787"/>
      <c r="J14" s="786"/>
      <c r="K14" s="787"/>
      <c r="L14" s="786"/>
      <c r="M14" s="787"/>
      <c r="N14" s="788">
        <v>415000</v>
      </c>
      <c r="O14" s="789">
        <v>686715</v>
      </c>
      <c r="P14" s="788">
        <v>0</v>
      </c>
      <c r="Q14" s="790">
        <f>N14+O14+P14</f>
        <v>1101715</v>
      </c>
      <c r="R14" s="791"/>
      <c r="S14" s="792"/>
      <c r="T14" s="791">
        <v>25000</v>
      </c>
      <c r="U14" s="792"/>
      <c r="V14" s="786"/>
      <c r="W14" s="787"/>
      <c r="X14" s="786"/>
      <c r="Y14" s="787"/>
      <c r="Z14" s="786"/>
      <c r="AA14" s="787"/>
      <c r="AB14" s="786"/>
      <c r="AC14" s="787"/>
      <c r="AD14" s="786"/>
      <c r="AE14" s="787"/>
      <c r="AF14" s="786"/>
      <c r="AG14" s="789"/>
      <c r="AH14" s="788"/>
      <c r="AI14" s="789"/>
      <c r="AJ14" s="788"/>
      <c r="AK14" s="793">
        <f t="shared" si="2"/>
        <v>0</v>
      </c>
      <c r="AL14" s="793">
        <f t="shared" si="2"/>
        <v>0</v>
      </c>
      <c r="AM14" s="793">
        <f t="shared" si="2"/>
        <v>0</v>
      </c>
      <c r="AN14" s="793">
        <f t="shared" si="2"/>
        <v>0</v>
      </c>
      <c r="AO14" s="794">
        <f>AK14+AL14+AM14+AN14</f>
        <v>0</v>
      </c>
      <c r="AP14" s="795">
        <f t="shared" si="3"/>
        <v>-1101715</v>
      </c>
    </row>
    <row r="15" spans="1:42" ht="81.75" customHeight="1">
      <c r="A15" s="1048"/>
      <c r="B15" s="1057"/>
      <c r="C15" s="1057"/>
      <c r="D15" s="761" t="s">
        <v>915</v>
      </c>
      <c r="E15" s="784">
        <v>2</v>
      </c>
      <c r="F15" s="785">
        <v>42826</v>
      </c>
      <c r="G15" s="761" t="s">
        <v>916</v>
      </c>
      <c r="H15" s="786" t="s">
        <v>275</v>
      </c>
      <c r="I15" s="787" t="s">
        <v>909</v>
      </c>
      <c r="J15" s="786"/>
      <c r="K15" s="787"/>
      <c r="L15" s="786"/>
      <c r="M15" s="787"/>
      <c r="N15" s="788">
        <f>(135000*12)+(135000*12)+1900950</f>
        <v>5140950</v>
      </c>
      <c r="O15" s="789">
        <v>9934100</v>
      </c>
      <c r="P15" s="788">
        <f>14400*12*2</f>
        <v>345600</v>
      </c>
      <c r="Q15" s="790">
        <f t="shared" si="4"/>
        <v>15420650</v>
      </c>
      <c r="R15" s="791"/>
      <c r="S15" s="792"/>
      <c r="T15" s="791">
        <v>100</v>
      </c>
      <c r="U15" s="792">
        <v>3000</v>
      </c>
      <c r="V15" s="786"/>
      <c r="W15" s="787"/>
      <c r="X15" s="786"/>
      <c r="Y15" s="787"/>
      <c r="Z15" s="786"/>
      <c r="AA15" s="787"/>
      <c r="AB15" s="786"/>
      <c r="AC15" s="787"/>
      <c r="AD15" s="786"/>
      <c r="AE15" s="787"/>
      <c r="AF15" s="786"/>
      <c r="AG15" s="789"/>
      <c r="AH15" s="788"/>
      <c r="AI15" s="789"/>
      <c r="AJ15" s="788"/>
      <c r="AK15" s="793">
        <f t="shared" si="2"/>
        <v>0</v>
      </c>
      <c r="AL15" s="793">
        <f t="shared" si="2"/>
        <v>0</v>
      </c>
      <c r="AM15" s="793">
        <f t="shared" si="2"/>
        <v>0</v>
      </c>
      <c r="AN15" s="793">
        <f t="shared" si="2"/>
        <v>0</v>
      </c>
      <c r="AO15" s="794">
        <f>AK15+AL15+AM15+AN15</f>
        <v>0</v>
      </c>
      <c r="AP15" s="795">
        <f t="shared" si="3"/>
        <v>-15420650</v>
      </c>
    </row>
    <row r="16" spans="1:42" ht="60" customHeight="1">
      <c r="A16" s="1048"/>
      <c r="B16" s="1057"/>
      <c r="C16" s="1057"/>
      <c r="D16" s="761" t="s">
        <v>917</v>
      </c>
      <c r="E16" s="784">
        <v>1</v>
      </c>
      <c r="F16" s="785">
        <v>42917</v>
      </c>
      <c r="G16" s="761" t="s">
        <v>918</v>
      </c>
      <c r="H16" s="786" t="s">
        <v>275</v>
      </c>
      <c r="I16" s="787" t="s">
        <v>909</v>
      </c>
      <c r="J16" s="786"/>
      <c r="K16" s="787"/>
      <c r="L16" s="786"/>
      <c r="M16" s="787"/>
      <c r="N16" s="788">
        <f>(67500*12)</f>
        <v>810000</v>
      </c>
      <c r="O16" s="789">
        <v>387200</v>
      </c>
      <c r="P16" s="788">
        <f>14400*12</f>
        <v>172800</v>
      </c>
      <c r="Q16" s="790">
        <f t="shared" si="4"/>
        <v>1370000</v>
      </c>
      <c r="R16" s="791"/>
      <c r="S16" s="792"/>
      <c r="T16" s="791">
        <v>30000</v>
      </c>
      <c r="U16" s="792"/>
      <c r="V16" s="786"/>
      <c r="W16" s="787"/>
      <c r="X16" s="786"/>
      <c r="Y16" s="787"/>
      <c r="Z16" s="786"/>
      <c r="AA16" s="787"/>
      <c r="AB16" s="786"/>
      <c r="AC16" s="787"/>
      <c r="AD16" s="786"/>
      <c r="AE16" s="787"/>
      <c r="AF16" s="786"/>
      <c r="AG16" s="789"/>
      <c r="AH16" s="788"/>
      <c r="AI16" s="789"/>
      <c r="AJ16" s="788"/>
      <c r="AK16" s="793">
        <f t="shared" si="2"/>
        <v>0</v>
      </c>
      <c r="AL16" s="793">
        <f t="shared" si="2"/>
        <v>0</v>
      </c>
      <c r="AM16" s="793">
        <f t="shared" si="2"/>
        <v>0</v>
      </c>
      <c r="AN16" s="793">
        <f t="shared" si="2"/>
        <v>0</v>
      </c>
      <c r="AO16" s="794">
        <f>AK16+AL16+AM16+AN16</f>
        <v>0</v>
      </c>
      <c r="AP16" s="795">
        <f t="shared" si="3"/>
        <v>-1370000</v>
      </c>
    </row>
    <row r="17" spans="1:48" ht="51.75" customHeight="1">
      <c r="A17" s="1049"/>
      <c r="B17" s="1057"/>
      <c r="C17" s="1057"/>
      <c r="D17" s="761" t="s">
        <v>919</v>
      </c>
      <c r="E17" s="784">
        <v>1</v>
      </c>
      <c r="F17" s="785">
        <v>42917</v>
      </c>
      <c r="G17" s="761" t="s">
        <v>919</v>
      </c>
      <c r="H17" s="786" t="s">
        <v>275</v>
      </c>
      <c r="I17" s="787"/>
      <c r="J17" s="786"/>
      <c r="K17" s="787"/>
      <c r="L17" s="786"/>
      <c r="M17" s="787"/>
      <c r="N17" s="788">
        <v>393000</v>
      </c>
      <c r="O17" s="789">
        <v>899960</v>
      </c>
      <c r="P17" s="788">
        <v>0</v>
      </c>
      <c r="Q17" s="790">
        <f>N17+O17+P17</f>
        <v>1292960</v>
      </c>
      <c r="R17" s="791"/>
      <c r="S17" s="792"/>
      <c r="T17" s="791">
        <v>25000</v>
      </c>
      <c r="U17" s="792"/>
      <c r="V17" s="786"/>
      <c r="W17" s="787"/>
      <c r="X17" s="786"/>
      <c r="Y17" s="787"/>
      <c r="Z17" s="786"/>
      <c r="AA17" s="787"/>
      <c r="AB17" s="786"/>
      <c r="AC17" s="787"/>
      <c r="AD17" s="786"/>
      <c r="AE17" s="787"/>
      <c r="AF17" s="786"/>
      <c r="AG17" s="789"/>
      <c r="AH17" s="788"/>
      <c r="AI17" s="789"/>
      <c r="AJ17" s="788"/>
      <c r="AK17" s="793"/>
      <c r="AL17" s="793"/>
      <c r="AM17" s="793">
        <f>T17*AA17</f>
        <v>0</v>
      </c>
      <c r="AN17" s="793"/>
      <c r="AO17" s="794"/>
      <c r="AP17" s="795"/>
    </row>
    <row r="18" spans="1:48" ht="33.75" customHeight="1">
      <c r="A18" s="1049"/>
      <c r="B18" s="1057"/>
      <c r="C18" s="1057"/>
      <c r="D18" s="761" t="s">
        <v>920</v>
      </c>
      <c r="E18" s="784">
        <v>1</v>
      </c>
      <c r="F18" s="785">
        <v>42917</v>
      </c>
      <c r="G18" s="761" t="s">
        <v>920</v>
      </c>
      <c r="H18" s="786" t="s">
        <v>275</v>
      </c>
      <c r="I18" s="787" t="s">
        <v>921</v>
      </c>
      <c r="J18" s="786"/>
      <c r="K18" s="787"/>
      <c r="L18" s="786"/>
      <c r="M18" s="787"/>
      <c r="N18" s="788">
        <v>2220000</v>
      </c>
      <c r="O18" s="789">
        <v>10146746</v>
      </c>
      <c r="P18" s="788">
        <v>172800</v>
      </c>
      <c r="Q18" s="790">
        <f>N18+O18+P18</f>
        <v>12539546</v>
      </c>
      <c r="R18" s="791"/>
      <c r="S18" s="792"/>
      <c r="T18" s="791">
        <v>12000</v>
      </c>
      <c r="U18" s="792"/>
      <c r="V18" s="786"/>
      <c r="W18" s="787"/>
      <c r="X18" s="786"/>
      <c r="Y18" s="787"/>
      <c r="Z18" s="786"/>
      <c r="AA18" s="787"/>
      <c r="AB18" s="786"/>
      <c r="AC18" s="787"/>
      <c r="AD18" s="786"/>
      <c r="AE18" s="787"/>
      <c r="AF18" s="786"/>
      <c r="AG18" s="789"/>
      <c r="AH18" s="788"/>
      <c r="AI18" s="789"/>
      <c r="AJ18" s="788"/>
      <c r="AK18" s="793"/>
      <c r="AL18" s="793"/>
      <c r="AM18" s="793">
        <f>T18*AA18</f>
        <v>0</v>
      </c>
      <c r="AN18" s="793"/>
      <c r="AO18" s="794"/>
      <c r="AP18" s="795"/>
    </row>
    <row r="19" spans="1:48" ht="43.5" customHeight="1">
      <c r="A19" s="1049"/>
      <c r="B19" s="1057"/>
      <c r="C19" s="1057"/>
      <c r="D19" s="761" t="s">
        <v>922</v>
      </c>
      <c r="E19" s="784">
        <v>2</v>
      </c>
      <c r="F19" s="785">
        <v>43450</v>
      </c>
      <c r="G19" s="761" t="s">
        <v>922</v>
      </c>
      <c r="H19" s="786" t="s">
        <v>275</v>
      </c>
      <c r="I19" s="787"/>
      <c r="J19" s="786"/>
      <c r="K19" s="787"/>
      <c r="L19" s="786"/>
      <c r="M19" s="787"/>
      <c r="N19" s="788"/>
      <c r="O19" s="789">
        <v>6930</v>
      </c>
      <c r="P19" s="788">
        <v>0</v>
      </c>
      <c r="Q19" s="790">
        <f>O19+P19+N19</f>
        <v>6930</v>
      </c>
      <c r="R19" s="791"/>
      <c r="S19" s="792"/>
      <c r="T19" s="791"/>
      <c r="U19" s="792"/>
      <c r="V19" s="786"/>
      <c r="W19" s="787"/>
      <c r="X19" s="786"/>
      <c r="Y19" s="787"/>
      <c r="Z19" s="786"/>
      <c r="AA19" s="787"/>
      <c r="AB19" s="786"/>
      <c r="AC19" s="787"/>
      <c r="AD19" s="786"/>
      <c r="AE19" s="787"/>
      <c r="AF19" s="786"/>
      <c r="AG19" s="789"/>
      <c r="AH19" s="788"/>
      <c r="AI19" s="789"/>
      <c r="AJ19" s="788"/>
      <c r="AK19" s="793"/>
      <c r="AL19" s="793"/>
      <c r="AM19" s="793"/>
      <c r="AN19" s="793"/>
      <c r="AO19" s="794"/>
      <c r="AP19" s="795"/>
    </row>
    <row r="20" spans="1:48" ht="75" customHeight="1">
      <c r="A20" s="1049"/>
      <c r="B20" s="1057"/>
      <c r="C20" s="1057"/>
      <c r="D20" s="761" t="s">
        <v>923</v>
      </c>
      <c r="E20" s="784">
        <v>1</v>
      </c>
      <c r="F20" s="785">
        <v>43567</v>
      </c>
      <c r="G20" s="761" t="s">
        <v>924</v>
      </c>
      <c r="H20" s="786" t="s">
        <v>275</v>
      </c>
      <c r="I20" s="784" t="s">
        <v>921</v>
      </c>
      <c r="J20" s="784"/>
      <c r="K20" s="784"/>
      <c r="L20" s="784"/>
      <c r="M20" s="784"/>
      <c r="N20" s="790">
        <f>(135000*12)+832892</f>
        <v>2452892</v>
      </c>
      <c r="O20" s="790">
        <v>1369720</v>
      </c>
      <c r="P20" s="790"/>
      <c r="Q20" s="790">
        <f>N20+O20+P20</f>
        <v>3822612</v>
      </c>
      <c r="R20" s="796"/>
      <c r="S20" s="796"/>
      <c r="T20" s="796"/>
      <c r="U20" s="796">
        <v>30000</v>
      </c>
      <c r="V20" s="784"/>
      <c r="W20" s="784"/>
      <c r="X20" s="784"/>
      <c r="Y20" s="784"/>
      <c r="Z20" s="784"/>
      <c r="AA20" s="784"/>
      <c r="AB20" s="784"/>
      <c r="AC20" s="784"/>
      <c r="AD20" s="784"/>
      <c r="AE20" s="784"/>
      <c r="AF20" s="784"/>
      <c r="AG20" s="790"/>
      <c r="AH20" s="790"/>
      <c r="AI20" s="790"/>
      <c r="AJ20" s="790"/>
      <c r="AK20" s="793">
        <f t="shared" ref="AK20:AN21" si="5">R20*Y20</f>
        <v>0</v>
      </c>
      <c r="AL20" s="793">
        <f t="shared" si="5"/>
        <v>0</v>
      </c>
      <c r="AM20" s="793">
        <f t="shared" si="5"/>
        <v>0</v>
      </c>
      <c r="AN20" s="793">
        <f t="shared" si="5"/>
        <v>0</v>
      </c>
      <c r="AO20" s="794">
        <f>AK20+AL20+AM20+AN20</f>
        <v>0</v>
      </c>
      <c r="AP20" s="795">
        <f>AO20-Q20</f>
        <v>-3822612</v>
      </c>
    </row>
    <row r="21" spans="1:48" ht="66">
      <c r="A21" s="1049"/>
      <c r="B21" s="1057"/>
      <c r="C21" s="1057"/>
      <c r="D21" s="761" t="s">
        <v>925</v>
      </c>
      <c r="E21" s="784">
        <v>1</v>
      </c>
      <c r="F21" s="785">
        <v>43819</v>
      </c>
      <c r="G21" s="761" t="s">
        <v>926</v>
      </c>
      <c r="H21" s="786" t="s">
        <v>275</v>
      </c>
      <c r="I21" s="784"/>
      <c r="J21" s="784"/>
      <c r="K21" s="784"/>
      <c r="L21" s="784"/>
      <c r="M21" s="784"/>
      <c r="N21" s="790"/>
      <c r="O21" s="790"/>
      <c r="P21" s="790"/>
      <c r="Q21" s="790"/>
      <c r="R21" s="796"/>
      <c r="S21" s="796"/>
      <c r="T21" s="796"/>
      <c r="U21" s="796"/>
      <c r="V21" s="784"/>
      <c r="W21" s="784"/>
      <c r="X21" s="784"/>
      <c r="Y21" s="784"/>
      <c r="Z21" s="784"/>
      <c r="AA21" s="784"/>
      <c r="AB21" s="784"/>
      <c r="AC21" s="784"/>
      <c r="AD21" s="784"/>
      <c r="AE21" s="784"/>
      <c r="AF21" s="784"/>
      <c r="AG21" s="790"/>
      <c r="AH21" s="790"/>
      <c r="AI21" s="790"/>
      <c r="AJ21" s="790"/>
      <c r="AK21" s="793">
        <f t="shared" si="5"/>
        <v>0</v>
      </c>
      <c r="AL21" s="793">
        <f t="shared" si="5"/>
        <v>0</v>
      </c>
      <c r="AM21" s="793">
        <f t="shared" si="5"/>
        <v>0</v>
      </c>
      <c r="AN21" s="793">
        <f t="shared" si="5"/>
        <v>0</v>
      </c>
      <c r="AO21" s="794">
        <f>AK21+AL21+AM21+AN21</f>
        <v>0</v>
      </c>
      <c r="AP21" s="795">
        <f>AO21-Q21</f>
        <v>0</v>
      </c>
    </row>
    <row r="22" spans="1:48" ht="33">
      <c r="A22" s="797">
        <v>12</v>
      </c>
      <c r="B22" s="1057"/>
      <c r="C22" s="1057"/>
      <c r="D22" s="761" t="s">
        <v>78</v>
      </c>
      <c r="E22" s="784">
        <v>1</v>
      </c>
      <c r="F22" s="785">
        <v>43223</v>
      </c>
      <c r="G22" s="761" t="s">
        <v>927</v>
      </c>
      <c r="H22" s="784" t="s">
        <v>928</v>
      </c>
      <c r="I22" s="784"/>
      <c r="J22" s="784"/>
      <c r="K22" s="784"/>
      <c r="L22" s="784"/>
      <c r="M22" s="784"/>
      <c r="N22" s="790">
        <v>9019950</v>
      </c>
      <c r="O22" s="790">
        <v>25816836</v>
      </c>
      <c r="P22" s="790">
        <v>864000</v>
      </c>
      <c r="Q22" s="790">
        <f>N22+O22+P22</f>
        <v>35700786</v>
      </c>
      <c r="R22" s="796"/>
      <c r="S22" s="796"/>
      <c r="T22" s="796">
        <v>100</v>
      </c>
      <c r="U22" s="796"/>
      <c r="V22" s="784"/>
      <c r="W22" s="784"/>
      <c r="X22" s="784"/>
      <c r="Y22" s="784"/>
      <c r="Z22" s="784"/>
      <c r="AA22" s="784"/>
      <c r="AB22" s="784"/>
      <c r="AC22" s="784"/>
      <c r="AD22" s="784"/>
      <c r="AE22" s="784">
        <v>15683.2</v>
      </c>
      <c r="AF22" s="784"/>
      <c r="AG22" s="790"/>
      <c r="AH22" s="790"/>
      <c r="AI22" s="790"/>
      <c r="AJ22" s="790"/>
      <c r="AK22" s="793"/>
      <c r="AL22" s="793"/>
      <c r="AM22" s="794">
        <v>1568317</v>
      </c>
      <c r="AN22" s="793"/>
      <c r="AO22" s="794">
        <v>1568317</v>
      </c>
      <c r="AP22" s="794">
        <v>-6308937</v>
      </c>
    </row>
    <row r="23" spans="1:48" ht="33">
      <c r="A23" s="1044"/>
      <c r="B23" s="1057"/>
      <c r="C23" s="1057"/>
      <c r="D23" s="761" t="s">
        <v>78</v>
      </c>
      <c r="E23" s="784">
        <v>1</v>
      </c>
      <c r="F23" s="785">
        <v>43223</v>
      </c>
      <c r="G23" s="761" t="s">
        <v>927</v>
      </c>
      <c r="H23" s="784" t="s">
        <v>928</v>
      </c>
      <c r="I23" s="784"/>
      <c r="J23" s="784"/>
      <c r="K23" s="784"/>
      <c r="L23" s="784"/>
      <c r="M23" s="784"/>
      <c r="N23" s="790"/>
      <c r="O23" s="790"/>
      <c r="P23" s="790"/>
      <c r="Q23" s="790"/>
      <c r="R23" s="796"/>
      <c r="S23" s="796"/>
      <c r="T23" s="796">
        <v>150</v>
      </c>
      <c r="U23" s="796"/>
      <c r="V23" s="784"/>
      <c r="W23" s="784"/>
      <c r="X23" s="784"/>
      <c r="Y23" s="784"/>
      <c r="Z23" s="784"/>
      <c r="AA23" s="784"/>
      <c r="AB23" s="784"/>
      <c r="AC23" s="784"/>
      <c r="AD23" s="784"/>
      <c r="AE23" s="784">
        <v>14823</v>
      </c>
      <c r="AF23" s="784"/>
      <c r="AG23" s="790"/>
      <c r="AH23" s="790"/>
      <c r="AI23" s="790"/>
      <c r="AJ23" s="790"/>
      <c r="AK23" s="793"/>
      <c r="AL23" s="793"/>
      <c r="AM23" s="794">
        <v>2223450</v>
      </c>
      <c r="AN23" s="793"/>
      <c r="AO23" s="794">
        <v>2223450</v>
      </c>
      <c r="AP23" s="794">
        <v>2223450</v>
      </c>
    </row>
    <row r="24" spans="1:48" ht="33">
      <c r="A24" s="1044"/>
      <c r="B24" s="1057"/>
      <c r="C24" s="1057"/>
      <c r="D24" s="761" t="s">
        <v>78</v>
      </c>
      <c r="E24" s="784">
        <v>1</v>
      </c>
      <c r="F24" s="785">
        <v>43223</v>
      </c>
      <c r="G24" s="761" t="s">
        <v>927</v>
      </c>
      <c r="H24" s="784" t="s">
        <v>928</v>
      </c>
      <c r="I24" s="784"/>
      <c r="J24" s="784"/>
      <c r="K24" s="784"/>
      <c r="L24" s="784"/>
      <c r="M24" s="784"/>
      <c r="N24" s="790"/>
      <c r="O24" s="790"/>
      <c r="P24" s="790"/>
      <c r="Q24" s="790"/>
      <c r="R24" s="796"/>
      <c r="S24" s="796"/>
      <c r="T24" s="796">
        <v>200</v>
      </c>
      <c r="U24" s="796"/>
      <c r="V24" s="784"/>
      <c r="W24" s="784"/>
      <c r="X24" s="784"/>
      <c r="Y24" s="784"/>
      <c r="Z24" s="784"/>
      <c r="AA24" s="784"/>
      <c r="AB24" s="784"/>
      <c r="AC24" s="784"/>
      <c r="AD24" s="784"/>
      <c r="AE24" s="784">
        <v>9964</v>
      </c>
      <c r="AF24" s="784"/>
      <c r="AG24" s="790"/>
      <c r="AH24" s="790"/>
      <c r="AI24" s="790"/>
      <c r="AJ24" s="790"/>
      <c r="AK24" s="793"/>
      <c r="AL24" s="793"/>
      <c r="AM24" s="794">
        <v>1992800</v>
      </c>
      <c r="AN24" s="793"/>
      <c r="AO24" s="794">
        <v>1992800</v>
      </c>
      <c r="AP24" s="794">
        <v>1992800</v>
      </c>
    </row>
    <row r="25" spans="1:48" ht="33">
      <c r="A25" s="1044"/>
      <c r="B25" s="1057"/>
      <c r="C25" s="1057"/>
      <c r="D25" s="761" t="s">
        <v>78</v>
      </c>
      <c r="E25" s="784">
        <v>1</v>
      </c>
      <c r="F25" s="785">
        <v>43223</v>
      </c>
      <c r="G25" s="761" t="s">
        <v>927</v>
      </c>
      <c r="H25" s="784" t="s">
        <v>928</v>
      </c>
      <c r="I25" s="784"/>
      <c r="J25" s="784"/>
      <c r="K25" s="784"/>
      <c r="L25" s="784"/>
      <c r="M25" s="784"/>
      <c r="N25" s="790"/>
      <c r="O25" s="790"/>
      <c r="P25" s="790"/>
      <c r="Q25" s="790"/>
      <c r="R25" s="796"/>
      <c r="S25" s="796"/>
      <c r="T25" s="796">
        <v>50</v>
      </c>
      <c r="U25" s="796"/>
      <c r="V25" s="784"/>
      <c r="W25" s="784"/>
      <c r="X25" s="784"/>
      <c r="Y25" s="784"/>
      <c r="Z25" s="784"/>
      <c r="AA25" s="784"/>
      <c r="AB25" s="784"/>
      <c r="AC25" s="784"/>
      <c r="AD25" s="784"/>
      <c r="AE25" s="784">
        <v>12002</v>
      </c>
      <c r="AF25" s="784"/>
      <c r="AG25" s="790"/>
      <c r="AH25" s="790"/>
      <c r="AI25" s="790"/>
      <c r="AJ25" s="790"/>
      <c r="AK25" s="793"/>
      <c r="AL25" s="793"/>
      <c r="AM25" s="794">
        <v>600100</v>
      </c>
      <c r="AN25" s="793"/>
      <c r="AO25" s="794">
        <v>600100</v>
      </c>
      <c r="AP25" s="794">
        <v>600100</v>
      </c>
    </row>
    <row r="26" spans="1:48" ht="33.75" thickBot="1">
      <c r="A26" s="1044"/>
      <c r="B26" s="1058"/>
      <c r="C26" s="1058"/>
      <c r="D26" s="761" t="s">
        <v>78</v>
      </c>
      <c r="E26" s="784">
        <v>1</v>
      </c>
      <c r="F26" s="785">
        <v>43223</v>
      </c>
      <c r="G26" s="761" t="s">
        <v>927</v>
      </c>
      <c r="H26" s="784" t="s">
        <v>928</v>
      </c>
      <c r="I26" s="784"/>
      <c r="J26" s="784"/>
      <c r="K26" s="784"/>
      <c r="L26" s="784"/>
      <c r="M26" s="784"/>
      <c r="N26" s="790"/>
      <c r="O26" s="790"/>
      <c r="P26" s="790"/>
      <c r="Q26" s="790"/>
      <c r="R26" s="796"/>
      <c r="S26" s="796"/>
      <c r="T26" s="796">
        <v>30</v>
      </c>
      <c r="U26" s="796"/>
      <c r="V26" s="784"/>
      <c r="W26" s="784"/>
      <c r="X26" s="784"/>
      <c r="Y26" s="784"/>
      <c r="Z26" s="784"/>
      <c r="AA26" s="784"/>
      <c r="AB26" s="784"/>
      <c r="AC26" s="784"/>
      <c r="AD26" s="784"/>
      <c r="AE26" s="784">
        <v>12617</v>
      </c>
      <c r="AF26" s="784"/>
      <c r="AG26" s="790"/>
      <c r="AH26" s="790"/>
      <c r="AI26" s="790"/>
      <c r="AJ26" s="790"/>
      <c r="AK26" s="793"/>
      <c r="AL26" s="793"/>
      <c r="AM26" s="794">
        <v>378510</v>
      </c>
      <c r="AN26" s="793"/>
      <c r="AO26" s="794">
        <v>378510</v>
      </c>
      <c r="AP26" s="794">
        <v>378510</v>
      </c>
    </row>
    <row r="27" spans="1:48" s="23" customFormat="1" ht="132">
      <c r="A27" s="1044"/>
      <c r="B27" s="1053" t="s">
        <v>929</v>
      </c>
      <c r="C27" s="1053">
        <v>20</v>
      </c>
      <c r="D27" s="327" t="s">
        <v>930</v>
      </c>
      <c r="E27" s="798">
        <v>9</v>
      </c>
      <c r="F27" s="327" t="s">
        <v>931</v>
      </c>
      <c r="G27" s="327" t="s">
        <v>932</v>
      </c>
      <c r="H27" s="799" t="s">
        <v>933</v>
      </c>
      <c r="I27" s="798" t="s">
        <v>301</v>
      </c>
      <c r="J27" s="798" t="s">
        <v>434</v>
      </c>
      <c r="K27" s="798"/>
      <c r="L27" s="798" t="s">
        <v>434</v>
      </c>
      <c r="M27" s="798"/>
      <c r="N27" s="800" t="s">
        <v>934</v>
      </c>
      <c r="O27" s="800" t="s">
        <v>935</v>
      </c>
      <c r="P27" s="800" t="s">
        <v>936</v>
      </c>
      <c r="Q27" s="801" t="s">
        <v>937</v>
      </c>
      <c r="R27" s="802" t="s">
        <v>301</v>
      </c>
      <c r="S27" s="802" t="s">
        <v>301</v>
      </c>
      <c r="T27" s="802" t="s">
        <v>301</v>
      </c>
      <c r="U27" s="400" t="s">
        <v>938</v>
      </c>
      <c r="V27" s="327" t="s">
        <v>939</v>
      </c>
      <c r="W27" s="798">
        <v>0</v>
      </c>
      <c r="X27" s="798">
        <v>0</v>
      </c>
      <c r="Y27" s="798" t="s">
        <v>301</v>
      </c>
      <c r="Z27" s="798">
        <v>610</v>
      </c>
      <c r="AA27" s="798">
        <v>28</v>
      </c>
      <c r="AB27" s="327" t="s">
        <v>940</v>
      </c>
      <c r="AC27" s="798" t="s">
        <v>301</v>
      </c>
      <c r="AD27" s="798">
        <v>610</v>
      </c>
      <c r="AE27" s="798">
        <v>28</v>
      </c>
      <c r="AF27" s="327" t="s">
        <v>940</v>
      </c>
      <c r="AG27" s="796">
        <v>0</v>
      </c>
      <c r="AH27" s="796">
        <v>0</v>
      </c>
      <c r="AI27" s="796">
        <v>0</v>
      </c>
      <c r="AJ27" s="796">
        <v>0</v>
      </c>
      <c r="AK27" s="796">
        <v>0</v>
      </c>
      <c r="AL27" s="796">
        <v>0</v>
      </c>
      <c r="AM27" s="796">
        <v>0</v>
      </c>
      <c r="AN27" s="796">
        <v>0</v>
      </c>
      <c r="AO27" s="796">
        <v>1470000</v>
      </c>
      <c r="AP27" s="796">
        <v>0</v>
      </c>
    </row>
    <row r="28" spans="1:48" s="23" customFormat="1" ht="66.75" thickBot="1">
      <c r="A28" s="1044"/>
      <c r="B28" s="1055"/>
      <c r="C28" s="1055"/>
      <c r="D28" s="803" t="s">
        <v>941</v>
      </c>
      <c r="E28" s="804">
        <v>15</v>
      </c>
      <c r="F28" s="803" t="s">
        <v>942</v>
      </c>
      <c r="G28" s="803" t="s">
        <v>943</v>
      </c>
      <c r="H28" s="805" t="s">
        <v>944</v>
      </c>
      <c r="I28" s="804"/>
      <c r="J28" s="804"/>
      <c r="K28" s="804"/>
      <c r="L28" s="804"/>
      <c r="M28" s="806"/>
      <c r="N28" s="800">
        <v>0</v>
      </c>
      <c r="O28" s="807">
        <v>0</v>
      </c>
      <c r="P28" s="808">
        <v>0</v>
      </c>
      <c r="Q28" s="809">
        <v>0</v>
      </c>
      <c r="R28" s="810"/>
      <c r="S28" s="810"/>
      <c r="T28" s="810"/>
      <c r="U28" s="811"/>
      <c r="V28" s="812"/>
      <c r="W28" s="804"/>
      <c r="X28" s="804"/>
      <c r="Y28" s="804"/>
      <c r="Z28" s="812"/>
      <c r="AA28" s="812"/>
      <c r="AB28" s="812"/>
      <c r="AC28" s="812"/>
      <c r="AD28" s="812"/>
      <c r="AE28" s="812"/>
      <c r="AF28" s="812"/>
      <c r="AG28" s="813"/>
      <c r="AH28" s="813"/>
      <c r="AI28" s="813"/>
      <c r="AJ28" s="813"/>
      <c r="AK28" s="813"/>
      <c r="AL28" s="813"/>
      <c r="AM28" s="813"/>
      <c r="AN28" s="813"/>
      <c r="AO28" s="813"/>
      <c r="AP28" s="796"/>
    </row>
    <row r="29" spans="1:48" s="823" customFormat="1" ht="49.5">
      <c r="A29" s="1044"/>
      <c r="B29" s="1060" t="s">
        <v>945</v>
      </c>
      <c r="C29" s="1060">
        <v>19</v>
      </c>
      <c r="D29" s="773" t="s">
        <v>788</v>
      </c>
      <c r="E29" s="798">
        <v>5</v>
      </c>
      <c r="F29" s="814" t="s">
        <v>946</v>
      </c>
      <c r="G29" s="773" t="s">
        <v>947</v>
      </c>
      <c r="H29" s="775" t="s">
        <v>275</v>
      </c>
      <c r="I29" s="815"/>
      <c r="J29" s="815"/>
      <c r="K29" s="815"/>
      <c r="L29" s="798" t="s">
        <v>948</v>
      </c>
      <c r="M29" s="773"/>
      <c r="N29" s="773">
        <v>460000</v>
      </c>
      <c r="O29" s="816">
        <v>290000</v>
      </c>
      <c r="P29" s="817">
        <v>400000</v>
      </c>
      <c r="Q29" s="818">
        <v>1180000</v>
      </c>
      <c r="R29" s="819"/>
      <c r="S29" s="819"/>
      <c r="T29" s="819"/>
      <c r="U29" s="400">
        <v>15000</v>
      </c>
      <c r="V29" s="815">
        <v>16500</v>
      </c>
      <c r="W29" s="815">
        <v>100</v>
      </c>
      <c r="X29" s="815">
        <v>50</v>
      </c>
      <c r="Y29" s="815"/>
      <c r="Z29" s="815">
        <v>500</v>
      </c>
      <c r="AA29" s="815">
        <v>500</v>
      </c>
      <c r="AB29" s="815"/>
      <c r="AC29" s="815"/>
      <c r="AD29" s="815">
        <v>100</v>
      </c>
      <c r="AE29" s="815">
        <v>55</v>
      </c>
      <c r="AF29" s="815"/>
      <c r="AG29" s="820"/>
      <c r="AH29" s="820"/>
      <c r="AI29" s="820"/>
      <c r="AJ29" s="820"/>
      <c r="AK29" s="821"/>
      <c r="AL29" s="821"/>
      <c r="AM29" s="821"/>
      <c r="AN29" s="821">
        <v>5600500</v>
      </c>
      <c r="AO29" s="781">
        <f>AN29</f>
        <v>5600500</v>
      </c>
      <c r="AP29" s="782">
        <f>AO29-Q29</f>
        <v>4420500</v>
      </c>
      <c r="AQ29" s="822"/>
      <c r="AR29" s="822"/>
      <c r="AS29" s="822"/>
      <c r="AT29" s="822"/>
      <c r="AU29" s="822"/>
      <c r="AV29" s="822"/>
    </row>
    <row r="30" spans="1:48" s="823" customFormat="1" ht="33">
      <c r="A30" s="1044"/>
      <c r="B30" s="1061"/>
      <c r="C30" s="1061"/>
      <c r="D30" s="773" t="s">
        <v>780</v>
      </c>
      <c r="E30" s="798">
        <v>4</v>
      </c>
      <c r="F30" s="816" t="s">
        <v>949</v>
      </c>
      <c r="G30" s="773" t="s">
        <v>950</v>
      </c>
      <c r="H30" s="775" t="s">
        <v>275</v>
      </c>
      <c r="I30" s="815"/>
      <c r="J30" s="815"/>
      <c r="K30" s="815"/>
      <c r="L30" s="798" t="s">
        <v>948</v>
      </c>
      <c r="M30" s="773"/>
      <c r="N30" s="773">
        <v>290000</v>
      </c>
      <c r="O30" s="816">
        <v>220000</v>
      </c>
      <c r="P30" s="817">
        <v>350000</v>
      </c>
      <c r="Q30" s="818">
        <f t="shared" ref="Q30:Q42" si="6">P30+O30+N30+N30</f>
        <v>1150000</v>
      </c>
      <c r="R30" s="819"/>
      <c r="S30" s="819"/>
      <c r="T30" s="819"/>
      <c r="U30" s="400"/>
      <c r="V30" s="815"/>
      <c r="W30" s="815"/>
      <c r="X30" s="815"/>
      <c r="Y30" s="815"/>
      <c r="Z30" s="815"/>
      <c r="AA30" s="815">
        <v>600</v>
      </c>
      <c r="AB30" s="815"/>
      <c r="AC30" s="815"/>
      <c r="AD30" s="815"/>
      <c r="AE30" s="815">
        <v>400</v>
      </c>
      <c r="AF30" s="815"/>
      <c r="AG30" s="820"/>
      <c r="AH30" s="820"/>
      <c r="AI30" s="820"/>
      <c r="AJ30" s="820"/>
      <c r="AK30" s="821"/>
      <c r="AL30" s="821"/>
      <c r="AM30" s="821"/>
      <c r="AN30" s="821">
        <f t="shared" ref="AN30:AN42" si="7">AJ30</f>
        <v>0</v>
      </c>
      <c r="AO30" s="781">
        <f t="shared" ref="AO30:AO42" si="8">AN30</f>
        <v>0</v>
      </c>
      <c r="AP30" s="782">
        <f t="shared" ref="AP30:AP42" si="9">AO30-Q30-M30</f>
        <v>-1150000</v>
      </c>
      <c r="AQ30" s="822"/>
      <c r="AR30" s="822"/>
      <c r="AS30" s="822"/>
      <c r="AT30" s="822"/>
      <c r="AU30" s="822"/>
      <c r="AV30" s="822"/>
    </row>
    <row r="31" spans="1:48" s="823" customFormat="1" ht="33">
      <c r="A31" s="1044"/>
      <c r="B31" s="1061"/>
      <c r="C31" s="1061"/>
      <c r="D31" s="773" t="s">
        <v>78</v>
      </c>
      <c r="E31" s="798">
        <v>5</v>
      </c>
      <c r="F31" s="816" t="s">
        <v>951</v>
      </c>
      <c r="G31" s="773" t="s">
        <v>952</v>
      </c>
      <c r="H31" s="775" t="s">
        <v>275</v>
      </c>
      <c r="I31" s="815"/>
      <c r="J31" s="815"/>
      <c r="K31" s="815"/>
      <c r="L31" s="798" t="s">
        <v>948</v>
      </c>
      <c r="M31" s="773"/>
      <c r="N31" s="773">
        <v>450000</v>
      </c>
      <c r="O31" s="816">
        <v>300000</v>
      </c>
      <c r="P31" s="817">
        <v>500000</v>
      </c>
      <c r="Q31" s="818">
        <f t="shared" si="6"/>
        <v>1700000</v>
      </c>
      <c r="R31" s="819"/>
      <c r="S31" s="819"/>
      <c r="T31" s="819">
        <v>200</v>
      </c>
      <c r="U31" s="400"/>
      <c r="V31" s="815"/>
      <c r="W31" s="815"/>
      <c r="X31" s="815"/>
      <c r="Y31" s="815"/>
      <c r="Z31" s="815"/>
      <c r="AA31" s="815">
        <v>1100</v>
      </c>
      <c r="AB31" s="815"/>
      <c r="AC31" s="815"/>
      <c r="AD31" s="815"/>
      <c r="AE31" s="815"/>
      <c r="AF31" s="815"/>
      <c r="AG31" s="820"/>
      <c r="AH31" s="820"/>
      <c r="AI31" s="820"/>
      <c r="AJ31" s="820">
        <v>737000</v>
      </c>
      <c r="AK31" s="821"/>
      <c r="AL31" s="821"/>
      <c r="AM31" s="821"/>
      <c r="AN31" s="821">
        <v>880000</v>
      </c>
      <c r="AO31" s="781">
        <f t="shared" si="8"/>
        <v>880000</v>
      </c>
      <c r="AP31" s="782">
        <f t="shared" si="9"/>
        <v>-820000</v>
      </c>
      <c r="AQ31" s="822"/>
      <c r="AR31" s="822"/>
      <c r="AS31" s="822"/>
      <c r="AT31" s="822"/>
      <c r="AU31" s="822"/>
      <c r="AV31" s="822"/>
    </row>
    <row r="32" spans="1:48" s="823" customFormat="1" ht="17.25">
      <c r="A32" s="1044"/>
      <c r="B32" s="1061"/>
      <c r="C32" s="1061"/>
      <c r="D32" s="773" t="s">
        <v>953</v>
      </c>
      <c r="E32" s="798">
        <v>4</v>
      </c>
      <c r="F32" s="816" t="s">
        <v>954</v>
      </c>
      <c r="G32" s="773" t="s">
        <v>953</v>
      </c>
      <c r="H32" s="775" t="s">
        <v>275</v>
      </c>
      <c r="I32" s="815"/>
      <c r="J32" s="815"/>
      <c r="K32" s="815"/>
      <c r="L32" s="798" t="s">
        <v>948</v>
      </c>
      <c r="M32" s="773"/>
      <c r="N32" s="773">
        <v>600000</v>
      </c>
      <c r="O32" s="816">
        <v>300000</v>
      </c>
      <c r="P32" s="817">
        <v>450000</v>
      </c>
      <c r="Q32" s="818">
        <f t="shared" si="6"/>
        <v>1950000</v>
      </c>
      <c r="R32" s="819"/>
      <c r="S32" s="819"/>
      <c r="T32" s="819">
        <v>3200</v>
      </c>
      <c r="U32" s="400"/>
      <c r="V32" s="815"/>
      <c r="W32" s="815"/>
      <c r="X32" s="815"/>
      <c r="Y32" s="815"/>
      <c r="Z32" s="815"/>
      <c r="AA32" s="815">
        <v>1300</v>
      </c>
      <c r="AB32" s="815"/>
      <c r="AC32" s="815"/>
      <c r="AD32" s="815"/>
      <c r="AE32" s="815">
        <v>750</v>
      </c>
      <c r="AF32" s="815"/>
      <c r="AG32" s="820"/>
      <c r="AH32" s="820"/>
      <c r="AI32" s="820"/>
      <c r="AJ32" s="820">
        <v>250000</v>
      </c>
      <c r="AK32" s="821"/>
      <c r="AL32" s="821"/>
      <c r="AM32" s="821"/>
      <c r="AN32" s="821">
        <v>32000</v>
      </c>
      <c r="AO32" s="781">
        <f t="shared" si="8"/>
        <v>32000</v>
      </c>
      <c r="AP32" s="782">
        <f t="shared" si="9"/>
        <v>-1918000</v>
      </c>
      <c r="AQ32" s="822"/>
      <c r="AR32" s="822"/>
      <c r="AS32" s="822"/>
      <c r="AT32" s="822"/>
      <c r="AU32" s="822"/>
      <c r="AV32" s="822"/>
    </row>
    <row r="33" spans="1:48" s="823" customFormat="1" ht="33">
      <c r="A33" s="1044"/>
      <c r="B33" s="1061"/>
      <c r="C33" s="1061"/>
      <c r="D33" s="773" t="s">
        <v>955</v>
      </c>
      <c r="E33" s="798">
        <v>2</v>
      </c>
      <c r="F33" s="816" t="s">
        <v>956</v>
      </c>
      <c r="G33" s="773" t="s">
        <v>955</v>
      </c>
      <c r="H33" s="775" t="s">
        <v>275</v>
      </c>
      <c r="I33" s="773"/>
      <c r="J33" s="815"/>
      <c r="K33" s="815"/>
      <c r="L33" s="798" t="s">
        <v>948</v>
      </c>
      <c r="M33" s="815"/>
      <c r="N33" s="815">
        <v>130000</v>
      </c>
      <c r="O33" s="816">
        <v>430000</v>
      </c>
      <c r="P33" s="817">
        <v>170000</v>
      </c>
      <c r="Q33" s="818">
        <f t="shared" si="6"/>
        <v>860000</v>
      </c>
      <c r="R33" s="819"/>
      <c r="S33" s="819"/>
      <c r="T33" s="819"/>
      <c r="U33" s="400">
        <v>8000</v>
      </c>
      <c r="V33" s="815"/>
      <c r="W33" s="815"/>
      <c r="X33" s="815"/>
      <c r="Y33" s="815"/>
      <c r="Z33" s="815"/>
      <c r="AA33" s="815">
        <v>160</v>
      </c>
      <c r="AB33" s="815"/>
      <c r="AC33" s="815"/>
      <c r="AD33" s="815"/>
      <c r="AE33" s="815">
        <v>120</v>
      </c>
      <c r="AF33" s="815"/>
      <c r="AG33" s="820"/>
      <c r="AH33" s="820"/>
      <c r="AI33" s="820"/>
      <c r="AJ33" s="820"/>
      <c r="AK33" s="821"/>
      <c r="AL33" s="821"/>
      <c r="AM33" s="821"/>
      <c r="AN33" s="821">
        <f t="shared" si="7"/>
        <v>0</v>
      </c>
      <c r="AO33" s="781">
        <f t="shared" si="8"/>
        <v>0</v>
      </c>
      <c r="AP33" s="782">
        <f t="shared" si="9"/>
        <v>-860000</v>
      </c>
      <c r="AQ33" s="822"/>
      <c r="AR33" s="822"/>
      <c r="AS33" s="822"/>
      <c r="AT33" s="822"/>
      <c r="AU33" s="822"/>
      <c r="AV33" s="822"/>
    </row>
    <row r="34" spans="1:48" s="823" customFormat="1" ht="17.25">
      <c r="A34" s="824">
        <f t="shared" ref="A34:A39" si="10">A33+1</f>
        <v>1</v>
      </c>
      <c r="B34" s="1061"/>
      <c r="C34" s="1061"/>
      <c r="D34" s="773" t="s">
        <v>197</v>
      </c>
      <c r="E34" s="798">
        <v>1</v>
      </c>
      <c r="F34" s="816" t="s">
        <v>957</v>
      </c>
      <c r="G34" s="773" t="s">
        <v>197</v>
      </c>
      <c r="H34" s="775" t="s">
        <v>275</v>
      </c>
      <c r="I34" s="815"/>
      <c r="J34" s="815"/>
      <c r="K34" s="815"/>
      <c r="L34" s="798" t="s">
        <v>948</v>
      </c>
      <c r="M34" s="815"/>
      <c r="N34" s="815">
        <v>450000</v>
      </c>
      <c r="O34" s="816">
        <v>350000</v>
      </c>
      <c r="P34" s="817">
        <v>100000</v>
      </c>
      <c r="Q34" s="818">
        <f t="shared" si="6"/>
        <v>1350000</v>
      </c>
      <c r="R34" s="819"/>
      <c r="S34" s="819"/>
      <c r="T34" s="819"/>
      <c r="U34" s="400">
        <v>15000</v>
      </c>
      <c r="V34" s="815"/>
      <c r="W34" s="815"/>
      <c r="X34" s="815"/>
      <c r="Y34" s="815"/>
      <c r="Z34" s="815"/>
      <c r="AA34" s="815">
        <v>1200</v>
      </c>
      <c r="AB34" s="815"/>
      <c r="AC34" s="815"/>
      <c r="AD34" s="815"/>
      <c r="AE34" s="815">
        <v>210</v>
      </c>
      <c r="AF34" s="815"/>
      <c r="AG34" s="820"/>
      <c r="AH34" s="820"/>
      <c r="AI34" s="820"/>
      <c r="AJ34" s="820">
        <v>85000</v>
      </c>
      <c r="AK34" s="821"/>
      <c r="AL34" s="821"/>
      <c r="AM34" s="821"/>
      <c r="AN34" s="821"/>
      <c r="AO34" s="781">
        <f t="shared" si="8"/>
        <v>0</v>
      </c>
      <c r="AP34" s="782">
        <f t="shared" si="9"/>
        <v>-1350000</v>
      </c>
      <c r="AQ34" s="822"/>
      <c r="AR34" s="822"/>
      <c r="AS34" s="822"/>
      <c r="AT34" s="822"/>
      <c r="AU34" s="822"/>
      <c r="AV34" s="822"/>
    </row>
    <row r="35" spans="1:48" s="823" customFormat="1" ht="33">
      <c r="A35" s="824">
        <f t="shared" si="10"/>
        <v>2</v>
      </c>
      <c r="B35" s="1061"/>
      <c r="C35" s="1061"/>
      <c r="D35" s="773" t="s">
        <v>446</v>
      </c>
      <c r="E35" s="798">
        <v>4</v>
      </c>
      <c r="F35" s="816" t="s">
        <v>958</v>
      </c>
      <c r="G35" s="773" t="s">
        <v>446</v>
      </c>
      <c r="H35" s="775" t="s">
        <v>275</v>
      </c>
      <c r="I35" s="815"/>
      <c r="J35" s="815"/>
      <c r="K35" s="815"/>
      <c r="L35" s="798" t="s">
        <v>948</v>
      </c>
      <c r="M35" s="815"/>
      <c r="N35" s="815"/>
      <c r="O35" s="816"/>
      <c r="P35" s="817"/>
      <c r="Q35" s="818">
        <f t="shared" si="6"/>
        <v>0</v>
      </c>
      <c r="R35" s="819"/>
      <c r="S35" s="819"/>
      <c r="T35" s="819"/>
      <c r="U35" s="802">
        <v>25000</v>
      </c>
      <c r="V35" s="815"/>
      <c r="W35" s="815"/>
      <c r="X35" s="815"/>
      <c r="Y35" s="815">
        <v>30</v>
      </c>
      <c r="Z35" s="815"/>
      <c r="AA35" s="815">
        <v>0</v>
      </c>
      <c r="AB35" s="815"/>
      <c r="AC35" s="815"/>
      <c r="AD35" s="815"/>
      <c r="AE35" s="815">
        <v>0</v>
      </c>
      <c r="AF35" s="815"/>
      <c r="AG35" s="820"/>
      <c r="AH35" s="820"/>
      <c r="AI35" s="820"/>
      <c r="AJ35" s="820">
        <v>0</v>
      </c>
      <c r="AK35" s="821"/>
      <c r="AL35" s="821"/>
      <c r="AM35" s="821"/>
      <c r="AN35" s="821">
        <f t="shared" si="7"/>
        <v>0</v>
      </c>
      <c r="AO35" s="781">
        <f t="shared" si="8"/>
        <v>0</v>
      </c>
      <c r="AP35" s="782">
        <f t="shared" si="9"/>
        <v>0</v>
      </c>
      <c r="AQ35" s="822"/>
      <c r="AR35" s="822"/>
      <c r="AS35" s="822"/>
      <c r="AT35" s="822"/>
      <c r="AU35" s="822"/>
      <c r="AV35" s="822"/>
    </row>
    <row r="36" spans="1:48" s="823" customFormat="1" ht="33">
      <c r="A36" s="824">
        <f t="shared" si="10"/>
        <v>3</v>
      </c>
      <c r="B36" s="1061"/>
      <c r="C36" s="1061"/>
      <c r="D36" s="773" t="s">
        <v>959</v>
      </c>
      <c r="E36" s="798">
        <v>4</v>
      </c>
      <c r="F36" s="816" t="s">
        <v>960</v>
      </c>
      <c r="G36" s="773" t="s">
        <v>959</v>
      </c>
      <c r="H36" s="775" t="s">
        <v>275</v>
      </c>
      <c r="I36" s="815"/>
      <c r="J36" s="815"/>
      <c r="K36" s="815"/>
      <c r="L36" s="798" t="s">
        <v>948</v>
      </c>
      <c r="M36" s="815"/>
      <c r="N36" s="815"/>
      <c r="O36" s="816">
        <v>0</v>
      </c>
      <c r="P36" s="817"/>
      <c r="Q36" s="818">
        <f t="shared" si="6"/>
        <v>0</v>
      </c>
      <c r="R36" s="819"/>
      <c r="S36" s="819"/>
      <c r="T36" s="819"/>
      <c r="U36" s="802">
        <v>100</v>
      </c>
      <c r="V36" s="815"/>
      <c r="W36" s="815"/>
      <c r="X36" s="815"/>
      <c r="Y36" s="815"/>
      <c r="Z36" s="815"/>
      <c r="AA36" s="815">
        <v>0</v>
      </c>
      <c r="AB36" s="815"/>
      <c r="AC36" s="815"/>
      <c r="AD36" s="815"/>
      <c r="AE36" s="815">
        <v>0</v>
      </c>
      <c r="AF36" s="815"/>
      <c r="AG36" s="820"/>
      <c r="AH36" s="820"/>
      <c r="AI36" s="820"/>
      <c r="AJ36" s="820">
        <v>0</v>
      </c>
      <c r="AK36" s="821"/>
      <c r="AL36" s="821"/>
      <c r="AM36" s="821"/>
      <c r="AN36" s="821">
        <v>320000</v>
      </c>
      <c r="AO36" s="781">
        <f t="shared" si="8"/>
        <v>320000</v>
      </c>
      <c r="AP36" s="782">
        <f t="shared" si="9"/>
        <v>320000</v>
      </c>
      <c r="AQ36" s="822"/>
      <c r="AR36" s="822"/>
      <c r="AS36" s="822"/>
      <c r="AT36" s="822"/>
      <c r="AU36" s="822"/>
      <c r="AV36" s="822"/>
    </row>
    <row r="37" spans="1:48" s="823" customFormat="1" ht="66">
      <c r="A37" s="824">
        <f t="shared" si="10"/>
        <v>4</v>
      </c>
      <c r="B37" s="1061"/>
      <c r="C37" s="1061"/>
      <c r="D37" s="773" t="s">
        <v>961</v>
      </c>
      <c r="E37" s="798">
        <v>1</v>
      </c>
      <c r="F37" s="816" t="s">
        <v>962</v>
      </c>
      <c r="G37" s="773" t="s">
        <v>961</v>
      </c>
      <c r="H37" s="775" t="s">
        <v>275</v>
      </c>
      <c r="I37" s="815"/>
      <c r="J37" s="815"/>
      <c r="K37" s="815"/>
      <c r="L37" s="798" t="s">
        <v>948</v>
      </c>
      <c r="M37" s="815"/>
      <c r="N37" s="815"/>
      <c r="O37" s="816">
        <v>0</v>
      </c>
      <c r="P37" s="817"/>
      <c r="Q37" s="818">
        <f t="shared" si="6"/>
        <v>0</v>
      </c>
      <c r="R37" s="819">
        <v>35000</v>
      </c>
      <c r="S37" s="819"/>
      <c r="T37" s="819"/>
      <c r="U37" s="819"/>
      <c r="V37" s="815"/>
      <c r="W37" s="815"/>
      <c r="X37" s="815"/>
      <c r="Y37" s="815">
        <v>0</v>
      </c>
      <c r="Z37" s="815">
        <v>0</v>
      </c>
      <c r="AA37" s="815">
        <v>0</v>
      </c>
      <c r="AB37" s="815"/>
      <c r="AC37" s="815"/>
      <c r="AD37" s="815"/>
      <c r="AE37" s="815">
        <v>0</v>
      </c>
      <c r="AF37" s="815"/>
      <c r="AG37" s="820"/>
      <c r="AH37" s="820"/>
      <c r="AI37" s="820"/>
      <c r="AJ37" s="820">
        <v>0</v>
      </c>
      <c r="AK37" s="821"/>
      <c r="AL37" s="821"/>
      <c r="AM37" s="821"/>
      <c r="AN37" s="821">
        <f t="shared" si="7"/>
        <v>0</v>
      </c>
      <c r="AO37" s="781">
        <f t="shared" si="8"/>
        <v>0</v>
      </c>
      <c r="AP37" s="782">
        <f t="shared" si="9"/>
        <v>0</v>
      </c>
      <c r="AQ37" s="822"/>
      <c r="AR37" s="822"/>
      <c r="AS37" s="822"/>
      <c r="AT37" s="822"/>
      <c r="AU37" s="822"/>
      <c r="AV37" s="822"/>
    </row>
    <row r="38" spans="1:48" s="823" customFormat="1" ht="66">
      <c r="A38" s="824">
        <f t="shared" si="10"/>
        <v>5</v>
      </c>
      <c r="B38" s="1061"/>
      <c r="C38" s="1061"/>
      <c r="D38" s="773" t="s">
        <v>961</v>
      </c>
      <c r="E38" s="798">
        <v>1</v>
      </c>
      <c r="F38" s="816" t="s">
        <v>958</v>
      </c>
      <c r="G38" s="773" t="s">
        <v>961</v>
      </c>
      <c r="H38" s="775" t="s">
        <v>275</v>
      </c>
      <c r="I38" s="815"/>
      <c r="J38" s="815"/>
      <c r="K38" s="815"/>
      <c r="L38" s="798" t="s">
        <v>948</v>
      </c>
      <c r="M38" s="815"/>
      <c r="N38" s="815"/>
      <c r="O38" s="816">
        <v>0</v>
      </c>
      <c r="P38" s="817"/>
      <c r="Q38" s="818">
        <f t="shared" si="6"/>
        <v>0</v>
      </c>
      <c r="R38" s="819">
        <v>32000</v>
      </c>
      <c r="S38" s="819"/>
      <c r="T38" s="819"/>
      <c r="U38" s="778"/>
      <c r="V38" s="815"/>
      <c r="W38" s="815"/>
      <c r="X38" s="815"/>
      <c r="Y38" s="815"/>
      <c r="Z38" s="815">
        <v>0</v>
      </c>
      <c r="AA38" s="815">
        <v>0</v>
      </c>
      <c r="AB38" s="815"/>
      <c r="AC38" s="815">
        <v>0</v>
      </c>
      <c r="AD38" s="815">
        <v>0</v>
      </c>
      <c r="AE38" s="815">
        <v>0</v>
      </c>
      <c r="AF38" s="815"/>
      <c r="AG38" s="820">
        <v>0</v>
      </c>
      <c r="AH38" s="820"/>
      <c r="AI38" s="820"/>
      <c r="AJ38" s="820">
        <v>0</v>
      </c>
      <c r="AK38" s="821"/>
      <c r="AL38" s="821"/>
      <c r="AM38" s="821"/>
      <c r="AN38" s="821">
        <v>1100000</v>
      </c>
      <c r="AO38" s="781">
        <f t="shared" si="8"/>
        <v>1100000</v>
      </c>
      <c r="AP38" s="782">
        <f t="shared" si="9"/>
        <v>1100000</v>
      </c>
      <c r="AQ38" s="822"/>
      <c r="AR38" s="822"/>
      <c r="AS38" s="822"/>
      <c r="AT38" s="822"/>
      <c r="AU38" s="822"/>
      <c r="AV38" s="822"/>
    </row>
    <row r="39" spans="1:48" s="823" customFormat="1" ht="33">
      <c r="A39" s="824">
        <f t="shared" si="10"/>
        <v>6</v>
      </c>
      <c r="B39" s="1061"/>
      <c r="C39" s="1061"/>
      <c r="D39" s="773" t="s">
        <v>963</v>
      </c>
      <c r="E39" s="798">
        <v>1</v>
      </c>
      <c r="F39" s="816" t="s">
        <v>964</v>
      </c>
      <c r="G39" s="773" t="s">
        <v>963</v>
      </c>
      <c r="H39" s="775" t="s">
        <v>275</v>
      </c>
      <c r="I39" s="815"/>
      <c r="J39" s="815"/>
      <c r="K39" s="815"/>
      <c r="L39" s="798" t="s">
        <v>948</v>
      </c>
      <c r="M39" s="815"/>
      <c r="N39" s="815">
        <v>350000</v>
      </c>
      <c r="O39" s="816">
        <v>250000</v>
      </c>
      <c r="P39" s="817">
        <v>830000</v>
      </c>
      <c r="Q39" s="818"/>
      <c r="R39" s="819"/>
      <c r="S39" s="819"/>
      <c r="T39" s="819"/>
      <c r="U39" s="400" t="s">
        <v>301</v>
      </c>
      <c r="V39" s="815"/>
      <c r="W39" s="815"/>
      <c r="X39" s="815"/>
      <c r="Y39" s="815"/>
      <c r="Z39" s="815"/>
      <c r="AA39" s="815">
        <v>0</v>
      </c>
      <c r="AB39" s="815"/>
      <c r="AC39" s="815"/>
      <c r="AD39" s="815"/>
      <c r="AE39" s="815">
        <v>0</v>
      </c>
      <c r="AF39" s="815"/>
      <c r="AG39" s="820"/>
      <c r="AH39" s="820"/>
      <c r="AI39" s="820"/>
      <c r="AJ39" s="820">
        <v>0</v>
      </c>
      <c r="AK39" s="821"/>
      <c r="AL39" s="821"/>
      <c r="AM39" s="821"/>
      <c r="AN39" s="821">
        <f t="shared" si="7"/>
        <v>0</v>
      </c>
      <c r="AO39" s="781">
        <f t="shared" si="8"/>
        <v>0</v>
      </c>
      <c r="AP39" s="782">
        <f t="shared" si="9"/>
        <v>0</v>
      </c>
      <c r="AQ39" s="822"/>
      <c r="AR39" s="822"/>
      <c r="AS39" s="822"/>
      <c r="AT39" s="822"/>
      <c r="AU39" s="822"/>
      <c r="AV39" s="822"/>
    </row>
    <row r="40" spans="1:48" s="823" customFormat="1" ht="59.25" customHeight="1">
      <c r="A40" s="1044"/>
      <c r="B40" s="1061"/>
      <c r="C40" s="1061"/>
      <c r="D40" s="773" t="s">
        <v>965</v>
      </c>
      <c r="E40" s="798">
        <v>2</v>
      </c>
      <c r="F40" s="816" t="s">
        <v>964</v>
      </c>
      <c r="G40" s="773" t="s">
        <v>965</v>
      </c>
      <c r="H40" s="775" t="s">
        <v>275</v>
      </c>
      <c r="I40" s="815"/>
      <c r="J40" s="815"/>
      <c r="K40" s="815"/>
      <c r="L40" s="798" t="s">
        <v>948</v>
      </c>
      <c r="M40" s="815"/>
      <c r="N40" s="815"/>
      <c r="O40" s="816">
        <v>0</v>
      </c>
      <c r="P40" s="817"/>
      <c r="Q40" s="818">
        <f t="shared" si="6"/>
        <v>0</v>
      </c>
      <c r="R40" s="819"/>
      <c r="S40" s="819"/>
      <c r="T40" s="819"/>
      <c r="U40" s="802" t="s">
        <v>301</v>
      </c>
      <c r="V40" s="815"/>
      <c r="W40" s="815"/>
      <c r="X40" s="815"/>
      <c r="Y40" s="815"/>
      <c r="Z40" s="815"/>
      <c r="AA40" s="815">
        <v>0</v>
      </c>
      <c r="AB40" s="815"/>
      <c r="AC40" s="815"/>
      <c r="AD40" s="815"/>
      <c r="AE40" s="815">
        <v>0</v>
      </c>
      <c r="AF40" s="815"/>
      <c r="AG40" s="820"/>
      <c r="AH40" s="820"/>
      <c r="AI40" s="820"/>
      <c r="AJ40" s="820">
        <v>0</v>
      </c>
      <c r="AK40" s="821"/>
      <c r="AL40" s="821"/>
      <c r="AM40" s="821"/>
      <c r="AN40" s="821">
        <f t="shared" si="7"/>
        <v>0</v>
      </c>
      <c r="AO40" s="781">
        <f t="shared" si="8"/>
        <v>0</v>
      </c>
      <c r="AP40" s="782">
        <f t="shared" si="9"/>
        <v>0</v>
      </c>
      <c r="AQ40" s="822"/>
      <c r="AR40" s="822"/>
      <c r="AS40" s="822"/>
      <c r="AT40" s="822"/>
      <c r="AU40" s="822"/>
      <c r="AV40" s="822"/>
    </row>
    <row r="41" spans="1:48" s="823" customFormat="1" ht="17.25">
      <c r="A41" s="1044"/>
      <c r="B41" s="1061"/>
      <c r="C41" s="1061"/>
      <c r="D41" s="773" t="s">
        <v>197</v>
      </c>
      <c r="E41" s="798"/>
      <c r="F41" s="816"/>
      <c r="G41" s="773"/>
      <c r="H41" s="775"/>
      <c r="I41" s="815"/>
      <c r="J41" s="815"/>
      <c r="K41" s="815"/>
      <c r="L41" s="798"/>
      <c r="M41" s="815"/>
      <c r="N41" s="815"/>
      <c r="O41" s="816"/>
      <c r="P41" s="817"/>
      <c r="Q41" s="818"/>
      <c r="R41" s="819"/>
      <c r="S41" s="819"/>
      <c r="T41" s="819"/>
      <c r="U41" s="802"/>
      <c r="V41" s="815"/>
      <c r="W41" s="815"/>
      <c r="X41" s="815"/>
      <c r="Y41" s="815"/>
      <c r="Z41" s="815"/>
      <c r="AA41" s="815"/>
      <c r="AB41" s="815"/>
      <c r="AC41" s="815"/>
      <c r="AD41" s="815"/>
      <c r="AE41" s="815"/>
      <c r="AF41" s="815"/>
      <c r="AG41" s="820"/>
      <c r="AH41" s="820"/>
      <c r="AI41" s="820"/>
      <c r="AJ41" s="820"/>
      <c r="AK41" s="821"/>
      <c r="AL41" s="821"/>
      <c r="AM41" s="821"/>
      <c r="AN41" s="821"/>
      <c r="AO41" s="781"/>
      <c r="AP41" s="782"/>
      <c r="AQ41" s="822"/>
      <c r="AR41" s="822"/>
      <c r="AS41" s="822"/>
      <c r="AT41" s="822"/>
      <c r="AU41" s="822"/>
      <c r="AV41" s="822"/>
    </row>
    <row r="42" spans="1:48" s="823" customFormat="1" ht="62.25" customHeight="1" thickBot="1">
      <c r="A42" s="1044"/>
      <c r="B42" s="1062"/>
      <c r="C42" s="1062"/>
      <c r="D42" s="773" t="s">
        <v>966</v>
      </c>
      <c r="E42" s="798">
        <v>1</v>
      </c>
      <c r="F42" s="816" t="s">
        <v>964</v>
      </c>
      <c r="G42" s="773" t="s">
        <v>966</v>
      </c>
      <c r="H42" s="775" t="s">
        <v>275</v>
      </c>
      <c r="I42" s="815"/>
      <c r="J42" s="815"/>
      <c r="K42" s="815"/>
      <c r="L42" s="798" t="s">
        <v>948</v>
      </c>
      <c r="M42" s="815"/>
      <c r="N42" s="815"/>
      <c r="O42" s="816">
        <v>0</v>
      </c>
      <c r="P42" s="817"/>
      <c r="Q42" s="818">
        <f t="shared" si="6"/>
        <v>0</v>
      </c>
      <c r="R42" s="819"/>
      <c r="S42" s="819"/>
      <c r="T42" s="819"/>
      <c r="U42" s="802" t="s">
        <v>301</v>
      </c>
      <c r="V42" s="815"/>
      <c r="W42" s="815"/>
      <c r="X42" s="815"/>
      <c r="Y42" s="815"/>
      <c r="Z42" s="815"/>
      <c r="AA42" s="815">
        <v>0</v>
      </c>
      <c r="AB42" s="815"/>
      <c r="AC42" s="815"/>
      <c r="AD42" s="815"/>
      <c r="AE42" s="815">
        <v>0</v>
      </c>
      <c r="AF42" s="815"/>
      <c r="AG42" s="820"/>
      <c r="AH42" s="820"/>
      <c r="AI42" s="820"/>
      <c r="AJ42" s="820">
        <v>0</v>
      </c>
      <c r="AK42" s="821"/>
      <c r="AL42" s="821"/>
      <c r="AM42" s="821"/>
      <c r="AN42" s="821">
        <f t="shared" si="7"/>
        <v>0</v>
      </c>
      <c r="AO42" s="781">
        <f t="shared" si="8"/>
        <v>0</v>
      </c>
      <c r="AP42" s="782">
        <f t="shared" si="9"/>
        <v>0</v>
      </c>
      <c r="AQ42" s="822"/>
      <c r="AR42" s="822"/>
      <c r="AS42" s="822"/>
      <c r="AT42" s="822"/>
      <c r="AU42" s="822"/>
      <c r="AV42" s="822"/>
    </row>
    <row r="43" spans="1:48" s="823" customFormat="1" ht="45" customHeight="1" thickBot="1">
      <c r="A43" s="1044"/>
      <c r="B43" s="783" t="s">
        <v>45</v>
      </c>
      <c r="C43" s="783">
        <f>SUM(C7:C42)</f>
        <v>65</v>
      </c>
      <c r="D43" s="783">
        <f t="shared" ref="D43:AP43" si="11">SUM(D7:D42)</f>
        <v>0</v>
      </c>
      <c r="E43" s="783">
        <f t="shared" si="11"/>
        <v>84</v>
      </c>
      <c r="F43" s="783">
        <f t="shared" si="11"/>
        <v>689655</v>
      </c>
      <c r="G43" s="783">
        <f t="shared" si="11"/>
        <v>0</v>
      </c>
      <c r="H43" s="783">
        <f t="shared" si="11"/>
        <v>0</v>
      </c>
      <c r="I43" s="783">
        <f t="shared" si="11"/>
        <v>0</v>
      </c>
      <c r="J43" s="783">
        <f t="shared" si="11"/>
        <v>0</v>
      </c>
      <c r="K43" s="783">
        <f t="shared" si="11"/>
        <v>0</v>
      </c>
      <c r="L43" s="783">
        <f t="shared" si="11"/>
        <v>0</v>
      </c>
      <c r="M43" s="783">
        <f t="shared" si="11"/>
        <v>0</v>
      </c>
      <c r="N43" s="783">
        <f t="shared" si="11"/>
        <v>29888246</v>
      </c>
      <c r="O43" s="783">
        <f t="shared" si="11"/>
        <v>64151842</v>
      </c>
      <c r="P43" s="783">
        <f t="shared" si="11"/>
        <v>4700800</v>
      </c>
      <c r="Q43" s="783">
        <f t="shared" si="11"/>
        <v>99260888</v>
      </c>
      <c r="R43" s="783">
        <f t="shared" si="11"/>
        <v>67000</v>
      </c>
      <c r="S43" s="783">
        <f t="shared" si="11"/>
        <v>45000</v>
      </c>
      <c r="T43" s="783">
        <f t="shared" si="11"/>
        <v>98530</v>
      </c>
      <c r="U43" s="783">
        <f t="shared" si="11"/>
        <v>96100</v>
      </c>
      <c r="V43" s="783">
        <f t="shared" si="11"/>
        <v>145016</v>
      </c>
      <c r="W43" s="783">
        <f t="shared" si="11"/>
        <v>53300</v>
      </c>
      <c r="X43" s="783">
        <f t="shared" si="11"/>
        <v>218</v>
      </c>
      <c r="Y43" s="783">
        <f t="shared" si="11"/>
        <v>30</v>
      </c>
      <c r="Z43" s="783">
        <f t="shared" si="11"/>
        <v>1110</v>
      </c>
      <c r="AA43" s="783">
        <f t="shared" si="11"/>
        <v>5038</v>
      </c>
      <c r="AB43" s="783">
        <f t="shared" si="11"/>
        <v>0</v>
      </c>
      <c r="AC43" s="783">
        <f t="shared" si="11"/>
        <v>0</v>
      </c>
      <c r="AD43" s="783">
        <f t="shared" si="11"/>
        <v>710</v>
      </c>
      <c r="AE43" s="783">
        <f t="shared" si="11"/>
        <v>66652.2</v>
      </c>
      <c r="AF43" s="783">
        <f t="shared" si="11"/>
        <v>0</v>
      </c>
      <c r="AG43" s="783">
        <f t="shared" si="11"/>
        <v>0</v>
      </c>
      <c r="AH43" s="783">
        <f t="shared" si="11"/>
        <v>0</v>
      </c>
      <c r="AI43" s="783">
        <f t="shared" si="11"/>
        <v>0</v>
      </c>
      <c r="AJ43" s="783">
        <f t="shared" si="11"/>
        <v>1072000</v>
      </c>
      <c r="AK43" s="783">
        <f t="shared" si="11"/>
        <v>0</v>
      </c>
      <c r="AL43" s="783">
        <f t="shared" si="11"/>
        <v>0</v>
      </c>
      <c r="AM43" s="783">
        <f t="shared" si="11"/>
        <v>6763177</v>
      </c>
      <c r="AN43" s="783">
        <f t="shared" si="11"/>
        <v>7932500</v>
      </c>
      <c r="AO43" s="783">
        <f t="shared" si="11"/>
        <v>16165677</v>
      </c>
      <c r="AP43" s="783">
        <f>SUM(AP7:AP42)</f>
        <v>-36093243</v>
      </c>
      <c r="AQ43" s="822"/>
      <c r="AR43" s="822"/>
      <c r="AS43" s="822"/>
      <c r="AT43" s="822"/>
      <c r="AU43" s="822"/>
      <c r="AV43" s="822"/>
    </row>
    <row r="44" spans="1:48" s="1" customFormat="1" ht="62.25" customHeight="1">
      <c r="A44" s="1044"/>
      <c r="B44" s="825"/>
      <c r="C44" s="825"/>
      <c r="D44" s="825"/>
      <c r="E44" s="825"/>
      <c r="F44" s="825"/>
      <c r="G44" s="825"/>
      <c r="H44" s="825"/>
      <c r="I44" s="825"/>
      <c r="J44" s="825"/>
      <c r="K44" s="825"/>
      <c r="L44" s="825"/>
      <c r="M44" s="825"/>
      <c r="N44" s="825"/>
      <c r="O44" s="825"/>
      <c r="P44" s="825"/>
      <c r="Q44" s="825"/>
      <c r="R44" s="825"/>
      <c r="S44" s="825"/>
      <c r="T44" s="825"/>
      <c r="U44" s="825"/>
      <c r="V44" s="825"/>
      <c r="W44" s="825"/>
      <c r="X44" s="825"/>
      <c r="Y44" s="825"/>
      <c r="Z44" s="825"/>
      <c r="AA44" s="825"/>
      <c r="AB44" s="825"/>
      <c r="AC44" s="825"/>
      <c r="AD44" s="825"/>
      <c r="AE44" s="825"/>
      <c r="AF44" s="825"/>
      <c r="AG44" s="825"/>
      <c r="AH44" s="825"/>
      <c r="AI44" s="825"/>
      <c r="AJ44" s="825"/>
      <c r="AK44" s="825"/>
      <c r="AL44" s="825"/>
      <c r="AM44" s="825"/>
      <c r="AN44" s="825"/>
      <c r="AO44" s="825"/>
      <c r="AP44" s="825"/>
    </row>
    <row r="45" spans="1:48" s="1" customFormat="1" ht="45" customHeight="1">
      <c r="A45" s="1044"/>
      <c r="B45" s="825"/>
      <c r="C45" s="825"/>
      <c r="D45" s="825"/>
      <c r="E45" s="825"/>
      <c r="F45" s="825"/>
      <c r="G45" s="825"/>
      <c r="H45" s="825"/>
      <c r="I45" s="825"/>
      <c r="J45" s="825"/>
      <c r="K45" s="825"/>
      <c r="L45" s="825"/>
      <c r="M45" s="825"/>
      <c r="N45" s="825"/>
      <c r="O45" s="825"/>
      <c r="P45" s="825"/>
      <c r="Q45" s="825"/>
      <c r="R45" s="825"/>
      <c r="S45" s="825"/>
      <c r="T45" s="825"/>
      <c r="U45" s="825"/>
      <c r="V45" s="825"/>
      <c r="W45" s="825"/>
      <c r="X45" s="825"/>
      <c r="Y45" s="825"/>
      <c r="Z45" s="825"/>
      <c r="AA45" s="825"/>
      <c r="AB45" s="825"/>
      <c r="AC45" s="825"/>
      <c r="AD45" s="825"/>
      <c r="AE45" s="825"/>
      <c r="AF45" s="825"/>
      <c r="AG45" s="825"/>
      <c r="AH45" s="825"/>
      <c r="AI45" s="825"/>
      <c r="AJ45" s="825"/>
      <c r="AK45" s="825"/>
      <c r="AL45" s="825"/>
      <c r="AM45" s="825"/>
      <c r="AN45" s="825"/>
      <c r="AO45" s="825"/>
      <c r="AP45" s="825"/>
    </row>
    <row r="46" spans="1:48" s="1" customFormat="1" ht="88.5" customHeight="1">
      <c r="A46" s="1044"/>
      <c r="B46" s="825"/>
      <c r="C46" s="825"/>
      <c r="D46" s="825"/>
      <c r="E46" s="825"/>
      <c r="F46" s="825"/>
      <c r="G46" s="825"/>
      <c r="H46" s="825"/>
      <c r="I46" s="825"/>
      <c r="J46" s="825"/>
      <c r="K46" s="825"/>
      <c r="L46" s="825"/>
      <c r="M46" s="825"/>
      <c r="N46" s="825"/>
      <c r="O46" s="825"/>
      <c r="P46" s="825"/>
      <c r="Q46" s="825"/>
      <c r="R46" s="825"/>
      <c r="S46" s="825"/>
      <c r="T46" s="825"/>
      <c r="U46" s="825"/>
      <c r="V46" s="825"/>
      <c r="W46" s="825"/>
      <c r="X46" s="825"/>
      <c r="Y46" s="825"/>
      <c r="Z46" s="825"/>
      <c r="AA46" s="825"/>
      <c r="AB46" s="825"/>
      <c r="AC46" s="825"/>
      <c r="AD46" s="825"/>
      <c r="AE46" s="825"/>
      <c r="AF46" s="825"/>
      <c r="AG46" s="825"/>
      <c r="AH46" s="825"/>
      <c r="AI46" s="825"/>
      <c r="AJ46" s="825"/>
      <c r="AK46" s="825"/>
      <c r="AL46" s="825"/>
      <c r="AM46" s="825"/>
      <c r="AN46" s="825"/>
      <c r="AO46" s="825"/>
      <c r="AP46" s="825"/>
    </row>
    <row r="47" spans="1:48" s="1" customFormat="1" ht="45" customHeight="1">
      <c r="A47" s="826"/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</row>
    <row r="48" spans="1:48" s="823" customFormat="1" ht="87" customHeight="1">
      <c r="A48" s="1045"/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</row>
    <row r="49" spans="1:42" s="823" customFormat="1" ht="63" customHeight="1">
      <c r="A49" s="1046"/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</row>
    <row r="50" spans="1:42" s="823" customFormat="1" ht="76.5" customHeight="1">
      <c r="A50" s="1046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</row>
    <row r="51" spans="1:42" s="823" customFormat="1" ht="89.25" customHeight="1">
      <c r="A51" s="1046"/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</row>
    <row r="52" spans="1:42" s="823" customFormat="1" ht="76.5" customHeight="1">
      <c r="A52" s="1046"/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</row>
    <row r="53" spans="1:42" s="823" customFormat="1" ht="70.5" customHeight="1">
      <c r="A53" s="1046"/>
      <c r="B53" s="303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</row>
    <row r="54" spans="1:42" s="823" customFormat="1" ht="80.25" customHeight="1">
      <c r="A54" s="1046"/>
      <c r="B54" s="303"/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</row>
    <row r="55" spans="1:42" s="823" customFormat="1" ht="87" customHeight="1">
      <c r="A55" s="1046"/>
      <c r="B55" s="303"/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</row>
    <row r="56" spans="1:42" s="823" customFormat="1" ht="87" customHeight="1">
      <c r="A56" s="1046"/>
      <c r="B56" s="303"/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</row>
    <row r="57" spans="1:42" s="823" customFormat="1" ht="181.5" customHeight="1">
      <c r="A57" s="1046"/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</row>
    <row r="58" spans="1:42" s="823" customFormat="1" ht="161.25" customHeight="1">
      <c r="A58" s="1046"/>
      <c r="B58" s="303"/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</row>
    <row r="59" spans="1:42" s="823" customFormat="1" ht="59.25" customHeight="1">
      <c r="A59" s="1046"/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</row>
    <row r="60" spans="1:42" s="823" customFormat="1" ht="62.25" customHeight="1">
      <c r="A60" s="1046"/>
      <c r="B60" s="303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</row>
    <row r="61" spans="1:42" s="823" customFormat="1" ht="45" customHeight="1" thickBot="1">
      <c r="A61" s="476"/>
      <c r="B61" s="303"/>
      <c r="C61" s="303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</row>
  </sheetData>
  <mergeCells count="44"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AG2:AP2"/>
    <mergeCell ref="D3:D5"/>
    <mergeCell ref="E3:E4"/>
    <mergeCell ref="F3:F4"/>
    <mergeCell ref="G3:G4"/>
    <mergeCell ref="H3:H4"/>
    <mergeCell ref="I3:I4"/>
    <mergeCell ref="J3:J4"/>
    <mergeCell ref="K3:K4"/>
    <mergeCell ref="L3:L4"/>
    <mergeCell ref="AP3:AP4"/>
    <mergeCell ref="M3:M4"/>
    <mergeCell ref="N3:N4"/>
    <mergeCell ref="O3:O4"/>
    <mergeCell ref="P3:P4"/>
    <mergeCell ref="Q3:Q4"/>
    <mergeCell ref="V3:X3"/>
    <mergeCell ref="Y3:AB3"/>
    <mergeCell ref="AC3:AF3"/>
    <mergeCell ref="AG3:AJ3"/>
    <mergeCell ref="AK3:AN3"/>
    <mergeCell ref="AO3:AO4"/>
    <mergeCell ref="A40:A46"/>
    <mergeCell ref="A48:A60"/>
    <mergeCell ref="A7:A21"/>
    <mergeCell ref="B7:B10"/>
    <mergeCell ref="C7:C10"/>
    <mergeCell ref="B11:B26"/>
    <mergeCell ref="C11:C26"/>
    <mergeCell ref="A23:A33"/>
    <mergeCell ref="B27:B28"/>
    <mergeCell ref="C27:C28"/>
    <mergeCell ref="B29:B42"/>
    <mergeCell ref="C29:C42"/>
  </mergeCells>
  <pageMargins left="0.22" right="0.2" top="0.4" bottom="0.17" header="0.3" footer="0.17"/>
  <pageSetup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AZ327"/>
  <sheetViews>
    <sheetView tabSelected="1" view="pageBreakPreview" zoomScale="60" zoomScaleNormal="88" workbookViewId="0">
      <selection activeCell="P13" sqref="P13"/>
    </sheetView>
  </sheetViews>
  <sheetFormatPr defaultRowHeight="13.5"/>
  <cols>
    <col min="1" max="1" width="12" style="23" customWidth="1"/>
    <col min="2" max="2" width="16.140625" style="1" customWidth="1"/>
    <col min="3" max="3" width="6.42578125" style="1" customWidth="1"/>
    <col min="4" max="4" width="5.28515625" style="1" customWidth="1"/>
    <col min="5" max="5" width="5.7109375" style="1" customWidth="1"/>
    <col min="6" max="6" width="9.5703125" style="1" customWidth="1"/>
    <col min="7" max="7" width="5" style="1" customWidth="1"/>
    <col min="8" max="12" width="5.85546875" style="1" customWidth="1"/>
    <col min="13" max="13" width="4.85546875" style="1" customWidth="1"/>
    <col min="14" max="14" width="13.7109375" style="1" customWidth="1"/>
    <col min="15" max="15" width="13.140625" style="1" customWidth="1"/>
    <col min="16" max="16" width="13.5703125" style="1" customWidth="1"/>
    <col min="17" max="17" width="26" style="1" customWidth="1"/>
    <col min="18" max="18" width="9.7109375" style="1" customWidth="1"/>
    <col min="19" max="19" width="9.5703125" style="1" customWidth="1"/>
    <col min="20" max="20" width="8.85546875" style="1" customWidth="1"/>
    <col min="21" max="21" width="10.7109375" style="1" customWidth="1"/>
    <col min="22" max="22" width="19" style="1" customWidth="1"/>
    <col min="23" max="23" width="12" style="1" bestFit="1" customWidth="1"/>
    <col min="24" max="24" width="8.28515625" style="1" bestFit="1" customWidth="1"/>
    <col min="25" max="25" width="4.5703125" style="1" customWidth="1"/>
    <col min="26" max="26" width="9" style="1" bestFit="1" customWidth="1"/>
    <col min="27" max="27" width="15.5703125" style="1" bestFit="1" customWidth="1"/>
    <col min="28" max="28" width="11.5703125" style="1" bestFit="1" customWidth="1"/>
    <col min="29" max="29" width="7" style="1" customWidth="1"/>
    <col min="30" max="30" width="11.7109375" style="1" customWidth="1"/>
    <col min="31" max="31" width="10.7109375" style="1" customWidth="1"/>
    <col min="32" max="32" width="11.85546875" style="1" customWidth="1"/>
    <col min="33" max="33" width="9.85546875" style="16" customWidth="1"/>
    <col min="34" max="34" width="11.28515625" style="16" customWidth="1"/>
    <col min="35" max="35" width="11.7109375" style="16" customWidth="1"/>
    <col min="36" max="36" width="12.5703125" style="16" customWidth="1"/>
    <col min="37" max="37" width="12.85546875" style="1" bestFit="1" customWidth="1"/>
    <col min="38" max="38" width="13" style="1" customWidth="1"/>
    <col min="39" max="39" width="16" style="1" customWidth="1"/>
    <col min="40" max="40" width="18.85546875" style="1" customWidth="1"/>
    <col min="41" max="41" width="12.85546875" style="1" customWidth="1"/>
    <col min="42" max="42" width="17.85546875" style="1" customWidth="1"/>
    <col min="43" max="43" width="8.85546875" style="1" customWidth="1"/>
    <col min="44" max="44" width="9.28515625" style="1" customWidth="1"/>
    <col min="45" max="45" width="4.140625" style="1" customWidth="1"/>
    <col min="46" max="46" width="6.5703125" style="1" customWidth="1"/>
    <col min="47" max="47" width="5.42578125" style="1" customWidth="1"/>
    <col min="48" max="48" width="5" style="1" customWidth="1"/>
    <col min="49" max="49" width="8" style="1" customWidth="1"/>
    <col min="50" max="50" width="5" style="1" customWidth="1"/>
    <col min="51" max="51" width="6.140625" style="1" customWidth="1"/>
    <col min="52" max="52" width="4.28515625" style="1" customWidth="1"/>
    <col min="53" max="53" width="36.7109375" style="1" customWidth="1"/>
    <col min="54" max="16384" width="9.140625" style="1"/>
  </cols>
  <sheetData>
    <row r="1" spans="1:52" ht="33" customHeight="1" thickBot="1">
      <c r="A1" s="848" t="s">
        <v>150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8"/>
      <c r="U1" s="848"/>
      <c r="V1" s="848"/>
      <c r="W1" s="848"/>
      <c r="X1" s="848"/>
      <c r="Y1" s="848"/>
      <c r="Z1" s="848"/>
      <c r="AA1" s="848"/>
      <c r="AB1" s="848"/>
      <c r="AC1" s="848"/>
      <c r="AD1" s="848"/>
      <c r="AE1" s="848"/>
      <c r="AF1" s="848"/>
      <c r="AG1" s="848"/>
      <c r="AH1" s="848"/>
      <c r="AI1" s="848"/>
      <c r="AJ1" s="848"/>
      <c r="AK1" s="848"/>
      <c r="AL1" s="848"/>
      <c r="AM1" s="848"/>
      <c r="AN1" s="848"/>
      <c r="AO1" s="848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ht="60.75" customHeight="1">
      <c r="A2" s="887" t="s">
        <v>14</v>
      </c>
      <c r="B2" s="852" t="s">
        <v>15</v>
      </c>
      <c r="C2" s="1077" t="s">
        <v>46</v>
      </c>
      <c r="D2" s="852" t="s">
        <v>11</v>
      </c>
      <c r="E2" s="852"/>
      <c r="F2" s="852"/>
      <c r="G2" s="852"/>
      <c r="H2" s="852"/>
      <c r="I2" s="852" t="s">
        <v>16</v>
      </c>
      <c r="J2" s="852"/>
      <c r="K2" s="852"/>
      <c r="L2" s="852"/>
      <c r="M2" s="852"/>
      <c r="N2" s="1087" t="s">
        <v>4</v>
      </c>
      <c r="O2" s="1088"/>
      <c r="P2" s="1088"/>
      <c r="Q2" s="1089"/>
      <c r="R2" s="856" t="s">
        <v>26</v>
      </c>
      <c r="S2" s="856"/>
      <c r="T2" s="856"/>
      <c r="U2" s="856"/>
      <c r="V2" s="852" t="s">
        <v>37</v>
      </c>
      <c r="W2" s="852"/>
      <c r="X2" s="852"/>
      <c r="Y2" s="852" t="s">
        <v>25</v>
      </c>
      <c r="Z2" s="852"/>
      <c r="AA2" s="852"/>
      <c r="AB2" s="852"/>
      <c r="AC2" s="852"/>
      <c r="AD2" s="852"/>
      <c r="AE2" s="852"/>
      <c r="AF2" s="852"/>
      <c r="AG2" s="858" t="s">
        <v>0</v>
      </c>
      <c r="AH2" s="1081"/>
      <c r="AI2" s="1081"/>
      <c r="AJ2" s="1081"/>
      <c r="AK2" s="1081"/>
      <c r="AL2" s="1081"/>
      <c r="AM2" s="1081"/>
      <c r="AN2" s="1081"/>
      <c r="AO2" s="1081"/>
      <c r="AP2" s="1082"/>
      <c r="AQ2" s="8"/>
      <c r="AR2" s="8"/>
      <c r="AS2" s="8"/>
      <c r="AT2" s="8"/>
      <c r="AU2" s="8"/>
      <c r="AV2" s="8"/>
    </row>
    <row r="3" spans="1:52" ht="141" customHeight="1">
      <c r="A3" s="888"/>
      <c r="B3" s="836"/>
      <c r="C3" s="1078"/>
      <c r="D3" s="1077" t="s">
        <v>59</v>
      </c>
      <c r="E3" s="836" t="s">
        <v>23</v>
      </c>
      <c r="F3" s="872" t="s">
        <v>10</v>
      </c>
      <c r="G3" s="840" t="s">
        <v>24</v>
      </c>
      <c r="H3" s="1080" t="s">
        <v>57</v>
      </c>
      <c r="I3" s="840" t="s">
        <v>7</v>
      </c>
      <c r="J3" s="840" t="s">
        <v>6</v>
      </c>
      <c r="K3" s="840" t="s">
        <v>5</v>
      </c>
      <c r="L3" s="840" t="s">
        <v>35</v>
      </c>
      <c r="M3" s="836" t="s">
        <v>8</v>
      </c>
      <c r="N3" s="859" t="s">
        <v>34</v>
      </c>
      <c r="O3" s="859" t="s">
        <v>2</v>
      </c>
      <c r="P3" s="859" t="s">
        <v>3</v>
      </c>
      <c r="Q3" s="1085" t="s">
        <v>44</v>
      </c>
      <c r="R3" s="857"/>
      <c r="S3" s="857"/>
      <c r="T3" s="857"/>
      <c r="U3" s="857"/>
      <c r="V3" s="836" t="s">
        <v>1</v>
      </c>
      <c r="W3" s="836"/>
      <c r="X3" s="836"/>
      <c r="Y3" s="836" t="s">
        <v>41</v>
      </c>
      <c r="Z3" s="836"/>
      <c r="AA3" s="836"/>
      <c r="AB3" s="836"/>
      <c r="AC3" s="836" t="s">
        <v>42</v>
      </c>
      <c r="AD3" s="836"/>
      <c r="AE3" s="836"/>
      <c r="AF3" s="836"/>
      <c r="AG3" s="863" t="s">
        <v>40</v>
      </c>
      <c r="AH3" s="863"/>
      <c r="AI3" s="863"/>
      <c r="AJ3" s="863"/>
      <c r="AK3" s="861" t="s">
        <v>43</v>
      </c>
      <c r="AL3" s="861"/>
      <c r="AM3" s="861"/>
      <c r="AN3" s="861"/>
      <c r="AO3" s="862" t="s">
        <v>44</v>
      </c>
      <c r="AP3" s="1083" t="s">
        <v>47</v>
      </c>
      <c r="AQ3" s="12"/>
      <c r="AR3" s="12"/>
      <c r="AS3" s="12"/>
      <c r="AT3" s="12"/>
      <c r="AU3" s="12"/>
      <c r="AV3" s="12"/>
    </row>
    <row r="4" spans="1:52" ht="93" customHeight="1">
      <c r="A4" s="888"/>
      <c r="B4" s="836"/>
      <c r="C4" s="1079"/>
      <c r="D4" s="1078"/>
      <c r="E4" s="836"/>
      <c r="F4" s="872"/>
      <c r="G4" s="840"/>
      <c r="H4" s="1080"/>
      <c r="I4" s="840"/>
      <c r="J4" s="840"/>
      <c r="K4" s="840"/>
      <c r="L4" s="840"/>
      <c r="M4" s="836"/>
      <c r="N4" s="859"/>
      <c r="O4" s="859"/>
      <c r="P4" s="859"/>
      <c r="Q4" s="1086"/>
      <c r="R4" s="24" t="s">
        <v>27</v>
      </c>
      <c r="S4" s="24" t="s">
        <v>28</v>
      </c>
      <c r="T4" s="24" t="s">
        <v>29</v>
      </c>
      <c r="U4" s="24" t="s">
        <v>30</v>
      </c>
      <c r="V4" s="102" t="s">
        <v>38</v>
      </c>
      <c r="W4" s="102" t="s">
        <v>39</v>
      </c>
      <c r="X4" s="103" t="s">
        <v>9</v>
      </c>
      <c r="Y4" s="25" t="s">
        <v>17</v>
      </c>
      <c r="Z4" s="25" t="s">
        <v>19</v>
      </c>
      <c r="AA4" s="25" t="s">
        <v>21</v>
      </c>
      <c r="AB4" s="25" t="s">
        <v>8</v>
      </c>
      <c r="AC4" s="25" t="s">
        <v>17</v>
      </c>
      <c r="AD4" s="25" t="s">
        <v>19</v>
      </c>
      <c r="AE4" s="25" t="s">
        <v>21</v>
      </c>
      <c r="AF4" s="25" t="s">
        <v>8</v>
      </c>
      <c r="AG4" s="26" t="s">
        <v>17</v>
      </c>
      <c r="AH4" s="26" t="s">
        <v>19</v>
      </c>
      <c r="AI4" s="26" t="s">
        <v>21</v>
      </c>
      <c r="AJ4" s="27" t="s">
        <v>30</v>
      </c>
      <c r="AK4" s="28" t="s">
        <v>17</v>
      </c>
      <c r="AL4" s="28" t="s">
        <v>19</v>
      </c>
      <c r="AM4" s="28" t="s">
        <v>21</v>
      </c>
      <c r="AN4" s="29" t="s">
        <v>30</v>
      </c>
      <c r="AO4" s="862"/>
      <c r="AP4" s="1084"/>
      <c r="AQ4" s="7"/>
      <c r="AR4" s="7"/>
      <c r="AS4" s="12"/>
      <c r="AT4" s="7"/>
      <c r="AU4" s="7"/>
      <c r="AV4" s="7"/>
    </row>
    <row r="5" spans="1:52" ht="54.75" customHeight="1">
      <c r="A5" s="893"/>
      <c r="B5" s="836"/>
      <c r="C5" s="74" t="s">
        <v>12</v>
      </c>
      <c r="D5" s="1079"/>
      <c r="E5" s="114" t="s">
        <v>12</v>
      </c>
      <c r="F5" s="3"/>
      <c r="G5" s="3"/>
      <c r="H5" s="13"/>
      <c r="I5" s="103"/>
      <c r="J5" s="103"/>
      <c r="K5" s="102"/>
      <c r="L5" s="103"/>
      <c r="M5" s="103"/>
      <c r="N5" s="18" t="s">
        <v>33</v>
      </c>
      <c r="O5" s="18" t="s">
        <v>33</v>
      </c>
      <c r="P5" s="18" t="s">
        <v>33</v>
      </c>
      <c r="Q5" s="19" t="s">
        <v>33</v>
      </c>
      <c r="R5" s="14" t="s">
        <v>31</v>
      </c>
      <c r="S5" s="14" t="s">
        <v>31</v>
      </c>
      <c r="T5" s="14" t="s">
        <v>31</v>
      </c>
      <c r="U5" s="14" t="s">
        <v>31</v>
      </c>
      <c r="V5" s="103" t="s">
        <v>32</v>
      </c>
      <c r="W5" s="103" t="s">
        <v>12</v>
      </c>
      <c r="X5" s="103" t="s">
        <v>9</v>
      </c>
      <c r="Y5" s="6" t="s">
        <v>18</v>
      </c>
      <c r="Z5" s="6" t="s">
        <v>20</v>
      </c>
      <c r="AA5" s="6" t="s">
        <v>22</v>
      </c>
      <c r="AB5" s="6"/>
      <c r="AC5" s="6" t="s">
        <v>18</v>
      </c>
      <c r="AD5" s="6" t="s">
        <v>20</v>
      </c>
      <c r="AE5" s="6" t="s">
        <v>22</v>
      </c>
      <c r="AF5" s="6"/>
      <c r="AG5" s="15" t="s">
        <v>31</v>
      </c>
      <c r="AH5" s="15" t="s">
        <v>31</v>
      </c>
      <c r="AI5" s="15" t="s">
        <v>31</v>
      </c>
      <c r="AJ5" s="15" t="s">
        <v>31</v>
      </c>
      <c r="AK5" s="17" t="s">
        <v>31</v>
      </c>
      <c r="AL5" s="17" t="s">
        <v>31</v>
      </c>
      <c r="AM5" s="17" t="s">
        <v>31</v>
      </c>
      <c r="AN5" s="138" t="s">
        <v>33</v>
      </c>
      <c r="AO5" s="105" t="s">
        <v>33</v>
      </c>
      <c r="AP5" s="123" t="s">
        <v>33</v>
      </c>
      <c r="AQ5" s="9"/>
      <c r="AR5" s="9"/>
      <c r="AS5" s="9"/>
      <c r="AT5" s="9"/>
      <c r="AU5" s="9"/>
      <c r="AV5" s="9"/>
    </row>
    <row r="6" spans="1:52" ht="19.5" customHeight="1" thickBot="1">
      <c r="A6" s="141">
        <v>1</v>
      </c>
      <c r="B6" s="140">
        <v>2</v>
      </c>
      <c r="C6" s="34">
        <v>3</v>
      </c>
      <c r="D6" s="140">
        <v>4</v>
      </c>
      <c r="E6" s="34">
        <v>5</v>
      </c>
      <c r="F6" s="140">
        <v>6</v>
      </c>
      <c r="G6" s="34">
        <v>7</v>
      </c>
      <c r="H6" s="35">
        <v>8</v>
      </c>
      <c r="I6" s="34">
        <v>9</v>
      </c>
      <c r="J6" s="140">
        <v>10</v>
      </c>
      <c r="K6" s="34">
        <v>11</v>
      </c>
      <c r="L6" s="140">
        <v>12</v>
      </c>
      <c r="M6" s="34">
        <v>13</v>
      </c>
      <c r="N6" s="36">
        <v>14</v>
      </c>
      <c r="O6" s="37">
        <v>15</v>
      </c>
      <c r="P6" s="36">
        <v>16</v>
      </c>
      <c r="Q6" s="38">
        <v>17</v>
      </c>
      <c r="R6" s="39">
        <v>18</v>
      </c>
      <c r="S6" s="40">
        <v>19</v>
      </c>
      <c r="T6" s="39">
        <v>20</v>
      </c>
      <c r="U6" s="40">
        <v>21</v>
      </c>
      <c r="V6" s="140">
        <v>22</v>
      </c>
      <c r="W6" s="34">
        <v>23</v>
      </c>
      <c r="X6" s="140">
        <v>24</v>
      </c>
      <c r="Y6" s="34">
        <v>25</v>
      </c>
      <c r="Z6" s="140">
        <v>26</v>
      </c>
      <c r="AA6" s="34">
        <v>27</v>
      </c>
      <c r="AB6" s="140">
        <v>28</v>
      </c>
      <c r="AC6" s="34">
        <v>29</v>
      </c>
      <c r="AD6" s="140">
        <v>30</v>
      </c>
      <c r="AE6" s="34">
        <v>31</v>
      </c>
      <c r="AF6" s="140">
        <v>32</v>
      </c>
      <c r="AG6" s="41">
        <v>33</v>
      </c>
      <c r="AH6" s="42">
        <v>34</v>
      </c>
      <c r="AI6" s="41">
        <v>35</v>
      </c>
      <c r="AJ6" s="42">
        <v>36</v>
      </c>
      <c r="AK6" s="43">
        <v>37</v>
      </c>
      <c r="AL6" s="44">
        <v>38</v>
      </c>
      <c r="AM6" s="43">
        <v>39</v>
      </c>
      <c r="AN6" s="44">
        <v>40</v>
      </c>
      <c r="AO6" s="45">
        <v>41</v>
      </c>
      <c r="AP6" s="46">
        <v>42</v>
      </c>
      <c r="AQ6" s="10"/>
      <c r="AR6" s="11"/>
      <c r="AS6" s="10"/>
      <c r="AT6" s="11"/>
      <c r="AU6" s="10"/>
      <c r="AV6" s="2"/>
    </row>
    <row r="7" spans="1:52" ht="43.5" customHeight="1" thickBot="1">
      <c r="A7" s="139">
        <v>1</v>
      </c>
      <c r="B7" s="124" t="s">
        <v>48</v>
      </c>
      <c r="C7" s="47">
        <f>Արագածոտն!C46</f>
        <v>101</v>
      </c>
      <c r="D7" s="48">
        <f>Արագածոտն!D46</f>
        <v>0</v>
      </c>
      <c r="E7" s="47">
        <f>Արագածոտն!E46</f>
        <v>26</v>
      </c>
      <c r="F7" s="47">
        <f>Արագածոտն!F46</f>
        <v>0</v>
      </c>
      <c r="G7" s="47">
        <f>Արագածոտն!G46</f>
        <v>0</v>
      </c>
      <c r="H7" s="21">
        <f>Արագածոտն!H46</f>
        <v>0</v>
      </c>
      <c r="I7" s="47">
        <f>Արագածոտն!I46</f>
        <v>4</v>
      </c>
      <c r="J7" s="47">
        <f>Արագածոտն!J46</f>
        <v>16</v>
      </c>
      <c r="K7" s="47">
        <f>Արագածոտն!K46</f>
        <v>0</v>
      </c>
      <c r="L7" s="47">
        <f>Արագածոտն!L46</f>
        <v>0</v>
      </c>
      <c r="M7" s="47">
        <f>Արագածոտն!M46</f>
        <v>0</v>
      </c>
      <c r="N7" s="49">
        <f>Արագածոտն!N46</f>
        <v>12855097</v>
      </c>
      <c r="O7" s="49">
        <f>Արագածոտն!O46</f>
        <v>31906385</v>
      </c>
      <c r="P7" s="49">
        <f>Արագածոտն!P46</f>
        <v>1181378</v>
      </c>
      <c r="Q7" s="50">
        <f>Արագածոտն!Q46</f>
        <v>45942860</v>
      </c>
      <c r="R7" s="51">
        <f>Արագածոտն!R46</f>
        <v>24</v>
      </c>
      <c r="S7" s="51">
        <f>Արագածոտն!S46</f>
        <v>1455</v>
      </c>
      <c r="T7" s="51">
        <f>Արագածոտն!T46</f>
        <v>46640</v>
      </c>
      <c r="U7" s="51">
        <f>Արագածոտն!U46</f>
        <v>69000</v>
      </c>
      <c r="V7" s="47">
        <f>Արագածոտն!V46</f>
        <v>88888</v>
      </c>
      <c r="W7" s="47">
        <f>Արագածոտն!W46</f>
        <v>11857</v>
      </c>
      <c r="X7" s="47">
        <f>Արագածոտն!X46</f>
        <v>0</v>
      </c>
      <c r="Y7" s="47">
        <f>Արագածոտն!Y46</f>
        <v>0</v>
      </c>
      <c r="Z7" s="47">
        <f>Արագածոտն!Z46</f>
        <v>0</v>
      </c>
      <c r="AA7" s="47">
        <f>Արագածոտն!AA46</f>
        <v>360</v>
      </c>
      <c r="AB7" s="47">
        <f>Արագածոտն!AB46</f>
        <v>1872</v>
      </c>
      <c r="AC7" s="47">
        <f>Արագածոտն!AC46</f>
        <v>0</v>
      </c>
      <c r="AD7" s="47">
        <f>Արագածոտն!AD46</f>
        <v>0</v>
      </c>
      <c r="AE7" s="47">
        <f>Արագածոտն!AE46</f>
        <v>0</v>
      </c>
      <c r="AF7" s="47">
        <f>Արագածոտն!AF46</f>
        <v>0</v>
      </c>
      <c r="AG7" s="22">
        <f>Արագածոտն!AG46</f>
        <v>0</v>
      </c>
      <c r="AH7" s="22">
        <f>Արագածոտն!AH46</f>
        <v>0</v>
      </c>
      <c r="AI7" s="22">
        <f>Արագածոտն!AI46</f>
        <v>0</v>
      </c>
      <c r="AJ7" s="22">
        <f>Արագածոտն!AJ46</f>
        <v>310000</v>
      </c>
      <c r="AK7" s="52">
        <f>Արագածոտն!AK46</f>
        <v>0</v>
      </c>
      <c r="AL7" s="52">
        <f>Արագածոտն!AL46</f>
        <v>0</v>
      </c>
      <c r="AM7" s="52">
        <f>Արագածոտն!AM46</f>
        <v>0</v>
      </c>
      <c r="AN7" s="52">
        <f>Արագածոտն!AN46</f>
        <v>23220000</v>
      </c>
      <c r="AO7" s="53">
        <f>Արագածոտն!AO46</f>
        <v>23220000</v>
      </c>
      <c r="AP7" s="54">
        <f>Արագածոտն!AP46</f>
        <v>19173250</v>
      </c>
      <c r="AQ7" s="9"/>
      <c r="AR7" s="9"/>
      <c r="AS7" s="9"/>
      <c r="AT7" s="9"/>
      <c r="AU7" s="9"/>
      <c r="AV7" s="9"/>
    </row>
    <row r="8" spans="1:52" ht="43.5" customHeight="1" thickBot="1">
      <c r="A8" s="139">
        <v>2</v>
      </c>
      <c r="B8" s="124" t="s">
        <v>49</v>
      </c>
      <c r="C8" s="47">
        <f>Արարատ!C11</f>
        <v>98</v>
      </c>
      <c r="D8" s="48">
        <f>Արարատ!D11</f>
        <v>0</v>
      </c>
      <c r="E8" s="47">
        <f>Արարատ!E11</f>
        <v>0</v>
      </c>
      <c r="F8" s="47">
        <f>Արարատ!F11</f>
        <v>0</v>
      </c>
      <c r="G8" s="47">
        <f>Արարատ!G11</f>
        <v>0</v>
      </c>
      <c r="H8" s="21">
        <f>Արարատ!H11</f>
        <v>0</v>
      </c>
      <c r="I8" s="47">
        <f>Արարատ!I11</f>
        <v>0</v>
      </c>
      <c r="J8" s="47">
        <f>Արարատ!J11</f>
        <v>0</v>
      </c>
      <c r="K8" s="47">
        <f>Արարատ!K11</f>
        <v>0</v>
      </c>
      <c r="L8" s="47">
        <f>Արարատ!L11</f>
        <v>0</v>
      </c>
      <c r="M8" s="47">
        <f>Արարատ!M11</f>
        <v>0</v>
      </c>
      <c r="N8" s="49">
        <f>Արարատ!N11</f>
        <v>0</v>
      </c>
      <c r="O8" s="49">
        <f>Արարատ!O11</f>
        <v>0</v>
      </c>
      <c r="P8" s="49">
        <f>Արարատ!P11</f>
        <v>0</v>
      </c>
      <c r="Q8" s="50">
        <f>Արարատ!Q11</f>
        <v>0</v>
      </c>
      <c r="R8" s="51">
        <f>Արարատ!R11</f>
        <v>0</v>
      </c>
      <c r="S8" s="51">
        <f>Արարատ!S11</f>
        <v>0</v>
      </c>
      <c r="T8" s="51">
        <f>Արարատ!T11</f>
        <v>0</v>
      </c>
      <c r="U8" s="51">
        <f>Արարատ!U11</f>
        <v>0</v>
      </c>
      <c r="V8" s="47">
        <f>Արարատ!V11</f>
        <v>0</v>
      </c>
      <c r="W8" s="47">
        <f>Արարատ!W11</f>
        <v>0</v>
      </c>
      <c r="X8" s="47">
        <f>Արարատ!X11</f>
        <v>0</v>
      </c>
      <c r="Y8" s="47">
        <f>Արարատ!Y11</f>
        <v>0</v>
      </c>
      <c r="Z8" s="47">
        <f>Արարատ!Z11</f>
        <v>0</v>
      </c>
      <c r="AA8" s="47">
        <f>Արարատ!AA11</f>
        <v>0</v>
      </c>
      <c r="AB8" s="47">
        <f>Արարատ!AB11</f>
        <v>0</v>
      </c>
      <c r="AC8" s="47">
        <f>Արարատ!AC11</f>
        <v>0</v>
      </c>
      <c r="AD8" s="47">
        <f>Արարատ!AD11</f>
        <v>0</v>
      </c>
      <c r="AE8" s="47">
        <f>Արարատ!AE11</f>
        <v>0</v>
      </c>
      <c r="AF8" s="47">
        <f>Արարատ!AF11</f>
        <v>0</v>
      </c>
      <c r="AG8" s="22">
        <f>Արարատ!AG11</f>
        <v>0</v>
      </c>
      <c r="AH8" s="22">
        <f>Արարատ!AH11</f>
        <v>0</v>
      </c>
      <c r="AI8" s="22">
        <f>Արարատ!AI11</f>
        <v>0</v>
      </c>
      <c r="AJ8" s="22">
        <f>Արարատ!AJ11</f>
        <v>0</v>
      </c>
      <c r="AK8" s="52">
        <f>Արարատ!AK11</f>
        <v>0</v>
      </c>
      <c r="AL8" s="52">
        <f>Արարատ!AL11</f>
        <v>0</v>
      </c>
      <c r="AM8" s="52">
        <f>Արարատ!AM11</f>
        <v>0</v>
      </c>
      <c r="AN8" s="52">
        <f>Արարատ!AN11</f>
        <v>0</v>
      </c>
      <c r="AO8" s="53">
        <f>Արարատ!AO11</f>
        <v>0</v>
      </c>
      <c r="AP8" s="54">
        <f>Արարատ!AP11</f>
        <v>0</v>
      </c>
      <c r="AQ8" s="9"/>
      <c r="AR8" s="9"/>
      <c r="AS8" s="9"/>
      <c r="AT8" s="9"/>
      <c r="AU8" s="9"/>
      <c r="AV8" s="9"/>
    </row>
    <row r="9" spans="1:52" ht="43.5" customHeight="1" thickBot="1">
      <c r="A9" s="139">
        <v>3</v>
      </c>
      <c r="B9" s="124" t="s">
        <v>967</v>
      </c>
      <c r="C9" s="47">
        <f>Արմավիր!C18</f>
        <v>83</v>
      </c>
      <c r="D9" s="48">
        <f>Արմավիր!D18</f>
        <v>0</v>
      </c>
      <c r="E9" s="47">
        <f>Արմավիր!E18</f>
        <v>15</v>
      </c>
      <c r="F9" s="47">
        <f>Արմավիր!F18</f>
        <v>0</v>
      </c>
      <c r="G9" s="47">
        <f>Արմավիր!G18</f>
        <v>0</v>
      </c>
      <c r="H9" s="21">
        <f>Արմավիր!H18</f>
        <v>0</v>
      </c>
      <c r="I9" s="47">
        <f>Արմավիր!I18</f>
        <v>0</v>
      </c>
      <c r="J9" s="47">
        <f>Արմավիր!J18</f>
        <v>0</v>
      </c>
      <c r="K9" s="47">
        <f>Արմավիր!K18</f>
        <v>0</v>
      </c>
      <c r="L9" s="47">
        <f>Արմավիր!L18</f>
        <v>0</v>
      </c>
      <c r="M9" s="47">
        <f>Արմավիր!M18</f>
        <v>0</v>
      </c>
      <c r="N9" s="49">
        <f>Արմավիր!N18</f>
        <v>21500</v>
      </c>
      <c r="O9" s="49">
        <f>Արմավիր!O18</f>
        <v>270200</v>
      </c>
      <c r="P9" s="49">
        <f>Արմավիր!P18</f>
        <v>31064</v>
      </c>
      <c r="Q9" s="50">
        <f>Արմավիր!Q18</f>
        <v>322764</v>
      </c>
      <c r="R9" s="51">
        <f>Արմավիր!R18</f>
        <v>35040</v>
      </c>
      <c r="S9" s="51">
        <f>Արմավիր!S18</f>
        <v>30000</v>
      </c>
      <c r="T9" s="51">
        <f>Արմավիր!T18</f>
        <v>0</v>
      </c>
      <c r="U9" s="51">
        <f>Արմավիր!U18</f>
        <v>0</v>
      </c>
      <c r="V9" s="47">
        <f>Արմավիր!V18</f>
        <v>73415</v>
      </c>
      <c r="W9" s="47">
        <f>Արմավիր!W18</f>
        <v>39</v>
      </c>
      <c r="X9" s="47">
        <f>Արմավիր!X18</f>
        <v>0</v>
      </c>
      <c r="Y9" s="47">
        <f>Արմավիր!Y18</f>
        <v>5</v>
      </c>
      <c r="Z9" s="47">
        <f>Արմավիր!Z18</f>
        <v>7.2</v>
      </c>
      <c r="AA9" s="47">
        <f>Արմավիր!AA18</f>
        <v>8</v>
      </c>
      <c r="AB9" s="47">
        <f>Արմավիր!AB18</f>
        <v>0</v>
      </c>
      <c r="AC9" s="47">
        <f>Արմավիր!AC18</f>
        <v>0.8</v>
      </c>
      <c r="AD9" s="47">
        <f>Արմավիր!AD18</f>
        <v>0</v>
      </c>
      <c r="AE9" s="47">
        <f>Արմավիր!AE18</f>
        <v>0</v>
      </c>
      <c r="AF9" s="47">
        <f>Արմավիր!AF18</f>
        <v>0</v>
      </c>
      <c r="AG9" s="22">
        <f>Արմավիր!AG18</f>
        <v>401491</v>
      </c>
      <c r="AH9" s="22">
        <f>Արմավիր!AH18</f>
        <v>0</v>
      </c>
      <c r="AI9" s="22">
        <f>Արմավիր!AI18</f>
        <v>0</v>
      </c>
      <c r="AJ9" s="22">
        <f>Արմավիր!AJ18</f>
        <v>0</v>
      </c>
      <c r="AK9" s="52">
        <f>Արմավիր!AK18</f>
        <v>157508.1</v>
      </c>
      <c r="AL9" s="52">
        <f>Արմավիր!AL18</f>
        <v>216000</v>
      </c>
      <c r="AM9" s="52">
        <f>Արմավիր!AM18</f>
        <v>0</v>
      </c>
      <c r="AN9" s="52">
        <f>Արմավիր!AN18</f>
        <v>0</v>
      </c>
      <c r="AO9" s="53">
        <f>Արմավիր!AO18</f>
        <v>8.1</v>
      </c>
      <c r="AP9" s="54">
        <f>Արմավիր!AP18</f>
        <v>-1255.9000000000001</v>
      </c>
      <c r="AQ9" s="9"/>
      <c r="AR9" s="9"/>
      <c r="AS9" s="9"/>
      <c r="AT9" s="9"/>
      <c r="AU9" s="9"/>
      <c r="AV9" s="9"/>
    </row>
    <row r="10" spans="1:52" ht="42" customHeight="1" thickBot="1">
      <c r="A10" s="139">
        <v>4</v>
      </c>
      <c r="B10" s="124" t="s">
        <v>50</v>
      </c>
      <c r="C10" s="47">
        <f>Գեղարքունիք!C29</f>
        <v>86</v>
      </c>
      <c r="D10" s="48">
        <f>Գեղարքունիք!D29</f>
        <v>0</v>
      </c>
      <c r="E10" s="47">
        <f>Գեղարքունիք!E29</f>
        <v>19</v>
      </c>
      <c r="F10" s="47">
        <f>Գեղարքունիք!F29</f>
        <v>43789</v>
      </c>
      <c r="G10" s="47">
        <f>Գեղարքունիք!G29</f>
        <v>0</v>
      </c>
      <c r="H10" s="21">
        <f>Գեղարքունիք!H29</f>
        <v>0</v>
      </c>
      <c r="I10" s="47">
        <f>Գեղարքունիք!I29</f>
        <v>0</v>
      </c>
      <c r="J10" s="47">
        <f>Գեղարքունիք!J29</f>
        <v>5</v>
      </c>
      <c r="K10" s="47">
        <f>Գեղարքունիք!K29</f>
        <v>0</v>
      </c>
      <c r="L10" s="47">
        <f>Գեղարքունիք!L29</f>
        <v>0</v>
      </c>
      <c r="M10" s="47">
        <f>Գեղարքունիք!M29</f>
        <v>0</v>
      </c>
      <c r="N10" s="49">
        <f>Գեղարքունիք!N29</f>
        <v>3319271.5</v>
      </c>
      <c r="O10" s="49">
        <f>Գեղարքունիք!O29</f>
        <v>3361320.1</v>
      </c>
      <c r="P10" s="49">
        <f>Գեղարքունիք!P29</f>
        <v>395000</v>
      </c>
      <c r="Q10" s="50">
        <f>Գեղարքունիք!Q29</f>
        <v>7075591.5999999996</v>
      </c>
      <c r="R10" s="51">
        <f>Գեղարքունիք!R29</f>
        <v>76000</v>
      </c>
      <c r="S10" s="51">
        <f>Գեղարքունիք!S29</f>
        <v>30000</v>
      </c>
      <c r="T10" s="51">
        <f>Գեղարքունիք!T29</f>
        <v>91700</v>
      </c>
      <c r="U10" s="51">
        <f>Գեղարքունիք!U29</f>
        <v>75000</v>
      </c>
      <c r="V10" s="47">
        <f>Գեղարքունիք!V29</f>
        <v>160089</v>
      </c>
      <c r="W10" s="47">
        <f>Գեղարքունիք!W29</f>
        <v>44567</v>
      </c>
      <c r="X10" s="47">
        <f>Գեղարքունիք!X29</f>
        <v>108.87610000000001</v>
      </c>
      <c r="Y10" s="47">
        <f>Գեղարքունիք!Y29</f>
        <v>94.14</v>
      </c>
      <c r="Z10" s="47">
        <f>Գեղարքունիք!Z29</f>
        <v>100</v>
      </c>
      <c r="AA10" s="47">
        <f>Գեղարքունիք!AA29</f>
        <v>1800.8899900000004</v>
      </c>
      <c r="AB10" s="47">
        <f>Գեղարքունիք!AB29</f>
        <v>405</v>
      </c>
      <c r="AC10" s="47">
        <f>Գեղարքունիք!AC29</f>
        <v>50</v>
      </c>
      <c r="AD10" s="47">
        <f>Գեղարքունիք!AD29</f>
        <v>12</v>
      </c>
      <c r="AE10" s="47">
        <f>Գեղարքունիք!AE29</f>
        <v>89</v>
      </c>
      <c r="AF10" s="47">
        <f>Գեղարքունիք!AF29</f>
        <v>42</v>
      </c>
      <c r="AG10" s="22">
        <f>Գեղարքունիք!AG29</f>
        <v>5196.2</v>
      </c>
      <c r="AH10" s="22">
        <f>Գեղարքունիք!AH29</f>
        <v>0</v>
      </c>
      <c r="AI10" s="22">
        <f>Գեղարքունիք!AI29</f>
        <v>1870.6000000000001</v>
      </c>
      <c r="AJ10" s="22">
        <f>Գեղարքունիք!AJ29</f>
        <v>1551558.6</v>
      </c>
      <c r="AK10" s="52">
        <f>Գեղարքունիք!AK29</f>
        <v>0</v>
      </c>
      <c r="AL10" s="52">
        <f>Գեղարքունիք!AL29</f>
        <v>1500000</v>
      </c>
      <c r="AM10" s="52">
        <f>Գեղարքունիք!AM29</f>
        <v>10209939.920000002</v>
      </c>
      <c r="AN10" s="52">
        <f>Գեղարքունիք!AN29</f>
        <v>7775000</v>
      </c>
      <c r="AO10" s="53">
        <f>Գեղարքունիք!AO29</f>
        <v>19484939.920000002</v>
      </c>
      <c r="AP10" s="54">
        <f>Գեղարքունիք!AP29</f>
        <v>13055348.32</v>
      </c>
      <c r="AQ10" s="9"/>
      <c r="AR10" s="9"/>
      <c r="AS10" s="9"/>
      <c r="AT10" s="9"/>
      <c r="AU10" s="9"/>
      <c r="AV10" s="9"/>
    </row>
    <row r="11" spans="1:52" ht="39" customHeight="1" thickBot="1">
      <c r="A11" s="139">
        <v>5</v>
      </c>
      <c r="B11" s="124" t="s">
        <v>51</v>
      </c>
      <c r="C11" s="47">
        <f>Լոռի!C57</f>
        <v>98</v>
      </c>
      <c r="D11" s="48">
        <f>Լոռի!D57</f>
        <v>0</v>
      </c>
      <c r="E11" s="47">
        <f>Լոռի!E57</f>
        <v>61</v>
      </c>
      <c r="F11" s="47">
        <f>Լոռի!F57</f>
        <v>0</v>
      </c>
      <c r="G11" s="47">
        <f>Լոռի!G57</f>
        <v>0</v>
      </c>
      <c r="H11" s="21">
        <f>Լոռի!H57</f>
        <v>0</v>
      </c>
      <c r="I11" s="47">
        <f>Լոռի!I57</f>
        <v>2</v>
      </c>
      <c r="J11" s="47">
        <f>Լոռի!J57</f>
        <v>10</v>
      </c>
      <c r="K11" s="47">
        <f>Լոռի!K57</f>
        <v>0</v>
      </c>
      <c r="L11" s="47">
        <f>Լոռի!L57</f>
        <v>0</v>
      </c>
      <c r="M11" s="47">
        <f>Լոռի!M57</f>
        <v>0</v>
      </c>
      <c r="N11" s="49">
        <f>Լոռի!N57</f>
        <v>40262700</v>
      </c>
      <c r="O11" s="49">
        <f>Լոռի!O57</f>
        <v>74991091</v>
      </c>
      <c r="P11" s="49">
        <f>Լոռի!P57</f>
        <v>8703010</v>
      </c>
      <c r="Q11" s="50">
        <f>Լոռի!Q57</f>
        <v>123956801</v>
      </c>
      <c r="R11" s="51">
        <f>Լոռի!R57</f>
        <v>176000</v>
      </c>
      <c r="S11" s="51">
        <f>Լոռի!S57</f>
        <v>19000</v>
      </c>
      <c r="T11" s="51">
        <f>Լոռի!T57</f>
        <v>54300</v>
      </c>
      <c r="U11" s="51">
        <f>Լոռի!U57</f>
        <v>373020</v>
      </c>
      <c r="V11" s="47">
        <f>Լոռի!V57</f>
        <v>104592</v>
      </c>
      <c r="W11" s="47">
        <f>Լոռի!W57</f>
        <v>3944</v>
      </c>
      <c r="X11" s="47">
        <f>Լոռի!X57</f>
        <v>0</v>
      </c>
      <c r="Y11" s="47">
        <f>Լոռի!Y57</f>
        <v>342.61</v>
      </c>
      <c r="Z11" s="47">
        <f>Լոռի!Z57</f>
        <v>1394.7</v>
      </c>
      <c r="AA11" s="47">
        <f>Լոռի!AA57</f>
        <v>5194.8999999999996</v>
      </c>
      <c r="AB11" s="47">
        <f>Լոռի!AB57</f>
        <v>119783.1</v>
      </c>
      <c r="AC11" s="47">
        <f>Լոռի!AC57</f>
        <v>80.58</v>
      </c>
      <c r="AD11" s="47">
        <f>Լոռի!AD57</f>
        <v>7720250</v>
      </c>
      <c r="AE11" s="47">
        <f>Լոռի!AE57</f>
        <v>921097</v>
      </c>
      <c r="AF11" s="47">
        <f>Լոռի!AF57</f>
        <v>16009233.907</v>
      </c>
      <c r="AG11" s="22">
        <f>Լոռի!AG57</f>
        <v>4417000</v>
      </c>
      <c r="AH11" s="22">
        <f>Լոռի!AH57</f>
        <v>11257700</v>
      </c>
      <c r="AI11" s="22">
        <f>Լոռի!AI57</f>
        <v>4399900</v>
      </c>
      <c r="AJ11" s="22">
        <f>Լոռի!AJ57</f>
        <v>41911159</v>
      </c>
      <c r="AK11" s="52">
        <f>Լոռի!AK57</f>
        <v>851690</v>
      </c>
      <c r="AL11" s="52">
        <f>Լոռի!AL57</f>
        <v>872400</v>
      </c>
      <c r="AM11" s="52">
        <f>Լոռի!AM57</f>
        <v>2676000</v>
      </c>
      <c r="AN11" s="52">
        <f>Լոռի!AN57</f>
        <v>60482400</v>
      </c>
      <c r="AO11" s="53">
        <f>Լոռի!AO57</f>
        <v>64882490</v>
      </c>
      <c r="AP11" s="54">
        <f>Լոռի!AP57</f>
        <v>-59074311</v>
      </c>
      <c r="AQ11" s="9"/>
      <c r="AR11" s="9"/>
      <c r="AS11" s="9"/>
      <c r="AT11" s="9"/>
      <c r="AU11" s="9"/>
      <c r="AV11" s="9"/>
    </row>
    <row r="12" spans="1:52" ht="41.25" customHeight="1" thickBot="1">
      <c r="A12" s="139">
        <v>6</v>
      </c>
      <c r="B12" s="124" t="s">
        <v>52</v>
      </c>
      <c r="C12" s="47">
        <f>Կոտայք!C26</f>
        <v>67</v>
      </c>
      <c r="D12" s="48">
        <f>Կոտայք!D26</f>
        <v>0</v>
      </c>
      <c r="E12" s="47">
        <f>Կոտայք!E26</f>
        <v>12</v>
      </c>
      <c r="F12" s="47">
        <f>Կոտայք!F26</f>
        <v>305973</v>
      </c>
      <c r="G12" s="47">
        <f>Կոտայք!G26</f>
        <v>0</v>
      </c>
      <c r="H12" s="21">
        <f>Կոտայք!H26</f>
        <v>0</v>
      </c>
      <c r="I12" s="47">
        <f>Կոտայք!I26</f>
        <v>0</v>
      </c>
      <c r="J12" s="47">
        <f>Կոտայք!J26</f>
        <v>0</v>
      </c>
      <c r="K12" s="47">
        <f>Կոտայք!K26</f>
        <v>0</v>
      </c>
      <c r="L12" s="47">
        <f>Կոտայք!L26</f>
        <v>0</v>
      </c>
      <c r="M12" s="47">
        <f>Կոտայք!M26</f>
        <v>0</v>
      </c>
      <c r="N12" s="49">
        <f>Կոտայք!N26</f>
        <v>917880</v>
      </c>
      <c r="O12" s="49">
        <f>Կոտայք!O26</f>
        <v>4663870</v>
      </c>
      <c r="P12" s="49">
        <f>Կոտայք!P26</f>
        <v>0</v>
      </c>
      <c r="Q12" s="50">
        <f>Կոտայք!Q26</f>
        <v>5581750</v>
      </c>
      <c r="R12" s="51">
        <f>Կոտայք!R26</f>
        <v>0</v>
      </c>
      <c r="S12" s="51">
        <f>Կոտայք!S26</f>
        <v>0</v>
      </c>
      <c r="T12" s="51">
        <f>Կոտայք!T26</f>
        <v>0</v>
      </c>
      <c r="U12" s="51">
        <f>Կոտայք!U26</f>
        <v>0</v>
      </c>
      <c r="V12" s="47">
        <f>Կոտայք!V26</f>
        <v>48738</v>
      </c>
      <c r="W12" s="47">
        <f>Կոտայք!W26</f>
        <v>0</v>
      </c>
      <c r="X12" s="47">
        <f>Կոտայք!X26</f>
        <v>0</v>
      </c>
      <c r="Y12" s="47">
        <f>Կոտայք!Y26</f>
        <v>0</v>
      </c>
      <c r="Z12" s="47">
        <f>Կոտայք!Z26</f>
        <v>0</v>
      </c>
      <c r="AA12" s="47">
        <f>Կոտայք!AA26</f>
        <v>30.06</v>
      </c>
      <c r="AB12" s="47">
        <f>Կոտայք!AB26</f>
        <v>0</v>
      </c>
      <c r="AC12" s="47">
        <f>Կոտայք!AC26</f>
        <v>0</v>
      </c>
      <c r="AD12" s="47">
        <f>Կոտայք!AD26</f>
        <v>0</v>
      </c>
      <c r="AE12" s="47">
        <f>Կոտայք!AE26</f>
        <v>0</v>
      </c>
      <c r="AF12" s="47">
        <f>Կոտայք!AF26</f>
        <v>0</v>
      </c>
      <c r="AG12" s="22">
        <f>Կոտայք!AG26</f>
        <v>0</v>
      </c>
      <c r="AH12" s="22">
        <f>Կոտայք!AH26</f>
        <v>0</v>
      </c>
      <c r="AI12" s="22">
        <f>Կոտայք!AI26</f>
        <v>0</v>
      </c>
      <c r="AJ12" s="22">
        <f>Կոտայք!AJ26</f>
        <v>0</v>
      </c>
      <c r="AK12" s="52">
        <f>Կոտայք!AK26</f>
        <v>0</v>
      </c>
      <c r="AL12" s="52">
        <f>Կոտայք!AL26</f>
        <v>0</v>
      </c>
      <c r="AM12" s="52">
        <f>Կոտայք!AM26</f>
        <v>0</v>
      </c>
      <c r="AN12" s="52">
        <f>Կոտայք!AN26</f>
        <v>0</v>
      </c>
      <c r="AO12" s="53">
        <f>Կոտայք!AO26</f>
        <v>0</v>
      </c>
      <c r="AP12" s="54">
        <f>Կոտայք!AP26</f>
        <v>0</v>
      </c>
      <c r="AQ12" s="9"/>
      <c r="AR12" s="9"/>
      <c r="AS12" s="9"/>
      <c r="AT12" s="9"/>
      <c r="AU12" s="9"/>
      <c r="AV12" s="9"/>
    </row>
    <row r="13" spans="1:52" ht="37.5" customHeight="1" thickBot="1">
      <c r="A13" s="139">
        <v>7</v>
      </c>
      <c r="B13" s="124" t="s">
        <v>53</v>
      </c>
      <c r="C13" s="47">
        <f>Շիրակ!C39</f>
        <v>129</v>
      </c>
      <c r="D13" s="48">
        <v>0</v>
      </c>
      <c r="E13" s="47">
        <f>Շիրակ!E39</f>
        <v>35</v>
      </c>
      <c r="F13" s="47">
        <v>0</v>
      </c>
      <c r="G13" s="47">
        <v>0</v>
      </c>
      <c r="H13" s="21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9">
        <f>Շիրակ!N39</f>
        <v>15671442</v>
      </c>
      <c r="O13" s="49">
        <f>Շիրակ!O39</f>
        <v>6641846</v>
      </c>
      <c r="P13" s="49">
        <f>Շիրակ!P39</f>
        <v>1525900</v>
      </c>
      <c r="Q13" s="50">
        <f>Շիրակ!Q39</f>
        <v>23839188</v>
      </c>
      <c r="R13" s="51">
        <f>Շիրակ!R39</f>
        <v>33000</v>
      </c>
      <c r="S13" s="51">
        <f>Շիրակ!S39</f>
        <v>13800</v>
      </c>
      <c r="T13" s="51">
        <f>Շիրակ!T39</f>
        <v>10500</v>
      </c>
      <c r="U13" s="51">
        <f>Շիրակ!U39</f>
        <v>207740</v>
      </c>
      <c r="V13" s="47">
        <f>Շիրակ!V39</f>
        <v>139228</v>
      </c>
      <c r="W13" s="47">
        <f>Շիրակ!W39</f>
        <v>34597</v>
      </c>
      <c r="X13" s="47">
        <f>Շիրակ!X39</f>
        <v>0</v>
      </c>
      <c r="Y13" s="47">
        <f>Շիրակ!Y39</f>
        <v>38.662307692307692</v>
      </c>
      <c r="Z13" s="47">
        <f>Շիրակ!Z39</f>
        <v>2864</v>
      </c>
      <c r="AA13" s="47">
        <f>Շիրակ!AA39</f>
        <v>2246</v>
      </c>
      <c r="AB13" s="47">
        <f>Շիրակ!AB39</f>
        <v>215341</v>
      </c>
      <c r="AC13" s="47">
        <f>Շիրակ!AC39</f>
        <v>31</v>
      </c>
      <c r="AD13" s="47">
        <f>Շիրակ!AD39</f>
        <v>750</v>
      </c>
      <c r="AE13" s="47">
        <f>Շիրակ!AE39</f>
        <v>67</v>
      </c>
      <c r="AF13" s="47">
        <f>Շիրակ!AF39</f>
        <v>214475</v>
      </c>
      <c r="AG13" s="22">
        <f>Շիրակ!AG39</f>
        <v>409610</v>
      </c>
      <c r="AH13" s="22">
        <f>Շիրակ!AH39</f>
        <v>793000</v>
      </c>
      <c r="AI13" s="22">
        <f>Շիրակ!AI39</f>
        <v>640000</v>
      </c>
      <c r="AJ13" s="22">
        <f>Շիրակ!AJ39</f>
        <v>6067075</v>
      </c>
      <c r="AK13" s="52">
        <f>Շիրակ!AK39</f>
        <v>310000</v>
      </c>
      <c r="AL13" s="52">
        <f>Շիրակ!AL39</f>
        <v>793000</v>
      </c>
      <c r="AM13" s="52">
        <f>Շիրակ!AM39</f>
        <v>640000</v>
      </c>
      <c r="AN13" s="52">
        <f>Շիրակ!AN39</f>
        <v>51402590</v>
      </c>
      <c r="AO13" s="53">
        <f>Շիրակ!AO39</f>
        <v>53145590</v>
      </c>
      <c r="AP13" s="54">
        <f>Շիրակ!AP39</f>
        <v>29306402</v>
      </c>
      <c r="AQ13" s="9"/>
      <c r="AR13" s="9"/>
      <c r="AS13" s="9"/>
      <c r="AT13" s="9"/>
      <c r="AU13" s="9"/>
      <c r="AV13" s="9"/>
    </row>
    <row r="14" spans="1:52" ht="46.5" customHeight="1" thickBot="1">
      <c r="A14" s="139">
        <v>8</v>
      </c>
      <c r="B14" s="125" t="s">
        <v>54</v>
      </c>
      <c r="C14" s="47">
        <f>Սյունիք!C76</f>
        <v>139</v>
      </c>
      <c r="D14" s="48">
        <v>0</v>
      </c>
      <c r="E14" s="47">
        <f>Սյունիք!E76</f>
        <v>92</v>
      </c>
      <c r="F14" s="47">
        <v>0</v>
      </c>
      <c r="G14" s="47">
        <v>0</v>
      </c>
      <c r="H14" s="21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9">
        <f>Սյունիք!N76</f>
        <v>29156398</v>
      </c>
      <c r="O14" s="49">
        <f>Սյունիք!O76</f>
        <v>45721962</v>
      </c>
      <c r="P14" s="49">
        <f>Սյունիք!P76</f>
        <v>24269720</v>
      </c>
      <c r="Q14" s="50">
        <f>Սյունիք!Q76</f>
        <v>99315080</v>
      </c>
      <c r="R14" s="51">
        <f>Սյունիք!R76</f>
        <v>43000</v>
      </c>
      <c r="S14" s="51">
        <f>Սյունիք!S76</f>
        <v>26160</v>
      </c>
      <c r="T14" s="51">
        <f>Սյունիք!T76</f>
        <v>18000</v>
      </c>
      <c r="U14" s="51">
        <f>Սյունիք!U76</f>
        <v>49300</v>
      </c>
      <c r="V14" s="47">
        <f>Սյունիք!V76</f>
        <v>136313</v>
      </c>
      <c r="W14" s="47">
        <f>Սյունիք!W76</f>
        <v>59958</v>
      </c>
      <c r="X14" s="47">
        <f>Սյունիք!X76</f>
        <v>0</v>
      </c>
      <c r="Y14" s="47">
        <f>Սյունիք!Y76</f>
        <v>48</v>
      </c>
      <c r="Z14" s="47">
        <f>Սյունիք!Z76</f>
        <v>15200</v>
      </c>
      <c r="AA14" s="47">
        <f>Սյունիք!AA76</f>
        <v>3390</v>
      </c>
      <c r="AB14" s="47">
        <f>Սյունիք!AB76</f>
        <v>12855</v>
      </c>
      <c r="AC14" s="47">
        <f>Սյունիք!AC76</f>
        <v>0</v>
      </c>
      <c r="AD14" s="47">
        <f>Սյունիք!AD76</f>
        <v>5968</v>
      </c>
      <c r="AE14" s="47">
        <f>Սյունիք!AE76</f>
        <v>35</v>
      </c>
      <c r="AF14" s="47">
        <f>Սյունիք!AF76</f>
        <v>247</v>
      </c>
      <c r="AG14" s="22">
        <f>Սյունիք!AG76</f>
        <v>115600</v>
      </c>
      <c r="AH14" s="22">
        <f>Սյունիք!AH76</f>
        <v>8776600</v>
      </c>
      <c r="AI14" s="22">
        <f>Սյունիք!AI76</f>
        <v>378080</v>
      </c>
      <c r="AJ14" s="22">
        <f>Սյունիք!AJ76</f>
        <v>14765980</v>
      </c>
      <c r="AK14" s="52">
        <f>Սյունիք!AK76</f>
        <v>1056000</v>
      </c>
      <c r="AL14" s="52">
        <f>Սյունիք!AL76</f>
        <v>27358600</v>
      </c>
      <c r="AM14" s="52">
        <f>Սյունիք!AM76</f>
        <v>6745800</v>
      </c>
      <c r="AN14" s="52">
        <f>Սյունիք!AN76</f>
        <v>8670380</v>
      </c>
      <c r="AO14" s="53">
        <f>Սյունիք!AO76</f>
        <v>43830780</v>
      </c>
      <c r="AP14" s="54">
        <f>Սյունիք!AP76</f>
        <v>-46591596</v>
      </c>
      <c r="AQ14" s="9"/>
      <c r="AR14" s="9"/>
      <c r="AS14" s="9"/>
      <c r="AT14" s="9"/>
      <c r="AU14" s="9"/>
      <c r="AV14" s="9"/>
    </row>
    <row r="15" spans="1:52" ht="45" customHeight="1" thickBot="1">
      <c r="A15" s="139">
        <v>9</v>
      </c>
      <c r="B15" s="124" t="s">
        <v>55</v>
      </c>
      <c r="C15" s="47">
        <f>'Վայոց ձոր'!C67</f>
        <v>55</v>
      </c>
      <c r="D15" s="48">
        <f>'Վայոց ձոր'!D67</f>
        <v>0</v>
      </c>
      <c r="E15" s="47">
        <f>'Վայոց ձոր'!E67</f>
        <v>67</v>
      </c>
      <c r="F15" s="47">
        <f>'Վայոց ձոր'!F67</f>
        <v>0</v>
      </c>
      <c r="G15" s="47">
        <f>'Վայոց ձոր'!G67</f>
        <v>0</v>
      </c>
      <c r="H15" s="21">
        <f>'Վայոց ձոր'!H67</f>
        <v>0</v>
      </c>
      <c r="I15" s="47">
        <f>'Վայոց ձոր'!I67</f>
        <v>0</v>
      </c>
      <c r="J15" s="47">
        <f>'Վայոց ձոր'!J67</f>
        <v>0</v>
      </c>
      <c r="K15" s="47">
        <f>'Վայոց ձոր'!K67</f>
        <v>0</v>
      </c>
      <c r="L15" s="47">
        <f>'Վայոց ձոր'!L67</f>
        <v>0</v>
      </c>
      <c r="M15" s="47">
        <f>'Վայոց ձոր'!M67</f>
        <v>0</v>
      </c>
      <c r="N15" s="49">
        <f>'Վայոց ձոր'!N67</f>
        <v>38623365</v>
      </c>
      <c r="O15" s="49">
        <f>'Վայոց ձոր'!O67</f>
        <v>63424410</v>
      </c>
      <c r="P15" s="49">
        <f>'Վայոց ձոր'!P67</f>
        <v>14279700</v>
      </c>
      <c r="Q15" s="50">
        <f>'Վայոց ձոր'!Q67</f>
        <v>116327475</v>
      </c>
      <c r="R15" s="51">
        <f>'Վայոց ձոր'!R67</f>
        <v>82000</v>
      </c>
      <c r="S15" s="51">
        <f>'Վայոց ձոր'!S67</f>
        <v>18200</v>
      </c>
      <c r="T15" s="51">
        <f>'Վայոց ձոր'!T67</f>
        <v>2320</v>
      </c>
      <c r="U15" s="51">
        <f>'Վայոց ձոր'!U67</f>
        <v>195810</v>
      </c>
      <c r="V15" s="47">
        <f>'Վայոց ձոր'!V67</f>
        <v>64095</v>
      </c>
      <c r="W15" s="47">
        <f>'Վայոց ձոր'!W67</f>
        <v>55455</v>
      </c>
      <c r="X15" s="47">
        <f>'Վայոց ձոր'!X67</f>
        <v>0</v>
      </c>
      <c r="Y15" s="47">
        <f>'Վայոց ձոր'!Y67</f>
        <v>37</v>
      </c>
      <c r="Z15" s="47">
        <f>'Վայոց ձոր'!Z67</f>
        <v>130</v>
      </c>
      <c r="AA15" s="47">
        <f>'Վայոց ձոր'!AA67</f>
        <v>21813</v>
      </c>
      <c r="AB15" s="47">
        <f>'Վայոց ձոր'!AB67</f>
        <v>13757053</v>
      </c>
      <c r="AC15" s="47">
        <f>'Վայոց ձոր'!AC67</f>
        <v>15</v>
      </c>
      <c r="AD15" s="47">
        <f>'Վայոց ձոր'!AD67</f>
        <v>0</v>
      </c>
      <c r="AE15" s="47">
        <f>'Վայոց ձոր'!AE67</f>
        <v>1940</v>
      </c>
      <c r="AF15" s="47">
        <f>'Վայոց ձոր'!AF67</f>
        <v>13225216</v>
      </c>
      <c r="AG15" s="22">
        <f>'Վայոց ձոր'!AG67</f>
        <v>737000</v>
      </c>
      <c r="AH15" s="22">
        <f>'Վայոց ձոր'!AH67</f>
        <v>0</v>
      </c>
      <c r="AI15" s="22">
        <f>'Վայոց ձոր'!AI67</f>
        <v>0</v>
      </c>
      <c r="AJ15" s="22">
        <f>'Վայոց ձոր'!AJ67</f>
        <v>34282816</v>
      </c>
      <c r="AK15" s="52">
        <f>'Վայոց ձոր'!AK67</f>
        <v>394000</v>
      </c>
      <c r="AL15" s="52">
        <f>'Վայոց ձոր'!AL67</f>
        <v>0</v>
      </c>
      <c r="AM15" s="52">
        <f>'Վայոց ձոր'!AM67</f>
        <v>2649590</v>
      </c>
      <c r="AN15" s="52">
        <f>'Վայոց ձոր'!AN67</f>
        <v>39557012</v>
      </c>
      <c r="AO15" s="53">
        <f>'Վայոց ձոր'!AO67</f>
        <v>42153602</v>
      </c>
      <c r="AP15" s="54">
        <f>'Վայոց ձոր'!AP67</f>
        <v>-58900033</v>
      </c>
      <c r="AQ15" s="9"/>
      <c r="AR15" s="9"/>
      <c r="AS15" s="9"/>
      <c r="AT15" s="9"/>
      <c r="AU15" s="9"/>
      <c r="AV15" s="9"/>
    </row>
    <row r="16" spans="1:52" ht="40.5" customHeight="1" thickBot="1">
      <c r="A16" s="58">
        <v>10</v>
      </c>
      <c r="B16" s="124" t="s">
        <v>56</v>
      </c>
      <c r="C16" s="47">
        <f>Տավուշ!C43</f>
        <v>65</v>
      </c>
      <c r="D16" s="48">
        <f>Տավուշ!D43</f>
        <v>0</v>
      </c>
      <c r="E16" s="47">
        <f>Տավուշ!E43</f>
        <v>84</v>
      </c>
      <c r="F16" s="47">
        <f>Տավուշ!F43</f>
        <v>689655</v>
      </c>
      <c r="G16" s="47">
        <f>Տավուշ!G43</f>
        <v>0</v>
      </c>
      <c r="H16" s="21">
        <f>Տավուշ!H43</f>
        <v>0</v>
      </c>
      <c r="I16" s="47">
        <f>Տավուշ!I43</f>
        <v>0</v>
      </c>
      <c r="J16" s="47">
        <f>Տավուշ!J43</f>
        <v>0</v>
      </c>
      <c r="K16" s="47">
        <f>Տավուշ!K43</f>
        <v>0</v>
      </c>
      <c r="L16" s="47">
        <f>Տավուշ!L43</f>
        <v>0</v>
      </c>
      <c r="M16" s="47">
        <f>Տավուշ!M43</f>
        <v>0</v>
      </c>
      <c r="N16" s="49">
        <f>Տավուշ!N43</f>
        <v>29888246</v>
      </c>
      <c r="O16" s="49">
        <f>Տավուշ!O43</f>
        <v>64151842</v>
      </c>
      <c r="P16" s="49">
        <f>Տավուշ!P43</f>
        <v>4700800</v>
      </c>
      <c r="Q16" s="50">
        <f>Տավուշ!Q43</f>
        <v>99260888</v>
      </c>
      <c r="R16" s="51">
        <f>Տավուշ!R43</f>
        <v>67000</v>
      </c>
      <c r="S16" s="51">
        <f>Տավուշ!S43</f>
        <v>45000</v>
      </c>
      <c r="T16" s="51">
        <f>Տավուշ!T43</f>
        <v>98530</v>
      </c>
      <c r="U16" s="51">
        <f>Տավուշ!U43</f>
        <v>96100</v>
      </c>
      <c r="V16" s="47">
        <f>Տավուշ!V43</f>
        <v>145016</v>
      </c>
      <c r="W16" s="47">
        <f>Տավուշ!W43</f>
        <v>53300</v>
      </c>
      <c r="X16" s="47">
        <f>Տավուշ!X43</f>
        <v>218</v>
      </c>
      <c r="Y16" s="47">
        <f>Տավուշ!Y43</f>
        <v>30</v>
      </c>
      <c r="Z16" s="47">
        <f>Տավուշ!Z43</f>
        <v>1110</v>
      </c>
      <c r="AA16" s="47">
        <f>Տավուշ!AA43</f>
        <v>5038</v>
      </c>
      <c r="AB16" s="47">
        <f>Տավուշ!AB43</f>
        <v>0</v>
      </c>
      <c r="AC16" s="47">
        <f>Տավուշ!AC43</f>
        <v>0</v>
      </c>
      <c r="AD16" s="47">
        <f>Տավուշ!AD43</f>
        <v>710</v>
      </c>
      <c r="AE16" s="47">
        <f>Տավուշ!AE43</f>
        <v>66652.2</v>
      </c>
      <c r="AF16" s="47">
        <f>Տավուշ!AF43</f>
        <v>0</v>
      </c>
      <c r="AG16" s="22">
        <f>Տավուշ!AG43</f>
        <v>0</v>
      </c>
      <c r="AH16" s="22">
        <f>Տավուշ!AH43</f>
        <v>0</v>
      </c>
      <c r="AI16" s="22">
        <f>Տավուշ!AI43</f>
        <v>0</v>
      </c>
      <c r="AJ16" s="22">
        <f>Տավուշ!AJ43</f>
        <v>1072000</v>
      </c>
      <c r="AK16" s="52">
        <f>Տավուշ!AK43</f>
        <v>0</v>
      </c>
      <c r="AL16" s="52">
        <f>Տավուշ!AL43</f>
        <v>0</v>
      </c>
      <c r="AM16" s="52">
        <f>Տավուշ!AM43</f>
        <v>6763177</v>
      </c>
      <c r="AN16" s="52">
        <f>Տավուշ!AN43</f>
        <v>7932500</v>
      </c>
      <c r="AO16" s="53">
        <f>Տավուշ!AO43</f>
        <v>16165677</v>
      </c>
      <c r="AP16" s="54">
        <f>Տավուշ!AP43</f>
        <v>-36093243</v>
      </c>
      <c r="AQ16" s="9"/>
      <c r="AR16" s="9"/>
      <c r="AS16" s="9"/>
      <c r="AT16" s="9"/>
      <c r="AU16" s="9"/>
      <c r="AV16" s="9"/>
    </row>
    <row r="17" spans="1:48" ht="37.5" customHeight="1" thickBot="1">
      <c r="A17" s="55"/>
      <c r="B17" s="56" t="s">
        <v>45</v>
      </c>
      <c r="C17" s="56">
        <f>SUBTOTAL(9,C7:C16)</f>
        <v>921</v>
      </c>
      <c r="D17" s="56"/>
      <c r="E17" s="56">
        <f>SUM(E7:E16)</f>
        <v>411</v>
      </c>
      <c r="F17" s="56"/>
      <c r="G17" s="56">
        <f>SUM(G7:G16)</f>
        <v>0</v>
      </c>
      <c r="H17" s="56"/>
      <c r="I17" s="56">
        <f>SUM(I7:I16)</f>
        <v>6</v>
      </c>
      <c r="J17" s="56">
        <v>3</v>
      </c>
      <c r="K17" s="56">
        <f t="shared" ref="K17:AO17" si="0">SUM(K7:K16)</f>
        <v>0</v>
      </c>
      <c r="L17" s="56">
        <f t="shared" si="0"/>
        <v>0</v>
      </c>
      <c r="M17" s="56">
        <f t="shared" si="0"/>
        <v>0</v>
      </c>
      <c r="N17" s="56">
        <f t="shared" si="0"/>
        <v>170715899.5</v>
      </c>
      <c r="O17" s="56">
        <f t="shared" si="0"/>
        <v>295132926.10000002</v>
      </c>
      <c r="P17" s="56">
        <f t="shared" si="0"/>
        <v>55086572</v>
      </c>
      <c r="Q17" s="56">
        <f t="shared" si="0"/>
        <v>521622397.60000002</v>
      </c>
      <c r="R17" s="57">
        <f t="shared" si="0"/>
        <v>512064</v>
      </c>
      <c r="S17" s="57">
        <f t="shared" si="0"/>
        <v>183615</v>
      </c>
      <c r="T17" s="57">
        <f t="shared" si="0"/>
        <v>321990</v>
      </c>
      <c r="U17" s="57">
        <f t="shared" si="0"/>
        <v>1065970</v>
      </c>
      <c r="V17" s="57">
        <f t="shared" si="0"/>
        <v>960374</v>
      </c>
      <c r="W17" s="57">
        <f t="shared" si="0"/>
        <v>263717</v>
      </c>
      <c r="X17" s="57">
        <f t="shared" si="0"/>
        <v>326.87610000000001</v>
      </c>
      <c r="Y17" s="57">
        <f t="shared" si="0"/>
        <v>595.41230769230765</v>
      </c>
      <c r="Z17" s="57">
        <f t="shared" si="0"/>
        <v>20805.900000000001</v>
      </c>
      <c r="AA17" s="57">
        <f t="shared" si="0"/>
        <v>39880.849990000002</v>
      </c>
      <c r="AB17" s="57">
        <f t="shared" si="0"/>
        <v>14107309.1</v>
      </c>
      <c r="AC17" s="57">
        <f t="shared" si="0"/>
        <v>177.38</v>
      </c>
      <c r="AD17" s="57">
        <f t="shared" si="0"/>
        <v>7727690</v>
      </c>
      <c r="AE17" s="57">
        <f t="shared" si="0"/>
        <v>989880.2</v>
      </c>
      <c r="AF17" s="57">
        <f t="shared" si="0"/>
        <v>29449213.906999998</v>
      </c>
      <c r="AG17" s="57">
        <f t="shared" si="0"/>
        <v>6085897.2000000002</v>
      </c>
      <c r="AH17" s="57">
        <f t="shared" si="0"/>
        <v>20827300</v>
      </c>
      <c r="AI17" s="57">
        <f t="shared" si="0"/>
        <v>5419850.5999999996</v>
      </c>
      <c r="AJ17" s="57">
        <f t="shared" si="0"/>
        <v>99960588.599999994</v>
      </c>
      <c r="AK17" s="57">
        <f t="shared" si="0"/>
        <v>2769198.1</v>
      </c>
      <c r="AL17" s="57">
        <f t="shared" si="0"/>
        <v>30740000</v>
      </c>
      <c r="AM17" s="57">
        <f t="shared" si="0"/>
        <v>29684506.920000002</v>
      </c>
      <c r="AN17" s="57">
        <f t="shared" si="0"/>
        <v>199039882</v>
      </c>
      <c r="AO17" s="57">
        <f t="shared" si="0"/>
        <v>262883087.02000001</v>
      </c>
      <c r="AP17" s="57">
        <f>SUM(AP7:AP16)</f>
        <v>-139125438.57999998</v>
      </c>
      <c r="AQ17" s="9"/>
      <c r="AR17" s="9"/>
      <c r="AS17" s="9"/>
      <c r="AT17" s="9"/>
      <c r="AU17" s="9"/>
      <c r="AV17" s="9"/>
    </row>
    <row r="18" spans="1:48" ht="20.25" customHeight="1">
      <c r="B18" s="2"/>
      <c r="C18" s="2"/>
      <c r="D18" s="2"/>
      <c r="AG18" s="1"/>
      <c r="AH18" s="1"/>
      <c r="AI18" s="1"/>
      <c r="AJ18" s="1"/>
    </row>
    <row r="19" spans="1:48">
      <c r="AG19" s="1"/>
      <c r="AH19" s="1"/>
      <c r="AI19" s="1"/>
      <c r="AJ19" s="1"/>
    </row>
    <row r="20" spans="1:48">
      <c r="AG20" s="1"/>
      <c r="AH20" s="1"/>
      <c r="AI20" s="1"/>
      <c r="AJ20" s="1"/>
    </row>
    <row r="21" spans="1:48">
      <c r="AG21" s="1"/>
      <c r="AH21" s="1"/>
      <c r="AI21" s="1"/>
      <c r="AJ21" s="1"/>
    </row>
    <row r="22" spans="1:48">
      <c r="AG22" s="1"/>
      <c r="AH22" s="1"/>
      <c r="AI22" s="1"/>
      <c r="AJ22" s="1"/>
    </row>
    <row r="23" spans="1:48">
      <c r="AG23" s="1"/>
      <c r="AH23" s="1"/>
      <c r="AI23" s="1"/>
      <c r="AJ23" s="1"/>
    </row>
    <row r="24" spans="1:48">
      <c r="AG24" s="1"/>
      <c r="AH24" s="1"/>
      <c r="AI24" s="1"/>
      <c r="AJ24" s="1"/>
    </row>
    <row r="25" spans="1:48">
      <c r="AG25" s="1"/>
      <c r="AH25" s="1"/>
      <c r="AI25" s="1"/>
      <c r="AJ25" s="1"/>
    </row>
    <row r="26" spans="1:48">
      <c r="AG26" s="1"/>
      <c r="AH26" s="1"/>
      <c r="AI26" s="1"/>
      <c r="AJ26" s="1"/>
    </row>
    <row r="27" spans="1:48">
      <c r="AG27" s="1"/>
      <c r="AH27" s="1"/>
      <c r="AI27" s="1"/>
      <c r="AJ27" s="1"/>
    </row>
    <row r="28" spans="1:48">
      <c r="AG28" s="1"/>
      <c r="AH28" s="1"/>
      <c r="AI28" s="1"/>
      <c r="AJ28" s="1"/>
    </row>
    <row r="29" spans="1:48">
      <c r="AG29" s="1"/>
      <c r="AH29" s="1"/>
      <c r="AI29" s="1"/>
      <c r="AJ29" s="1"/>
    </row>
    <row r="30" spans="1:48">
      <c r="AG30" s="1"/>
      <c r="AH30" s="1"/>
      <c r="AI30" s="1"/>
      <c r="AJ30" s="1"/>
    </row>
    <row r="31" spans="1:48">
      <c r="AG31" s="1"/>
      <c r="AH31" s="1"/>
      <c r="AI31" s="1"/>
      <c r="AJ31" s="1"/>
    </row>
    <row r="32" spans="1:48">
      <c r="AG32" s="1"/>
      <c r="AH32" s="1"/>
      <c r="AI32" s="1"/>
      <c r="AJ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</sheetData>
  <autoFilter ref="A1:AP17" xr:uid="{00000000-0009-0000-0000-00000A000000}">
    <filterColumn colId="0" showButton="0"/>
    <filterColumn colId="1" showButton="0"/>
    <filterColumn colId="2" showButton="0">
      <iconFilter iconSet="3Arrows"/>
    </filterColumn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</autoFilter>
  <mergeCells count="32">
    <mergeCell ref="A2:A5"/>
    <mergeCell ref="D3:D5"/>
    <mergeCell ref="A1:AO1"/>
    <mergeCell ref="Q3:Q4"/>
    <mergeCell ref="V3:X3"/>
    <mergeCell ref="Y3:AB3"/>
    <mergeCell ref="AC3:AF3"/>
    <mergeCell ref="AG3:AJ3"/>
    <mergeCell ref="AK3:AN3"/>
    <mergeCell ref="AO3:AO4"/>
    <mergeCell ref="N2:Q2"/>
    <mergeCell ref="R2:U3"/>
    <mergeCell ref="V2:X2"/>
    <mergeCell ref="Y2:AF2"/>
    <mergeCell ref="B2:B5"/>
    <mergeCell ref="D2:H2"/>
    <mergeCell ref="AG2:AP2"/>
    <mergeCell ref="AP3:AP4"/>
    <mergeCell ref="L3:L4"/>
    <mergeCell ref="M3:M4"/>
    <mergeCell ref="N3:N4"/>
    <mergeCell ref="O3:O4"/>
    <mergeCell ref="P3:P4"/>
    <mergeCell ref="C2:C4"/>
    <mergeCell ref="F3:F4"/>
    <mergeCell ref="I3:I4"/>
    <mergeCell ref="J3:J4"/>
    <mergeCell ref="K3:K4"/>
    <mergeCell ref="I2:M2"/>
    <mergeCell ref="E3:E4"/>
    <mergeCell ref="H3:H4"/>
    <mergeCell ref="G3:G4"/>
  </mergeCells>
  <pageMargins left="0.25" right="0.25" top="0.32" bottom="0.3" header="0.17" footer="0.16"/>
  <pageSetup paperSize="9" scale="60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Արագածոտն</vt:lpstr>
      <vt:lpstr>Արարատ</vt:lpstr>
      <vt:lpstr>Արմավիր</vt:lpstr>
      <vt:lpstr>Գեղարքունիք</vt:lpstr>
      <vt:lpstr>Լոռի</vt:lpstr>
      <vt:lpstr>Կոտայք</vt:lpstr>
      <vt:lpstr>Շիրակ</vt:lpstr>
      <vt:lpstr>Սյունիք</vt:lpstr>
      <vt:lpstr>Վայոց ձոր</vt:lpstr>
      <vt:lpstr>Տավուշ</vt:lpstr>
      <vt:lpstr>Ամփոփ</vt:lpstr>
      <vt:lpstr>Արմավիր!Print_Area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https:/mul2-aragatsotn.gov.am/tasks/31630/oneclick/Texnika-1.xlsx?token=92d1523dd847512e91e23d2351f349ed</cp:keywords>
  <cp:lastModifiedBy/>
  <dcterms:created xsi:type="dcterms:W3CDTF">2006-09-16T00:00:00Z</dcterms:created>
  <dcterms:modified xsi:type="dcterms:W3CDTF">2024-08-26T12:10:08Z</dcterms:modified>
</cp:coreProperties>
</file>