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4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<sst xmlns="http://schemas.openxmlformats.org/spreadsheetml/2006/main" count="41" uniqueCount="40">
  <si>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ՀՀ</t>
  </si>
  <si>
    <t>Մարզեր</t>
  </si>
  <si>
    <t>Նախատեսված ծրագրերի քանակը</t>
  </si>
  <si>
    <t>Քաղաքային համայնքներում իրականացվող ծրագրերի քանակը</t>
  </si>
  <si>
    <t>Գյուղական համայնքներում իրականացվող ծրագրերի քանակը</t>
  </si>
  <si>
    <t>Ըստ ոլորտների իրականացված ծրագրերի քանակը</t>
  </si>
  <si>
    <t>Ըստ համայնքների իրականացված ծրագրերի քանակը</t>
  </si>
  <si>
    <t>դպրոցաշինություն</t>
  </si>
  <si>
    <t>նախադպրոցական հաստատություններ</t>
  </si>
  <si>
    <t>մշակութային օբյեկտներ</t>
  </si>
  <si>
    <t>բնակարանաշինություն</t>
  </si>
  <si>
    <t>գազամատակարարում</t>
  </si>
  <si>
    <t>ճանապարհաշինություն</t>
  </si>
  <si>
    <t>համայնքային կենտրոններ</t>
  </si>
  <si>
    <t>առողջապահական օբյեկտներ</t>
  </si>
  <si>
    <t>ջրամատակարարում</t>
  </si>
  <si>
    <t>ոռոգման ջուր</t>
  </si>
  <si>
    <t>մարզական օբյեկտներ</t>
  </si>
  <si>
    <t xml:space="preserve">բնակարանային խնդիրների լուծման նպատակով պետական աջակցության տրամադրում </t>
  </si>
  <si>
    <t>այլ ծրագրեր</t>
  </si>
  <si>
    <t>Նախագծահետազոտական ծախսեր</t>
  </si>
  <si>
    <t>քաղաքային</t>
  </si>
  <si>
    <t>գյուղական</t>
  </si>
  <si>
    <t>Ընդամենը</t>
  </si>
  <si>
    <t>Արագածոտն</t>
  </si>
  <si>
    <t>Ծրագրերի քանակը (տասը մարզում իրականացվող)</t>
  </si>
  <si>
    <t>Արարատ</t>
  </si>
  <si>
    <t>Արմավիր</t>
  </si>
  <si>
    <t>Գեղարքունիք</t>
  </si>
  <si>
    <t>Լոռի</t>
  </si>
  <si>
    <t>Կոտայք</t>
  </si>
  <si>
    <t>Ծրագրերի գումարը (տասը մարզում իրականացվող)</t>
  </si>
  <si>
    <t>Շիրակ</t>
  </si>
  <si>
    <t>Տավուշ</t>
  </si>
  <si>
    <t xml:space="preserve">Սյունիք </t>
  </si>
  <si>
    <t>Վայոց ձոր</t>
  </si>
  <si>
    <t xml:space="preserve">ՀՀ մարզերում հրատապ խնդիրների լուծման նպատակով 2012 թվականին  իրականացված կապիտալ ծրագրերի վերաբերյալ </t>
  </si>
  <si>
    <t>Տեղեկանք</t>
  </si>
  <si>
    <t>3-րդ հրատապ ծրագրի կատարման տոկոսը</t>
  </si>
  <si>
    <t>4-րդ հրատապ ծրագրի կատարման տոկոսը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</si>
</sst>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textRotation="90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textRotation="90" wrapText="1"/>
    </xf>
    <xf numFmtId="164" fontId="40" fillId="0" borderId="15" xfId="0" applyNumberFormat="1" applyFont="1" applyFill="1" applyBorder="1" applyAlignment="1">
      <alignment horizontal="center" vertical="center" textRotation="90" wrapText="1"/>
    </xf>
    <xf numFmtId="164" fontId="40" fillId="0" borderId="16" xfId="0" applyNumberFormat="1" applyFont="1" applyFill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7" xfId="85"/>
    <cellStyle name="Normal 2 38" xfId="86"/>
    <cellStyle name="Normal 2 39" xfId="87"/>
    <cellStyle name="Normal 2 4" xfId="88"/>
    <cellStyle name="Normal 2 40" xfId="89"/>
    <cellStyle name="Normal 2 41" xfId="90"/>
    <cellStyle name="Normal 2 42" xfId="91"/>
    <cellStyle name="Normal 2 43" xfId="92"/>
    <cellStyle name="Normal 2 44" xfId="93"/>
    <cellStyle name="Normal 2 45" xfId="94"/>
    <cellStyle name="Normal 2 46" xfId="95"/>
    <cellStyle name="Normal 2 5" xfId="96"/>
    <cellStyle name="Normal 2 6" xfId="97"/>
    <cellStyle name="Normal 2 7" xfId="98"/>
    <cellStyle name="Normal 2 8" xfId="99"/>
    <cellStyle name="Normal 2 9" xfId="100"/>
    <cellStyle name="Normal 3" xfId="101"/>
    <cellStyle name="Normal 4" xfId="102"/>
    <cellStyle name="Normal 5" xfId="103"/>
    <cellStyle name="Normal 5 2" xfId="104"/>
    <cellStyle name="Normal 6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PageLayoutView="0" workbookViewId="0" topLeftCell="A1">
      <selection activeCell="F6" sqref="F6:S6"/>
    </sheetView>
  </sheetViews>
  <sheetFormatPr defaultColWidth="9.140625" defaultRowHeight="15"/>
  <cols>
    <col min="1" max="1" width="5.57421875" style="0" customWidth="1"/>
    <col min="2" max="2" width="13.28125" style="0" customWidth="1"/>
    <col min="3" max="3" width="13.8515625" style="0" customWidth="1"/>
    <col min="4" max="4" width="15.00390625" style="0" customWidth="1"/>
    <col min="5" max="5" width="14.28125" style="0" customWidth="1"/>
    <col min="6" max="6" width="17.28125" style="0" customWidth="1"/>
    <col min="7" max="7" width="18.140625" style="0" customWidth="1"/>
    <col min="8" max="8" width="12.28125" style="0" customWidth="1"/>
    <col min="9" max="9" width="12.57421875" style="0" customWidth="1"/>
    <col min="10" max="10" width="11.421875" style="0" customWidth="1"/>
    <col min="11" max="11" width="11.28125" style="0" customWidth="1"/>
    <col min="12" max="12" width="12.421875" style="0" customWidth="1"/>
    <col min="13" max="13" width="12.140625" style="0" customWidth="1"/>
    <col min="14" max="15" width="10.140625" style="0" customWidth="1"/>
    <col min="16" max="16" width="11.28125" style="0" customWidth="1"/>
    <col min="17" max="17" width="15.140625" style="0" customWidth="1"/>
    <col min="18" max="18" width="8.57421875" style="0" customWidth="1"/>
    <col min="19" max="19" width="9.00390625" style="0" customWidth="1"/>
    <col min="20" max="20" width="11.00390625" style="0" customWidth="1"/>
    <col min="21" max="21" width="10.28125" style="0" customWidth="1"/>
    <col min="22" max="22" width="10.57421875" style="0" customWidth="1"/>
    <col min="23" max="23" width="12.8515625" style="0" customWidth="1"/>
    <col min="24" max="24" width="11.140625" style="0" customWidth="1"/>
  </cols>
  <sheetData>
    <row r="2" spans="1:22" ht="17.25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7.25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45.75" customHeight="1">
      <c r="A6" s="19" t="s">
        <v>0</v>
      </c>
      <c r="B6" s="19" t="s">
        <v>1</v>
      </c>
      <c r="C6" s="20" t="s">
        <v>2</v>
      </c>
      <c r="D6" s="20" t="s">
        <v>3</v>
      </c>
      <c r="E6" s="20" t="s">
        <v>4</v>
      </c>
      <c r="F6" s="11" t="s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1" t="s">
        <v>6</v>
      </c>
      <c r="U6" s="12"/>
      <c r="V6" s="13"/>
      <c r="W6" s="17" t="s">
        <v>38</v>
      </c>
      <c r="X6" s="17" t="s">
        <v>39</v>
      </c>
    </row>
    <row r="7" spans="1:24" ht="94.5">
      <c r="A7" s="19"/>
      <c r="B7" s="19"/>
      <c r="C7" s="21"/>
      <c r="D7" s="21"/>
      <c r="E7" s="21"/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3" t="s">
        <v>21</v>
      </c>
      <c r="U7" s="3" t="s">
        <v>22</v>
      </c>
      <c r="V7" s="3" t="s">
        <v>23</v>
      </c>
      <c r="W7" s="18"/>
      <c r="X7" s="18"/>
    </row>
    <row r="8" spans="1:24" ht="25.5" customHeight="1">
      <c r="A8" s="2">
        <v>1</v>
      </c>
      <c r="B8" s="2" t="s">
        <v>24</v>
      </c>
      <c r="C8" s="2">
        <f>D8+E8</f>
        <v>75</v>
      </c>
      <c r="D8" s="2">
        <v>15</v>
      </c>
      <c r="E8" s="2">
        <v>60</v>
      </c>
      <c r="F8" s="9" t="s">
        <v>25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>
        <f>339346+145957.2+324010.6-54300-17000-33706-27825-34067.7-16800-94971</f>
        <v>530644.1000000001</v>
      </c>
      <c r="T8" s="2">
        <v>3</v>
      </c>
      <c r="U8" s="2">
        <v>54</v>
      </c>
      <c r="V8" s="2">
        <f aca="true" t="shared" si="0" ref="V8:V17">T8+U8</f>
        <v>57</v>
      </c>
      <c r="W8" s="2">
        <v>98.1</v>
      </c>
      <c r="X8" s="2">
        <v>25.2</v>
      </c>
    </row>
    <row r="9" spans="1:24" ht="18" customHeight="1">
      <c r="A9" s="2">
        <v>2</v>
      </c>
      <c r="B9" s="2" t="s">
        <v>26</v>
      </c>
      <c r="C9" s="2">
        <f>D9+E9</f>
        <v>73</v>
      </c>
      <c r="D9" s="2">
        <v>18</v>
      </c>
      <c r="E9" s="2">
        <v>55</v>
      </c>
      <c r="F9" s="9">
        <f>115+47+101-8-7-21-4-13</f>
        <v>210</v>
      </c>
      <c r="G9" s="9">
        <f>22+11+50-5-1-5-3-10</f>
        <v>59</v>
      </c>
      <c r="H9" s="9">
        <f>30+12+47-6-1-1-7-5</f>
        <v>69</v>
      </c>
      <c r="I9" s="9">
        <f>42+14+49-10-1-6-2-3</f>
        <v>83</v>
      </c>
      <c r="J9" s="9">
        <f>33+3+31-5-4-4-8</f>
        <v>46</v>
      </c>
      <c r="K9" s="9">
        <f>61+26+90-16-7-1-7-16</f>
        <v>130</v>
      </c>
      <c r="L9" s="9">
        <f>17+7+26-1-14</f>
        <v>35</v>
      </c>
      <c r="M9" s="9">
        <f>9+1+16-4-4</f>
        <v>18</v>
      </c>
      <c r="N9" s="9">
        <f>28+22+37-2-1-3-5-5</f>
        <v>71</v>
      </c>
      <c r="O9" s="9">
        <f>11+2+10-3-2</f>
        <v>18</v>
      </c>
      <c r="P9" s="9">
        <f>3+4-2-2</f>
        <v>3</v>
      </c>
      <c r="Q9" s="9">
        <f>7+2+2-2-1</f>
        <v>8</v>
      </c>
      <c r="R9" s="9">
        <f>28+8+33-8-1-2-3</f>
        <v>55</v>
      </c>
      <c r="S9" s="15"/>
      <c r="T9" s="2">
        <v>4</v>
      </c>
      <c r="U9" s="2">
        <v>41</v>
      </c>
      <c r="V9" s="2">
        <f t="shared" si="0"/>
        <v>45</v>
      </c>
      <c r="W9" s="2">
        <v>98.5</v>
      </c>
      <c r="X9" s="2">
        <v>31.1</v>
      </c>
    </row>
    <row r="10" spans="1:24" ht="18.75" customHeight="1">
      <c r="A10" s="2">
        <v>3</v>
      </c>
      <c r="B10" s="2" t="s">
        <v>27</v>
      </c>
      <c r="C10" s="2">
        <f>D10+E10</f>
        <v>51</v>
      </c>
      <c r="D10" s="2">
        <v>18</v>
      </c>
      <c r="E10" s="2">
        <v>33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5"/>
      <c r="T10" s="2">
        <v>3</v>
      </c>
      <c r="U10" s="2">
        <v>27</v>
      </c>
      <c r="V10" s="2">
        <f t="shared" si="0"/>
        <v>30</v>
      </c>
      <c r="W10" s="2">
        <v>98.6</v>
      </c>
      <c r="X10" s="2">
        <v>9.4</v>
      </c>
    </row>
    <row r="11" spans="1:24" ht="19.5" customHeight="1">
      <c r="A11" s="2">
        <v>4</v>
      </c>
      <c r="B11" s="2" t="s">
        <v>28</v>
      </c>
      <c r="C11" s="2">
        <f>D11+E11</f>
        <v>90</v>
      </c>
      <c r="D11" s="2">
        <v>35</v>
      </c>
      <c r="E11" s="2">
        <v>55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5"/>
      <c r="T11" s="2">
        <v>4</v>
      </c>
      <c r="U11" s="2">
        <v>29</v>
      </c>
      <c r="V11" s="2">
        <f t="shared" si="0"/>
        <v>33</v>
      </c>
      <c r="W11" s="2">
        <v>91.3</v>
      </c>
      <c r="X11" s="2">
        <v>18.6</v>
      </c>
    </row>
    <row r="12" spans="1:24" ht="18" customHeight="1">
      <c r="A12" s="2">
        <v>5</v>
      </c>
      <c r="B12" s="2" t="s">
        <v>29</v>
      </c>
      <c r="C12" s="2">
        <f>D12+E12</f>
        <v>103</v>
      </c>
      <c r="D12" s="2">
        <v>46</v>
      </c>
      <c r="E12" s="2">
        <v>57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5"/>
      <c r="T12" s="2">
        <v>8</v>
      </c>
      <c r="U12" s="2">
        <v>53</v>
      </c>
      <c r="V12" s="2">
        <f t="shared" si="0"/>
        <v>61</v>
      </c>
      <c r="W12" s="2">
        <v>99.7</v>
      </c>
      <c r="X12" s="2">
        <v>25.4</v>
      </c>
    </row>
    <row r="13" spans="1:24" ht="19.5" customHeight="1">
      <c r="A13" s="2">
        <v>6</v>
      </c>
      <c r="B13" s="2" t="s">
        <v>30</v>
      </c>
      <c r="C13" s="2">
        <f>D13+E13</f>
        <v>74</v>
      </c>
      <c r="D13" s="2">
        <v>23</v>
      </c>
      <c r="E13" s="2">
        <v>51</v>
      </c>
      <c r="F13" s="9" t="s">
        <v>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5"/>
      <c r="T13" s="2">
        <v>5</v>
      </c>
      <c r="U13" s="2">
        <v>36</v>
      </c>
      <c r="V13" s="2">
        <f t="shared" si="0"/>
        <v>41</v>
      </c>
      <c r="W13" s="2">
        <v>100</v>
      </c>
      <c r="X13" s="2">
        <v>27.3</v>
      </c>
    </row>
    <row r="14" spans="1:24" ht="18.75" customHeight="1">
      <c r="A14" s="2">
        <v>7</v>
      </c>
      <c r="B14" s="2" t="s">
        <v>32</v>
      </c>
      <c r="C14" s="2">
        <f>D14+E14</f>
        <v>63</v>
      </c>
      <c r="D14" s="2">
        <v>27</v>
      </c>
      <c r="E14" s="2">
        <v>36</v>
      </c>
      <c r="F14" s="10">
        <f>2793757+941831+2449148.9+113653.4-179501.9-706308-78200-304333.2-170964.3-25601.6</f>
        <v>4833481.300000001</v>
      </c>
      <c r="G14" s="10">
        <f>484715+131373+709567.5-41329.9-17000-72360.9-46200-170691.2</f>
        <v>978073.5000000002</v>
      </c>
      <c r="H14" s="10">
        <f>605025+230535.6+1051560.1-56147.8-32550-40511.1-184225-77646.7-1899.2</f>
        <v>1494140.9000000001</v>
      </c>
      <c r="I14" s="10">
        <f>1099980+142921+691355.2-216570.6-56400-180257-92800-51000-730</f>
        <v>1336498.5999999999</v>
      </c>
      <c r="J14" s="10">
        <f>514689+15034.4+473281-35190.7-167582.1-77900-86091-4207.6-27002.9</f>
        <v>605030.1000000001</v>
      </c>
      <c r="K14" s="10">
        <f>2486445+1235397.1+2946882.9-398112-361598.5-7692-373264-500470.9-13588.2-71120.8-97467.3-26412.9-265897.6-130835.5</f>
        <v>4422265.3</v>
      </c>
      <c r="L14" s="10">
        <f>370550+40433.4+451729.3-19300-229520.6</f>
        <v>613892.1</v>
      </c>
      <c r="M14" s="10">
        <f>122200+1440+202848.7-44594.3-8400-1402.6-69631.5</f>
        <v>202460.30000000005</v>
      </c>
      <c r="N14" s="10">
        <f>538775+259256.1+614832-8420-36956.5-99340.9-100275-68299.3-2851.8</f>
        <v>1096719.6</v>
      </c>
      <c r="O14" s="10">
        <f>255742+90700+166601-25242-64000-26610.7-10000.8</f>
        <v>387189.5</v>
      </c>
      <c r="P14" s="10">
        <f>38000+59714-35720.7-23992.9</f>
        <v>38000.4</v>
      </c>
      <c r="Q14" s="10">
        <f>269387+151000+8500-92800-4000</f>
        <v>332087</v>
      </c>
      <c r="R14" s="10">
        <f>96338.1+85230.8+435663.8-80000-1200-38000-42211-3183.5</f>
        <v>452638.19999999995</v>
      </c>
      <c r="S14" s="15"/>
      <c r="T14" s="2">
        <v>3</v>
      </c>
      <c r="U14" s="2">
        <v>33</v>
      </c>
      <c r="V14" s="2">
        <f t="shared" si="0"/>
        <v>36</v>
      </c>
      <c r="W14" s="2">
        <v>99.7</v>
      </c>
      <c r="X14" s="2">
        <v>56.3</v>
      </c>
    </row>
    <row r="15" spans="1:24" ht="18" customHeight="1">
      <c r="A15" s="2">
        <v>8</v>
      </c>
      <c r="B15" s="2" t="s">
        <v>33</v>
      </c>
      <c r="C15" s="2">
        <v>119</v>
      </c>
      <c r="D15" s="2">
        <v>33</v>
      </c>
      <c r="E15" s="2">
        <v>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5"/>
      <c r="T15" s="2">
        <v>5</v>
      </c>
      <c r="U15" s="2">
        <v>47</v>
      </c>
      <c r="V15" s="2">
        <f t="shared" si="0"/>
        <v>52</v>
      </c>
      <c r="W15" s="2">
        <v>99.4</v>
      </c>
      <c r="X15" s="2">
        <v>25.3</v>
      </c>
    </row>
    <row r="16" spans="1:24" ht="16.5" customHeight="1">
      <c r="A16" s="2">
        <v>9</v>
      </c>
      <c r="B16" s="2" t="s">
        <v>34</v>
      </c>
      <c r="C16" s="2">
        <f>D16+E16</f>
        <v>34</v>
      </c>
      <c r="D16" s="2">
        <v>24</v>
      </c>
      <c r="E16" s="2">
        <v>10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5"/>
      <c r="T16" s="2">
        <v>5</v>
      </c>
      <c r="U16" s="2">
        <v>7</v>
      </c>
      <c r="V16" s="2">
        <f t="shared" si="0"/>
        <v>12</v>
      </c>
      <c r="W16" s="2">
        <v>98.4</v>
      </c>
      <c r="X16" s="2">
        <v>27.1</v>
      </c>
    </row>
    <row r="17" spans="1:24" ht="21" customHeight="1">
      <c r="A17" s="2">
        <v>10</v>
      </c>
      <c r="B17" s="2" t="s">
        <v>35</v>
      </c>
      <c r="C17" s="2">
        <f>D17+E17</f>
        <v>49</v>
      </c>
      <c r="D17" s="2">
        <v>12</v>
      </c>
      <c r="E17" s="2">
        <v>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"/>
      <c r="T17" s="2">
        <v>3</v>
      </c>
      <c r="U17" s="2">
        <v>24</v>
      </c>
      <c r="V17" s="2">
        <f t="shared" si="0"/>
        <v>27</v>
      </c>
      <c r="W17" s="2">
        <v>100</v>
      </c>
      <c r="X17" s="2">
        <v>14.3</v>
      </c>
    </row>
    <row r="18" spans="1:24" ht="15">
      <c r="A18" s="3"/>
      <c r="B18" s="4" t="s">
        <v>23</v>
      </c>
      <c r="C18" s="4">
        <f>SUM(C8:C17)</f>
        <v>731</v>
      </c>
      <c r="D18" s="4">
        <f>SUM(D8:D17)</f>
        <v>251</v>
      </c>
      <c r="E18" s="4">
        <f>SUM(E8:E17)</f>
        <v>480</v>
      </c>
      <c r="F18" s="6">
        <f>F14+G14+H14+I14+J14+K14+L14+M14+N14+O14+P14+Q14+R14+S8</f>
        <v>17323120.900000002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3">
        <f>SUM(T8:T17)</f>
        <v>43</v>
      </c>
      <c r="U18" s="3">
        <f>SUM(U8:U17)</f>
        <v>351</v>
      </c>
      <c r="V18" s="3">
        <f>SUM(V8:V17)</f>
        <v>394</v>
      </c>
      <c r="W18" s="2">
        <v>98.3</v>
      </c>
      <c r="X18" s="2">
        <v>27.4</v>
      </c>
    </row>
  </sheetData>
  <sheetProtection/>
  <mergeCells count="41">
    <mergeCell ref="W6:W7"/>
    <mergeCell ref="X6:X7"/>
    <mergeCell ref="O9:O12"/>
    <mergeCell ref="P9:P12"/>
    <mergeCell ref="A6:A7"/>
    <mergeCell ref="B6:B7"/>
    <mergeCell ref="C6:C7"/>
    <mergeCell ref="D6:D7"/>
    <mergeCell ref="E6:E7"/>
    <mergeCell ref="Q14:Q17"/>
    <mergeCell ref="R14:R17"/>
    <mergeCell ref="F6:S6"/>
    <mergeCell ref="T6:V6"/>
    <mergeCell ref="R9:R12"/>
    <mergeCell ref="F8:R8"/>
    <mergeCell ref="S8:S17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3:V3"/>
    <mergeCell ref="A2:V2"/>
    <mergeCell ref="F18:S18"/>
    <mergeCell ref="Q9:Q12"/>
    <mergeCell ref="F13:R13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KarineHakobyan</cp:lastModifiedBy>
  <cp:lastPrinted>2012-12-27T13:14:41Z</cp:lastPrinted>
  <dcterms:created xsi:type="dcterms:W3CDTF">2012-12-27T08:56:51Z</dcterms:created>
  <dcterms:modified xsi:type="dcterms:W3CDTF">2012-12-28T08:46:33Z</dcterms:modified>
  <cp:category/>
  <cp:version/>
  <cp:contentType/>
  <cp:contentStatus/>
</cp:coreProperties>
</file>