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DD11" i="22" l="1"/>
  <c r="DD12" i="22"/>
  <c r="DD13" i="22"/>
  <c r="DD14" i="22"/>
  <c r="DD15" i="22"/>
  <c r="DD16" i="22"/>
  <c r="DD17" i="22"/>
  <c r="DD18" i="22"/>
  <c r="DD19" i="22"/>
  <c r="DD20" i="22"/>
  <c r="CR20" i="22"/>
  <c r="CR13" i="22"/>
  <c r="CR14" i="22"/>
  <c r="CR15" i="22"/>
  <c r="CR16" i="22"/>
  <c r="CR17" i="22"/>
  <c r="CR18" i="22"/>
  <c r="CR19" i="22"/>
  <c r="CR12" i="22"/>
  <c r="CR10" i="22"/>
  <c r="CC19" i="22"/>
  <c r="BO19" i="22" s="1"/>
  <c r="BO11" i="22"/>
  <c r="BO12" i="22"/>
  <c r="BO13" i="22"/>
  <c r="BO14" i="22"/>
  <c r="BO15" i="22"/>
  <c r="BO16" i="22"/>
  <c r="BO17" i="22"/>
  <c r="BO18" i="22"/>
  <c r="BO20" i="22"/>
  <c r="BO10" i="22"/>
  <c r="BP19" i="22"/>
  <c r="BT19" i="22"/>
  <c r="U10" i="22"/>
  <c r="P10" i="22" s="1"/>
  <c r="U13" i="22"/>
  <c r="U14" i="22"/>
  <c r="U15" i="22"/>
  <c r="U16" i="22"/>
  <c r="U17" i="22"/>
  <c r="P17" i="22" s="1"/>
  <c r="U18" i="22"/>
  <c r="U19" i="22"/>
  <c r="P19" i="22" s="1"/>
  <c r="U20" i="22"/>
  <c r="U12" i="22"/>
  <c r="Q11" i="22"/>
  <c r="Q12" i="22"/>
  <c r="Q13" i="22"/>
  <c r="Q14" i="22"/>
  <c r="Q15" i="22"/>
  <c r="Q16" i="22"/>
  <c r="Q17" i="22"/>
  <c r="Q18" i="22"/>
  <c r="Q19" i="22"/>
  <c r="Q20" i="22"/>
  <c r="Q10" i="22"/>
  <c r="P12" i="22"/>
  <c r="P16" i="22"/>
  <c r="P20" i="22"/>
  <c r="O11" i="22"/>
  <c r="O12" i="22"/>
  <c r="O13" i="22"/>
  <c r="O14" i="22"/>
  <c r="O15" i="22"/>
  <c r="O16" i="22"/>
  <c r="O17" i="22"/>
  <c r="O18" i="22"/>
  <c r="O19" i="22"/>
  <c r="O20" i="22"/>
  <c r="O10" i="22"/>
  <c r="AY11" i="22"/>
  <c r="AY12" i="22"/>
  <c r="AY13" i="22"/>
  <c r="AY14" i="22"/>
  <c r="AY15" i="22"/>
  <c r="AY16" i="22"/>
  <c r="AY17" i="22"/>
  <c r="AY18" i="22"/>
  <c r="AY19" i="22"/>
  <c r="AY20" i="22"/>
  <c r="AY10" i="22"/>
  <c r="Z10" i="22"/>
  <c r="DZ11" i="22"/>
  <c r="DZ13" i="22"/>
  <c r="DZ14" i="22"/>
  <c r="DZ15" i="22"/>
  <c r="DZ16" i="22"/>
  <c r="DZ17" i="22"/>
  <c r="DZ18" i="22"/>
  <c r="DZ19" i="22"/>
  <c r="DZ20" i="22"/>
  <c r="DZ10" i="22"/>
  <c r="DW11" i="22"/>
  <c r="DW12" i="22"/>
  <c r="DW13" i="22"/>
  <c r="DW14" i="22"/>
  <c r="DW15" i="22"/>
  <c r="DW16" i="22"/>
  <c r="DW17" i="22"/>
  <c r="DW18" i="22"/>
  <c r="DW19" i="22"/>
  <c r="DW20" i="22"/>
  <c r="DW10" i="22"/>
  <c r="DT11" i="22"/>
  <c r="DT13" i="22"/>
  <c r="DT14" i="22"/>
  <c r="DT15" i="22"/>
  <c r="DT16" i="22"/>
  <c r="DT17" i="22"/>
  <c r="DT18" i="22"/>
  <c r="DT19" i="22"/>
  <c r="DT20" i="22"/>
  <c r="DT10" i="22"/>
  <c r="DN17" i="22"/>
  <c r="DN18" i="22"/>
  <c r="DN20" i="22"/>
  <c r="DN10" i="22"/>
  <c r="DA11" i="22"/>
  <c r="DA12" i="22"/>
  <c r="DA13" i="22"/>
  <c r="DA14" i="22"/>
  <c r="DA15" i="22"/>
  <c r="DA16" i="22"/>
  <c r="DA17" i="22"/>
  <c r="DA18" i="22"/>
  <c r="DA19" i="22"/>
  <c r="DA20" i="22"/>
  <c r="DA10" i="22"/>
  <c r="CX11" i="22"/>
  <c r="CX12" i="22"/>
  <c r="CX13" i="22"/>
  <c r="CX14" i="22"/>
  <c r="CX15" i="22"/>
  <c r="CX16" i="22"/>
  <c r="CX17" i="22"/>
  <c r="CX18" i="22"/>
  <c r="CX19" i="22"/>
  <c r="CX20" i="22"/>
  <c r="CX10" i="22"/>
  <c r="CU11" i="22"/>
  <c r="CU12" i="22"/>
  <c r="CU13" i="22"/>
  <c r="CU14" i="22"/>
  <c r="CU15" i="22"/>
  <c r="CU16" i="22"/>
  <c r="CU17" i="22"/>
  <c r="CU18" i="22"/>
  <c r="CU19" i="22"/>
  <c r="CU20" i="22"/>
  <c r="CU10" i="22"/>
  <c r="CR11" i="22"/>
  <c r="CO20" i="22"/>
  <c r="CO11" i="22"/>
  <c r="CO12" i="22"/>
  <c r="CO13" i="22"/>
  <c r="CO14" i="22"/>
  <c r="CO15" i="22"/>
  <c r="CO16" i="22"/>
  <c r="CO17" i="22"/>
  <c r="CO18" i="22"/>
  <c r="CO19" i="22"/>
  <c r="CO10" i="22"/>
  <c r="CL11" i="22"/>
  <c r="CL12" i="22"/>
  <c r="CL13" i="22"/>
  <c r="CL14" i="22"/>
  <c r="CL15" i="22"/>
  <c r="CL16" i="22"/>
  <c r="CL17" i="22"/>
  <c r="CL18" i="22"/>
  <c r="CL19" i="22"/>
  <c r="CL20" i="22"/>
  <c r="CL10" i="22"/>
  <c r="CI11" i="22"/>
  <c r="CI12" i="22"/>
  <c r="CI13" i="22"/>
  <c r="CI14" i="22"/>
  <c r="CI15" i="22"/>
  <c r="CI16" i="22"/>
  <c r="CI17" i="22"/>
  <c r="CI18" i="22"/>
  <c r="CI19" i="22"/>
  <c r="CI20" i="22"/>
  <c r="CI10" i="22"/>
  <c r="CC11" i="22"/>
  <c r="CC12" i="22"/>
  <c r="CC13" i="22"/>
  <c r="CC14" i="22"/>
  <c r="CC15" i="22"/>
  <c r="CC16" i="22"/>
  <c r="CC17" i="22"/>
  <c r="CC18" i="22"/>
  <c r="CC20" i="22"/>
  <c r="CC10" i="22"/>
  <c r="BZ11" i="22"/>
  <c r="BZ12" i="22"/>
  <c r="BZ13" i="22"/>
  <c r="BZ14" i="22"/>
  <c r="BZ15" i="22"/>
  <c r="BZ16" i="22"/>
  <c r="BZ17" i="22"/>
  <c r="BZ18" i="22"/>
  <c r="BZ19" i="22"/>
  <c r="BZ20" i="22"/>
  <c r="BZ10" i="22"/>
  <c r="BW11" i="22"/>
  <c r="BW12" i="22"/>
  <c r="BW13" i="22"/>
  <c r="BW14" i="22"/>
  <c r="BW15" i="22"/>
  <c r="BW16" i="22"/>
  <c r="BW17" i="22"/>
  <c r="BW18" i="22"/>
  <c r="BW19" i="22"/>
  <c r="BW20" i="22"/>
  <c r="BW10" i="22"/>
  <c r="BT11" i="22"/>
  <c r="BT12" i="22"/>
  <c r="BT13" i="22"/>
  <c r="BT14" i="22"/>
  <c r="BT15" i="22"/>
  <c r="BT16" i="22"/>
  <c r="BT17" i="22"/>
  <c r="BT18" i="22"/>
  <c r="BT20" i="22"/>
  <c r="BT10" i="22"/>
  <c r="AO11" i="22"/>
  <c r="AO12" i="22"/>
  <c r="AO13" i="22"/>
  <c r="AO14" i="22"/>
  <c r="AO15" i="22"/>
  <c r="AO16" i="22"/>
  <c r="AO17" i="22"/>
  <c r="AO18" i="22"/>
  <c r="AO19" i="22"/>
  <c r="AO20" i="22"/>
  <c r="AO10" i="22"/>
  <c r="AJ11" i="22"/>
  <c r="AJ12" i="22"/>
  <c r="AJ13" i="22"/>
  <c r="AJ14" i="22"/>
  <c r="AJ15" i="22"/>
  <c r="AJ16" i="22"/>
  <c r="AJ17" i="22"/>
  <c r="AJ18" i="22"/>
  <c r="AJ19" i="22"/>
  <c r="AJ20" i="22"/>
  <c r="AJ10" i="22"/>
  <c r="AE11" i="22"/>
  <c r="AE12" i="22"/>
  <c r="AE13" i="22"/>
  <c r="AE14" i="22"/>
  <c r="AE15" i="22"/>
  <c r="AE16" i="22"/>
  <c r="AE17" i="22"/>
  <c r="AE18" i="22"/>
  <c r="AE19" i="22"/>
  <c r="AE20" i="22"/>
  <c r="AE10" i="22"/>
  <c r="Z11" i="22"/>
  <c r="Z12" i="22"/>
  <c r="Z13" i="22"/>
  <c r="Z14" i="22"/>
  <c r="Z15" i="22"/>
  <c r="Z16" i="22"/>
  <c r="Z17" i="22"/>
  <c r="Z18" i="22"/>
  <c r="Z19" i="22"/>
  <c r="Z20" i="22"/>
  <c r="U11" i="22"/>
  <c r="P11" i="22" s="1"/>
  <c r="P13" i="22"/>
  <c r="P14" i="22"/>
  <c r="P15" i="22"/>
  <c r="P18" i="22"/>
  <c r="CD21" i="22" l="1"/>
  <c r="BV21" i="22"/>
  <c r="BX21" i="22"/>
  <c r="BY21" i="22"/>
  <c r="CA21" i="22"/>
  <c r="CB21" i="22"/>
  <c r="CE21" i="22"/>
  <c r="CF21" i="22"/>
  <c r="BU21" i="22"/>
  <c r="AV20" i="22" l="1"/>
  <c r="AV19" i="22"/>
  <c r="AV18" i="22"/>
  <c r="AV17" i="22"/>
  <c r="AV16" i="22"/>
  <c r="AV15" i="22"/>
  <c r="AV14" i="22"/>
  <c r="AV13" i="22"/>
  <c r="AV12" i="22"/>
  <c r="AV11" i="22"/>
  <c r="AV10" i="22"/>
  <c r="BW21" i="22" l="1"/>
  <c r="CC21" i="22"/>
  <c r="BZ21" i="22"/>
  <c r="AF21" i="22" l="1"/>
  <c r="L16" i="22" l="1"/>
  <c r="CH21" i="22"/>
  <c r="AI21" i="22"/>
  <c r="AE21" i="22"/>
  <c r="L10" i="22" l="1"/>
  <c r="J10" i="22"/>
  <c r="DY21" i="22" l="1"/>
  <c r="L11" i="22" l="1"/>
  <c r="L12" i="22"/>
  <c r="L13" i="22"/>
  <c r="L14" i="22"/>
  <c r="L15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G10" i="22"/>
  <c r="D21" i="22"/>
  <c r="L21" i="22" l="1"/>
  <c r="AL11" i="22"/>
  <c r="AL15" i="22"/>
  <c r="AL17" i="22"/>
  <c r="AL19" i="22"/>
  <c r="AL10" i="22"/>
  <c r="T21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T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A21" i="22"/>
  <c r="EB21" i="22"/>
  <c r="CM21" i="22"/>
  <c r="CJ21" i="22"/>
  <c r="BG21" i="22"/>
  <c r="BA21" i="22"/>
  <c r="AP21" i="22"/>
  <c r="AK21" i="22"/>
  <c r="AA21" i="22"/>
  <c r="V21" i="22"/>
  <c r="BN11" i="22"/>
  <c r="BN12" i="22"/>
  <c r="BN13" i="22"/>
  <c r="BN14" i="22"/>
  <c r="BN15" i="22"/>
  <c r="BN16" i="22"/>
  <c r="BN17" i="22"/>
  <c r="BN18" i="22"/>
  <c r="BN19" i="22"/>
  <c r="BN20" i="22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Q10" i="22"/>
  <c r="BQ11" i="22"/>
  <c r="BQ16" i="22"/>
  <c r="BQ14" i="22"/>
  <c r="BQ12" i="22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CI21" i="22"/>
  <c r="DK21" i="22"/>
  <c r="DQ21" i="22"/>
  <c r="DW21" i="22"/>
  <c r="DG21" i="22"/>
  <c r="U21" i="22"/>
  <c r="W21" i="22" s="1"/>
  <c r="G20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C8" i="23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0" i="22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L8" i="22"/>
  <c r="BO8" i="22" s="1"/>
  <c r="BT8" i="22" s="1"/>
  <c r="BW8" i="22" s="1"/>
  <c r="BZ8" i="22" s="1"/>
  <c r="CC8" i="22" s="1"/>
  <c r="CF8" i="22" s="1"/>
  <c r="CI8" i="22" s="1"/>
  <c r="CL8" i="22" l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BQ21" i="22" s="1"/>
  <c r="D16" i="23"/>
  <c r="P21" i="22"/>
  <c r="R21" i="22" s="1"/>
  <c r="D10" i="23"/>
  <c r="I15" i="22"/>
  <c r="I14" i="22"/>
  <c r="S21" i="22"/>
  <c r="F80" i="23" s="1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C80" i="23"/>
  <c r="I11" i="22"/>
  <c r="I10" i="22"/>
  <c r="N21" i="22"/>
  <c r="D80" i="23" l="1"/>
  <c r="M21" i="22"/>
  <c r="H10" i="22"/>
  <c r="F21" i="22"/>
  <c r="H21" i="22" s="1"/>
  <c r="I21" i="22"/>
  <c r="J22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</calcChain>
</file>

<file path=xl/sharedStrings.xml><?xml version="1.0" encoding="utf-8"?>
<sst xmlns="http://schemas.openxmlformats.org/spreadsheetml/2006/main" count="1232" uniqueCount="261">
  <si>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</si>
  <si>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</si>
  <si>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</si>
  <si>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</si>
  <si>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</si>
  <si>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</si>
  <si>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</si>
  <si>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</si>
  <si>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</si>
  <si>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</si>
  <si>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</si>
  <si>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</si>
  <si>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</si>
  <si>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</si>
  <si>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</si>
  <si>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</si>
  <si>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</si>
  <si>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</si>
  <si>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</si>
  <si>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</si>
  <si>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</si>
  <si>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</si>
  <si>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</si>
  <si>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</si>
  <si>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</si>
  <si>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</si>
  <si>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</si>
  <si>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</si>
  <si>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</si>
  <si>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</si>
  <si>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</si>
  <si>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</si>
  <si>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</si>
  <si>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</si>
  <si>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</si>
  <si>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</si>
  <si>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</si>
  <si>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</si>
  <si>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</si>
  <si>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</si>
  <si>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</si>
  <si>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</si>
  <si>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</si>
  <si>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</si>
  <si>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</si>
  <si>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</si>
  <si>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</si>
  <si>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</si>
  <si>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</si>
  <si>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</si>
  <si>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</si>
  <si>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</si>
  <si>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</si>
  <si>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</si>
  <si>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</si>
  <si>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</si>
  <si>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</si>
  <si>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</si>
  <si>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</si>
  <si>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</si>
  <si>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</si>
  <si>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</si>
  <si>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</si>
  <si>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</si>
  <si>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</si>
  <si>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</si>
  <si>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</si>
  <si>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</si>
  <si>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</si>
  <si>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</si>
  <si>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</si>
  <si>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</si>
  <si>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</si>
  <si>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</si>
  <si>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</si>
  <si>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</si>
  <si>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</si>
  <si>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</si>
  <si>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</si>
  <si>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</si>
  <si>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</si>
  <si>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</si>
  <si>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</si>
  <si>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</si>
  <si>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</si>
  <si>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</si>
  <si>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</si>
  <si>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</si>
  <si>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</si>
  <si>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</si>
  <si>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</si>
  <si>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</si>
  <si>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</si>
  <si>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</si>
  <si>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</si>
  <si>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</si>
  <si>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</si>
  <si>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</si>
  <si>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</si>
  <si>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</si>
  <si>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</si>
  <si>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</si>
  <si>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</si>
  <si>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</si>
  <si>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</si>
  <si>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</si>
  <si>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</si>
  <si>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</si>
  <si>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</si>
  <si>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</si>
  <si>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</si>
  <si>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</si>
  <si>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</si>
  <si>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</si>
  <si>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</si>
  <si>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</si>
  <si>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</si>
  <si>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</si>
  <si>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</si>
  <si>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</si>
  <si>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</si>
  <si>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</si>
  <si>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</si>
  <si>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</si>
  <si>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</si>
  <si>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</si>
  <si>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</si>
  <si>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</si>
  <si>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</si>
  <si>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</si>
  <si>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</si>
  <si>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</si>
  <si>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</si>
  <si>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</si>
  <si>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</si>
  <si>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</si>
  <si>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</si>
  <si>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</si>
  <si>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</si>
  <si>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</si>
  <si>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</si>
  <si>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</si>
  <si>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</si>
  <si>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</si>
  <si>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</si>
  <si>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</si>
  <si>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</si>
  <si>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</si>
  <si>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</si>
  <si>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</si>
  <si>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</si>
  <si>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</si>
  <si>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</si>
  <si>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</si>
  <si>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</si>
  <si>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</si>
  <si>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</si>
  <si>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</si>
  <si>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</si>
  <si>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</si>
  <si>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</si>
  <si>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</si>
  <si>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</si>
  <si>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</si>
  <si>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</si>
  <si>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</si>
  <si>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</si>
  <si>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</si>
  <si>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</si>
  <si>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</si>
  <si>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</si>
  <si>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</si>
  <si>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</si>
  <si>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</si>
  <si>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</si>
  <si>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</si>
  <si>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</si>
  <si>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</si>
  <si>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</si>
  <si>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</si>
  <si>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</si>
  <si>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</si>
  <si>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</si>
  <si>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</si>
  <si>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</si>
  <si>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</si>
  <si>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</si>
  <si>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</si>
  <si>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</si>
  <si>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</si>
  <si>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</si>
  <si>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</si>
  <si>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</si>
  <si>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</si>
  <si>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</si>
  <si>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</si>
  <si>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</si>
  <si>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</si>
  <si>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</si>
  <si>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</si>
  <si>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</si>
  <si>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</si>
  <si>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</si>
  <si>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</si>
  <si>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</si>
  <si>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</si>
  <si>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</si>
  <si>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</si>
  <si>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</si>
  <si>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</si>
  <si>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</si>
  <si>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</si>
  <si>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</si>
  <si>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</si>
  <si>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</si>
  <si>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</si>
  <si>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</si>
  <si>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</si>
  <si>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</si>
  <si>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</si>
  <si>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</si>
  <si>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</si>
  <si>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</si>
  <si>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</si>
  <si>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</si>
  <si>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</si>
  <si>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</si>
  <si>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</si>
  <si>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</si>
  <si>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</si>
  <si>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</si>
  <si>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</si>
  <si>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</si>
  <si>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</si>
  <si>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</si>
  <si>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</si>
  <si>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</si>
  <si>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</si>
  <si>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</si>
  <si>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</si>
  <si>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</si>
  <si>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</si>
  <si>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</si>
  <si>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</si>
  <si>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</si>
  <si>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</si>
  <si>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</si>
  <si>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</si>
  <si>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</si>
  <si>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</si>
  <si>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</si>
  <si>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կատ. %-ը տարեկան  նկատմամբ</t>
  </si>
  <si>
    <t>տող 112*2.8 Գույքային հարկեր այլ գույքիցայդ թվում`Գույքահարկ փոխադրամիջոցների համար</t>
  </si>
  <si>
    <t>տող12*2.830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</si>
  <si>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 xml:space="preserve">տող12*2.854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</si>
  <si>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 xml:space="preserve"> տող 12*2.80+12*2.8.2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</si>
  <si>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12*2.8.6 Կապիտալ ներքին պաշտոնական դրամաշնորհներ` ստացված կառավարման այլ մակարդակներից</t>
  </si>
  <si>
    <t>12*2.8</t>
  </si>
  <si>
    <t>փաստացի           (6 ամիս)</t>
  </si>
  <si>
    <t>6 ամիս</t>
  </si>
  <si>
    <r>
      <t xml:space="preserve"> ՀՀ  ԿՈՏԱՅՔԻ _  ՄԱՐԶԻ  ՀԱՄԱՅՆՔՆԵՐԻ   ԲՅՈՒՋԵՏԱՅԻՆ   ԵԿԱՄՈՒՏՆԵՐԻ   ՎԵՐԱԲԵՐՅԱԼ  (աճողական)  2024թ.  «06  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</si>
</sst>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D19" sqref="DD19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2" width="9.125" style="1" customWidth="1"/>
    <col min="103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x14ac:dyDescent="0.3"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x14ac:dyDescent="0.3">
      <c r="C2" s="185" t="s">
        <v>260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240</v>
      </c>
      <c r="F4" s="212"/>
      <c r="G4" s="212"/>
      <c r="H4" s="212"/>
      <c r="I4" s="213"/>
      <c r="J4" s="187" t="s">
        <v>239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238</v>
      </c>
      <c r="P6" s="159"/>
      <c r="Q6" s="159"/>
      <c r="R6" s="159"/>
      <c r="S6" s="160"/>
      <c r="T6" s="172" t="s">
        <v>235</v>
      </c>
      <c r="U6" s="173"/>
      <c r="V6" s="173"/>
      <c r="W6" s="173"/>
      <c r="X6" s="174"/>
      <c r="Y6" s="172" t="s">
        <v>234</v>
      </c>
      <c r="Z6" s="173"/>
      <c r="AA6" s="173"/>
      <c r="AB6" s="173"/>
      <c r="AC6" s="174"/>
      <c r="AD6" s="172" t="s">
        <v>252</v>
      </c>
      <c r="AE6" s="173"/>
      <c r="AF6" s="173"/>
      <c r="AG6" s="173"/>
      <c r="AH6" s="174"/>
      <c r="AI6" s="172" t="s">
        <v>236</v>
      </c>
      <c r="AJ6" s="173"/>
      <c r="AK6" s="173"/>
      <c r="AL6" s="173"/>
      <c r="AM6" s="174"/>
      <c r="AN6" s="172" t="s">
        <v>237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253</v>
      </c>
      <c r="AW6" s="181"/>
      <c r="AX6" s="181"/>
      <c r="AY6" s="180" t="s">
        <v>254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255</v>
      </c>
      <c r="DK6" s="126"/>
      <c r="DL6" s="127"/>
      <c r="DM6" s="125" t="s">
        <v>256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7"/>
      <c r="C8" s="210"/>
      <c r="D8" s="210"/>
      <c r="E8" s="122"/>
      <c r="F8" s="35" t="s">
        <v>259</v>
      </c>
      <c r="G8" s="26" t="s">
        <v>258</v>
      </c>
      <c r="H8" s="36" t="s">
        <v>251</v>
      </c>
      <c r="I8" s="26" t="s">
        <v>54</v>
      </c>
      <c r="J8" s="122"/>
      <c r="K8" s="35" t="s">
        <v>259</v>
      </c>
      <c r="L8" s="26" t="s">
        <v>258</v>
      </c>
      <c r="M8" s="26" t="s">
        <v>54</v>
      </c>
      <c r="N8" s="26" t="s">
        <v>54</v>
      </c>
      <c r="O8" s="122"/>
      <c r="P8" s="35" t="s">
        <v>259</v>
      </c>
      <c r="Q8" s="26" t="s">
        <v>258</v>
      </c>
      <c r="R8" s="36" t="s">
        <v>251</v>
      </c>
      <c r="S8" s="26" t="s">
        <v>54</v>
      </c>
      <c r="T8" s="122"/>
      <c r="U8" s="35" t="s">
        <v>259</v>
      </c>
      <c r="V8" s="26" t="s">
        <v>258</v>
      </c>
      <c r="W8" s="36" t="s">
        <v>251</v>
      </c>
      <c r="X8" s="26" t="s">
        <v>54</v>
      </c>
      <c r="Y8" s="122"/>
      <c r="Z8" s="35" t="s">
        <v>259</v>
      </c>
      <c r="AA8" s="26" t="s">
        <v>258</v>
      </c>
      <c r="AB8" s="36" t="s">
        <v>251</v>
      </c>
      <c r="AC8" s="26" t="s">
        <v>54</v>
      </c>
      <c r="AD8" s="122"/>
      <c r="AE8" s="35" t="s">
        <v>259</v>
      </c>
      <c r="AF8" s="26" t="s">
        <v>258</v>
      </c>
      <c r="AG8" s="36" t="s">
        <v>251</v>
      </c>
      <c r="AH8" s="26" t="s">
        <v>54</v>
      </c>
      <c r="AI8" s="122"/>
      <c r="AJ8" s="35" t="s">
        <v>259</v>
      </c>
      <c r="AK8" s="26" t="s">
        <v>258</v>
      </c>
      <c r="AL8" s="36" t="s">
        <v>251</v>
      </c>
      <c r="AM8" s="26" t="s">
        <v>54</v>
      </c>
      <c r="AN8" s="122"/>
      <c r="AO8" s="35" t="s">
        <v>259</v>
      </c>
      <c r="AP8" s="26" t="s">
        <v>258</v>
      </c>
      <c r="AQ8" s="36" t="s">
        <v>251</v>
      </c>
      <c r="AR8" s="26" t="s">
        <v>54</v>
      </c>
      <c r="AS8" s="122"/>
      <c r="AT8" s="35" t="s">
        <v>259</v>
      </c>
      <c r="AU8" s="26" t="s">
        <v>258</v>
      </c>
      <c r="AV8" s="122"/>
      <c r="AW8" s="35" t="s">
        <v>259</v>
      </c>
      <c r="AX8" s="26" t="s">
        <v>258</v>
      </c>
      <c r="AY8" s="122"/>
      <c r="AZ8" s="35" t="s">
        <v>259</v>
      </c>
      <c r="BA8" s="26" t="s">
        <v>258</v>
      </c>
      <c r="BB8" s="122"/>
      <c r="BC8" s="35" t="s">
        <v>259</v>
      </c>
      <c r="BD8" s="26" t="s">
        <v>258</v>
      </c>
      <c r="BE8" s="122"/>
      <c r="BF8" s="35" t="s">
        <v>259</v>
      </c>
      <c r="BG8" s="26" t="s">
        <v>258</v>
      </c>
      <c r="BH8" s="122"/>
      <c r="BI8" s="35" t="s">
        <v>259</v>
      </c>
      <c r="BJ8" s="26" t="s">
        <v>258</v>
      </c>
      <c r="BK8" s="122"/>
      <c r="BL8" s="35" t="str">
        <f>BI8</f>
        <v>6 ամիս</v>
      </c>
      <c r="BM8" s="26" t="str">
        <f>BG8</f>
        <v>փաստացի           (6 ամիս)</v>
      </c>
      <c r="BN8" s="122"/>
      <c r="BO8" s="35" t="str">
        <f>BL8</f>
        <v>6 ամիս</v>
      </c>
      <c r="BP8" s="26" t="str">
        <f>BM8</f>
        <v>փաստացի           (6 ամիս)</v>
      </c>
      <c r="BQ8" s="36" t="str">
        <f>AL8</f>
        <v>կատ. %-ը տարեկան  նկատմամբ</v>
      </c>
      <c r="BR8" s="26" t="s">
        <v>54</v>
      </c>
      <c r="BS8" s="122"/>
      <c r="BT8" s="35" t="str">
        <f>BO8</f>
        <v>6 ամիս</v>
      </c>
      <c r="BU8" s="26" t="str">
        <f>BP8</f>
        <v>փաստացի           (6 ամիս)</v>
      </c>
      <c r="BV8" s="122"/>
      <c r="BW8" s="35" t="str">
        <f>BT8</f>
        <v>6 ամիս</v>
      </c>
      <c r="BX8" s="26" t="str">
        <f>BU8</f>
        <v>փաստացի           (6 ամիս)</v>
      </c>
      <c r="BY8" s="122"/>
      <c r="BZ8" s="35" t="str">
        <f>BW8</f>
        <v>6 ամիս</v>
      </c>
      <c r="CA8" s="26" t="str">
        <f>BX8</f>
        <v>փաստացի           (6 ամիս)</v>
      </c>
      <c r="CB8" s="122"/>
      <c r="CC8" s="35" t="str">
        <f>BZ8</f>
        <v>6 ամիս</v>
      </c>
      <c r="CD8" s="26" t="str">
        <f>CA8</f>
        <v>փաստացի           (6 ամիս)</v>
      </c>
      <c r="CE8" s="122"/>
      <c r="CF8" s="35" t="str">
        <f>CC8</f>
        <v>6 ամիս</v>
      </c>
      <c r="CG8" s="26" t="str">
        <f>CD8</f>
        <v>փաստացի           (6 ամիս)</v>
      </c>
      <c r="CH8" s="122"/>
      <c r="CI8" s="35" t="str">
        <f>CF8</f>
        <v>6 ամիս</v>
      </c>
      <c r="CJ8" s="26" t="str">
        <f>CG8</f>
        <v>փաստացի           (6 ամիս)</v>
      </c>
      <c r="CK8" s="122"/>
      <c r="CL8" s="35" t="str">
        <f>CI8</f>
        <v>6 ամիս</v>
      </c>
      <c r="CM8" s="26" t="str">
        <f>CJ8</f>
        <v>փաստացի           (6 ամիս)</v>
      </c>
      <c r="CN8" s="122"/>
      <c r="CO8" s="35" t="str">
        <f>CL8</f>
        <v>6 ամիս</v>
      </c>
      <c r="CP8" s="26" t="str">
        <f>CM8</f>
        <v>փաստացի           (6 ամիս)</v>
      </c>
      <c r="CQ8" s="122"/>
      <c r="CR8" s="35" t="str">
        <f>CO8</f>
        <v>6 ամիս</v>
      </c>
      <c r="CS8" s="26" t="str">
        <f>CP8</f>
        <v>փաստացի           (6 ամիս)</v>
      </c>
      <c r="CT8" s="122"/>
      <c r="CU8" s="35" t="str">
        <f>CR8</f>
        <v>6 ամիս</v>
      </c>
      <c r="CV8" s="26" t="str">
        <f>CS8</f>
        <v>փաստացի           (6 ամիս)</v>
      </c>
      <c r="CW8" s="122"/>
      <c r="CX8" s="35" t="str">
        <f>CU8</f>
        <v>6 ամիս</v>
      </c>
      <c r="CY8" s="26" t="str">
        <f>CV8</f>
        <v>փաստացի           (6 ամիս)</v>
      </c>
      <c r="CZ8" s="122"/>
      <c r="DA8" s="35" t="str">
        <f>CX8</f>
        <v>6 ամիս</v>
      </c>
      <c r="DB8" s="26" t="str">
        <f>CY8</f>
        <v>փաստացի           (6 ամիս)</v>
      </c>
      <c r="DC8" s="122"/>
      <c r="DD8" s="35" t="str">
        <f>DA8</f>
        <v>6 ամիս</v>
      </c>
      <c r="DE8" s="26" t="str">
        <f>DB8</f>
        <v>փաստացի           (6 ամիս)</v>
      </c>
      <c r="DF8" s="136"/>
      <c r="DG8" s="122"/>
      <c r="DH8" s="35" t="str">
        <f>DD8</f>
        <v>6 ամիս</v>
      </c>
      <c r="DI8" s="26" t="str">
        <f>DE8</f>
        <v>փաստացի           (6 ամիս)</v>
      </c>
      <c r="DJ8" s="122"/>
      <c r="DK8" s="35" t="str">
        <f>DH8</f>
        <v>6 ամիս</v>
      </c>
      <c r="DL8" s="26" t="str">
        <f>DI8</f>
        <v>փաստացի           (6 ամիս)</v>
      </c>
      <c r="DM8" s="122"/>
      <c r="DN8" s="35" t="str">
        <f>DK8</f>
        <v>6 ամիս</v>
      </c>
      <c r="DO8" s="26" t="str">
        <f>DL8</f>
        <v>փաստացի           (6 ամիս)</v>
      </c>
      <c r="DP8" s="122"/>
      <c r="DQ8" s="35" t="str">
        <f>DN8</f>
        <v>6 ամիս</v>
      </c>
      <c r="DR8" s="26" t="str">
        <f>DO8</f>
        <v>փաստացի           (6 ամիս)</v>
      </c>
      <c r="DS8" s="122"/>
      <c r="DT8" s="35" t="str">
        <f>DQ8</f>
        <v>6 ամիս</v>
      </c>
      <c r="DU8" s="26" t="str">
        <f>DR8</f>
        <v>փաստացի           (6 ամիս)</v>
      </c>
      <c r="DV8" s="122"/>
      <c r="DW8" s="35" t="str">
        <f>DT8</f>
        <v>6 ամիս</v>
      </c>
      <c r="DX8" s="26" t="str">
        <f>DU8</f>
        <v>փաստացի           (6 ամիս)</v>
      </c>
      <c r="DY8" s="122"/>
      <c r="DZ8" s="35" t="str">
        <f>DW8</f>
        <v>6 ամիս</v>
      </c>
      <c r="EA8" s="26" t="str">
        <f>DX8</f>
        <v>փաստացի           (6 ամիս)</v>
      </c>
      <c r="EB8" s="161"/>
      <c r="EC8" s="122"/>
      <c r="ED8" s="35" t="s">
        <v>259</v>
      </c>
      <c r="EE8" s="26" t="str">
        <f>EA8</f>
        <v>փաստացի           (6 ամիս)</v>
      </c>
    </row>
    <row r="9" spans="1:136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 t="s">
        <v>257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 x14ac:dyDescent="0.2">
      <c r="A10" s="21">
        <v>1</v>
      </c>
      <c r="B10" s="109" t="s">
        <v>241</v>
      </c>
      <c r="C10" s="117">
        <v>17529.575000000001</v>
      </c>
      <c r="D10" s="117">
        <v>223508.86619999999</v>
      </c>
      <c r="E10" s="25">
        <f>DG10+EC10-DY10</f>
        <v>3317985.335</v>
      </c>
      <c r="F10" s="20">
        <f>DH10+ED10-DZ10</f>
        <v>1519996.1996666668</v>
      </c>
      <c r="G10" s="12">
        <f>DI10+EE10-EA10</f>
        <v>1216006.6861</v>
      </c>
      <c r="H10" s="12">
        <f t="shared" ref="H10:H21" si="0">G10/F10*100</f>
        <v>80.000639894143731</v>
      </c>
      <c r="I10" s="12">
        <f t="shared" ref="I10:I21" si="1">G10/E10*100</f>
        <v>36.648946976132436</v>
      </c>
      <c r="J10" s="12">
        <f>T10+Y10+AD10+AI10+AN10+AS10+BK10+BS10+BV10+BY10+CB10+CE10+CK10+CN10+CT10+CW10+DC10</f>
        <v>1164107.2</v>
      </c>
      <c r="K10" s="12">
        <f>U10+Z10+AE10+AJ10+AO10+AT10+BL10+BT10+BW10+BZ10+CC10+CF10+CL10+CO10+CU10+CX10+DD10</f>
        <v>465379.01666666666</v>
      </c>
      <c r="L10" s="12">
        <f>V10+AA10+AF10+AK10+AP10+AU10+BM10+BU10+BX10+CA10+CD10+CG10+CM10+CP10+CV10+CY10+DE10</f>
        <v>425189.86709999997</v>
      </c>
      <c r="M10" s="12">
        <f>L10/K10*100</f>
        <v>91.364211077988372</v>
      </c>
      <c r="N10" s="12">
        <f>L10/J10*100</f>
        <v>36.524975285781238</v>
      </c>
      <c r="O10" s="12">
        <f>T10+Y10</f>
        <v>159790.5</v>
      </c>
      <c r="P10" s="12">
        <f>U10+Z10</f>
        <v>69569.05</v>
      </c>
      <c r="Q10" s="12">
        <f>V10+AA10</f>
        <v>58687.210500000008</v>
      </c>
      <c r="R10" s="12">
        <f t="shared" ref="R10:R21" si="2">Q10/P10*100</f>
        <v>84.35821748320555</v>
      </c>
      <c r="S10" s="11">
        <f t="shared" ref="S10:S21" si="3">Q10/O10*100</f>
        <v>36.727596759506987</v>
      </c>
      <c r="T10" s="117">
        <v>149995.5</v>
      </c>
      <c r="U10" s="112">
        <f>T10/12*5.2</f>
        <v>64998.05</v>
      </c>
      <c r="V10" s="112">
        <v>52978.409500000009</v>
      </c>
      <c r="W10" s="12">
        <f>V10/U10*100</f>
        <v>81.507690615333843</v>
      </c>
      <c r="X10" s="11">
        <f>V10/T10*100</f>
        <v>35.319999266644672</v>
      </c>
      <c r="Y10" s="112">
        <v>9795</v>
      </c>
      <c r="Z10" s="112">
        <f>Y10/12*5.6</f>
        <v>4571</v>
      </c>
      <c r="AA10" s="112">
        <v>5708.8010000000004</v>
      </c>
      <c r="AB10" s="12">
        <f>AA10/Z10*100</f>
        <v>124.89173047473201</v>
      </c>
      <c r="AC10" s="11">
        <f>AA10/Y10*100</f>
        <v>58.282807554874935</v>
      </c>
      <c r="AD10" s="112">
        <v>323639.8</v>
      </c>
      <c r="AE10" s="112">
        <f>AD10/12*5.6</f>
        <v>151031.90666666665</v>
      </c>
      <c r="AF10" s="112">
        <v>146592.014</v>
      </c>
      <c r="AG10" s="12">
        <f t="shared" ref="AG10:AG21" si="4">AF10/AE10*100</f>
        <v>97.060294897510843</v>
      </c>
      <c r="AH10" s="11">
        <f t="shared" ref="AH10:AH21" si="5">AF10/AD10*100</f>
        <v>45.294804285505059</v>
      </c>
      <c r="AI10" s="112">
        <v>46200.800000000003</v>
      </c>
      <c r="AJ10" s="112">
        <f>AI10/12*6</f>
        <v>23100.400000000001</v>
      </c>
      <c r="AK10" s="112">
        <v>33741.315000000002</v>
      </c>
      <c r="AL10" s="12">
        <f t="shared" ref="AL10:AL21" si="6">AK10/AJ10*100</f>
        <v>146.06376945853751</v>
      </c>
      <c r="AM10" s="11">
        <f t="shared" ref="AM10:AM21" si="7">AK10/AI10*100</f>
        <v>73.031884729268754</v>
      </c>
      <c r="AN10" s="112">
        <v>23000</v>
      </c>
      <c r="AO10" s="112">
        <f>AN10/12*6</f>
        <v>11500</v>
      </c>
      <c r="AP10" s="112">
        <v>12358.9</v>
      </c>
      <c r="AQ10" s="12">
        <f t="shared" ref="AQ10:AQ21" si="8">AP10/AO10*100</f>
        <v>107.46869565217392</v>
      </c>
      <c r="AR10" s="11">
        <f t="shared" ref="AR10:AR21" si="9">AP10/AN10*100</f>
        <v>53.73434782608696</v>
      </c>
      <c r="AS10" s="38"/>
      <c r="AT10" s="33">
        <f>AS10/12*3</f>
        <v>0</v>
      </c>
      <c r="AU10" s="47"/>
      <c r="AV10" s="33">
        <f t="shared" ref="AV10:AV20" si="10">AU10/12*3</f>
        <v>0</v>
      </c>
      <c r="AW10" s="33">
        <f>AV10/12*3</f>
        <v>0</v>
      </c>
      <c r="AX10" s="47">
        <v>0</v>
      </c>
      <c r="AY10" s="114">
        <f>AZ10/6*12</f>
        <v>1578783.2</v>
      </c>
      <c r="AZ10" s="112">
        <v>789391.6</v>
      </c>
      <c r="BA10" s="112">
        <v>789391.6</v>
      </c>
      <c r="BB10" s="38">
        <v>0</v>
      </c>
      <c r="BC10" s="33">
        <v>0</v>
      </c>
      <c r="BD10" s="13">
        <v>0</v>
      </c>
      <c r="BE10" s="112">
        <v>6754.4</v>
      </c>
      <c r="BF10" s="112">
        <v>0</v>
      </c>
      <c r="BG10" s="112">
        <v>0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O20" si="11">BS10+BV10+BY10+CB10</f>
        <v>44726.6</v>
      </c>
      <c r="BO10" s="12">
        <f>BT10+BW10+BZ10+CC10</f>
        <v>20872.41333333333</v>
      </c>
      <c r="BP10" s="12">
        <f>BU10+BX10+CA10+CD10</f>
        <v>15723.5</v>
      </c>
      <c r="BQ10" s="12">
        <f t="shared" ref="BQ10:BQ21" si="12">BP10/BO10*100</f>
        <v>75.331490177465511</v>
      </c>
      <c r="BR10" s="11">
        <f t="shared" ref="BR10:BR21" si="13">BP10/BN10*100</f>
        <v>35.154695416150574</v>
      </c>
      <c r="BS10" s="112">
        <v>23603.599999999999</v>
      </c>
      <c r="BT10" s="112">
        <f>BS10/12*5.6</f>
        <v>11015.013333333332</v>
      </c>
      <c r="BU10" s="112">
        <v>5069.0709999999999</v>
      </c>
      <c r="BV10" s="112">
        <v>100</v>
      </c>
      <c r="BW10" s="112">
        <f>BV10/12*5.6</f>
        <v>46.666666666666664</v>
      </c>
      <c r="BX10" s="112">
        <v>1202.6089999999999</v>
      </c>
      <c r="BY10" s="115">
        <v>2890</v>
      </c>
      <c r="BZ10" s="33">
        <f>BY10/12*5.6</f>
        <v>1348.6666666666667</v>
      </c>
      <c r="CA10" s="112">
        <v>835</v>
      </c>
      <c r="CB10" s="113">
        <v>18133</v>
      </c>
      <c r="CC10" s="113">
        <f>CB10/12*5.6</f>
        <v>8462.0666666666657</v>
      </c>
      <c r="CD10" s="112">
        <v>8616.82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CH10/12*5.6</f>
        <v>1865.7333333333333</v>
      </c>
      <c r="CJ10" s="112">
        <v>1599.2</v>
      </c>
      <c r="CK10" s="117">
        <v>0</v>
      </c>
      <c r="CL10" s="112">
        <f>CK10/12*5.6</f>
        <v>0</v>
      </c>
      <c r="CM10" s="117">
        <v>0</v>
      </c>
      <c r="CN10" s="112">
        <v>313654.09999999998</v>
      </c>
      <c r="CO10" s="112">
        <f>CN10/12*5.6</f>
        <v>146371.9133333333</v>
      </c>
      <c r="CP10" s="117">
        <v>127631.6376</v>
      </c>
      <c r="CQ10" s="112">
        <v>97000</v>
      </c>
      <c r="CR10" s="112">
        <f>CQ10/12*5.2</f>
        <v>42033.333333333336</v>
      </c>
      <c r="CS10" s="117">
        <v>38628.427600000003</v>
      </c>
      <c r="CT10" s="116">
        <v>0</v>
      </c>
      <c r="CU10" s="116">
        <f>CT10/12*5.6</f>
        <v>0</v>
      </c>
      <c r="CV10" s="117">
        <v>0</v>
      </c>
      <c r="CW10" s="115">
        <v>2000</v>
      </c>
      <c r="CX10" s="112">
        <f>CW10/12*5.6</f>
        <v>933.33333333333326</v>
      </c>
      <c r="CY10" s="117">
        <v>50</v>
      </c>
      <c r="CZ10" s="42">
        <v>0</v>
      </c>
      <c r="DA10" s="33">
        <f>CZ10/12*5.6</f>
        <v>0</v>
      </c>
      <c r="DB10" s="117">
        <v>0</v>
      </c>
      <c r="DC10" s="112">
        <v>251095.4</v>
      </c>
      <c r="DD10" s="112">
        <v>42000</v>
      </c>
      <c r="DE10" s="117">
        <v>30405.29</v>
      </c>
      <c r="DF10" s="112">
        <v>0</v>
      </c>
      <c r="DG10" s="12">
        <f>T10+Y10+AD10+AI10+AN10+AS10+AV10+AY10+BB10+BE10+BH10+BK10+BS10+BV10+BY10+CB10+CE10+CH10+CK10+CN10+CT10+CW10+CZ10+DC10</f>
        <v>2753642.8</v>
      </c>
      <c r="DH10" s="12">
        <f>U10+Z10+AE10+AJ10+AO10+AT10+AW10+AZ10+BC10+BF10+BI10+BL10+BT10+BW10+BZ10+CC10+CF10+CI10+CL10+CO10+CU10+CX10+DA10+DD10</f>
        <v>1256636.3500000001</v>
      </c>
      <c r="DI10" s="12">
        <f>V10+AA10+AF10+AK10+AP10+AU10+AX10+BA10+BD10+BG10+BJ10+BM10+BU10+BX10+CA10+CD10+CG10+CJ10+CM10+CP10+CV10+CY10+DB10+DE10</f>
        <v>1216180.6671</v>
      </c>
      <c r="DJ10" s="42">
        <v>0</v>
      </c>
      <c r="DK10" s="33">
        <v>0</v>
      </c>
      <c r="DL10" s="47">
        <v>0</v>
      </c>
      <c r="DM10" s="112">
        <v>564342.53500000003</v>
      </c>
      <c r="DN10" s="117">
        <f>DM10/12*5.6</f>
        <v>263359.84966666665</v>
      </c>
      <c r="DO10" s="117">
        <v>-173.98099999999999</v>
      </c>
      <c r="DP10" s="42">
        <v>0</v>
      </c>
      <c r="DQ10" s="33">
        <v>0</v>
      </c>
      <c r="DR10" s="47">
        <v>0</v>
      </c>
      <c r="DS10" s="118">
        <v>0</v>
      </c>
      <c r="DT10" s="47">
        <f>DS10/12*5.6</f>
        <v>0</v>
      </c>
      <c r="DU10" s="117">
        <v>0</v>
      </c>
      <c r="DV10" s="42">
        <v>0</v>
      </c>
      <c r="DW10" s="33">
        <f>DV10/12*5.6</f>
        <v>0</v>
      </c>
      <c r="DX10" s="117">
        <v>0</v>
      </c>
      <c r="DY10" s="118">
        <v>0</v>
      </c>
      <c r="DZ10" s="118">
        <f>DY10/12*5.6</f>
        <v>0</v>
      </c>
      <c r="EA10" s="117">
        <v>0</v>
      </c>
      <c r="EB10" s="47">
        <v>0</v>
      </c>
      <c r="EC10" s="12">
        <f t="shared" ref="EC10:ED20" si="14">DJ10+DM10+DP10+DS10+DV10+DY10</f>
        <v>564342.53500000003</v>
      </c>
      <c r="ED10" s="12">
        <f t="shared" si="14"/>
        <v>263359.84966666665</v>
      </c>
      <c r="EE10" s="112">
        <f t="shared" ref="EE10:EE19" si="15">DL10+DO10+DR10+DU10+DX10+EA10+EB10</f>
        <v>-173.98099999999999</v>
      </c>
    </row>
    <row r="11" spans="1:136" s="14" customFormat="1" ht="20.25" customHeight="1" x14ac:dyDescent="0.2">
      <c r="A11" s="21">
        <v>2</v>
      </c>
      <c r="B11" s="110" t="s">
        <v>242</v>
      </c>
      <c r="C11" s="117">
        <v>2055404.5656000001</v>
      </c>
      <c r="D11" s="117">
        <v>59848.183299999997</v>
      </c>
      <c r="E11" s="25">
        <f t="shared" ref="E11:E20" si="16">DG11+EC11-DY11</f>
        <v>5489488.0999999996</v>
      </c>
      <c r="F11" s="20">
        <f t="shared" ref="F11:F20" si="17">DH11+ED11-DZ11</f>
        <v>2285170.96</v>
      </c>
      <c r="G11" s="12">
        <f t="shared" ref="G11:G20" si="18">DI11+EE11-EA11</f>
        <v>2375330.1343</v>
      </c>
      <c r="H11" s="12">
        <f t="shared" si="0"/>
        <v>103.94540171734022</v>
      </c>
      <c r="I11" s="12">
        <f t="shared" si="1"/>
        <v>43.27052160473761</v>
      </c>
      <c r="J11" s="12">
        <f t="shared" ref="J11:J20" si="19">T11+Y11+AD11+AI11+AN11+AS11+BK11+BS11+BV11+BY11+CB11+CE11+CK11+CN11+CT11+CW11+DC11</f>
        <v>2476874.7000000002</v>
      </c>
      <c r="K11" s="12">
        <f t="shared" ref="K11:K20" si="20">U11+Z11+AE11+AJ11+AO11+AT11+BL11+BT11+BW11+BZ11+CC11+CF11+CL11+CO11+CU11+CX11+DD11</f>
        <v>1152843.8266666669</v>
      </c>
      <c r="L11" s="12">
        <f t="shared" ref="L11:L20" si="21">V11+AA11+AF11+AK11+AP11+AU11+BM11+BU11+BX11+CA11+CD11+CG11+CM11+CP11+CV11+CY11+DE11</f>
        <v>1236914.7342999999</v>
      </c>
      <c r="M11" s="12">
        <f>L11/K11*100</f>
        <v>107.29248018583884</v>
      </c>
      <c r="N11" s="12">
        <f>L11/J11*100</f>
        <v>49.938526736939892</v>
      </c>
      <c r="O11" s="12">
        <f t="shared" ref="O11:O20" si="22">T11+Y11</f>
        <v>492645.70000000019</v>
      </c>
      <c r="P11" s="12">
        <f t="shared" ref="P11:P20" si="23">U11+Z11</f>
        <v>229901.32666666672</v>
      </c>
      <c r="Q11" s="12">
        <f t="shared" ref="Q11:Q20" si="24">V11+AA11</f>
        <v>229892.00369999991</v>
      </c>
      <c r="R11" s="12">
        <f t="shared" si="2"/>
        <v>99.995944796490747</v>
      </c>
      <c r="S11" s="11">
        <f t="shared" si="3"/>
        <v>46.664774238362341</v>
      </c>
      <c r="T11" s="117">
        <v>461645.70000000019</v>
      </c>
      <c r="U11" s="112">
        <f t="shared" ref="U11:U20" si="25">T11/12*5.6</f>
        <v>215434.66000000006</v>
      </c>
      <c r="V11" s="112">
        <v>223605.50669999991</v>
      </c>
      <c r="W11" s="12">
        <f t="shared" ref="W11:W20" si="26">V11/U11*100</f>
        <v>103.79272615650603</v>
      </c>
      <c r="X11" s="11">
        <f t="shared" ref="X11:X20" si="27">V11/T11*100</f>
        <v>48.436605539702811</v>
      </c>
      <c r="Y11" s="112">
        <v>31000</v>
      </c>
      <c r="Z11" s="112">
        <f t="shared" ref="Z11:Z20" si="28">Y11/12*5.6</f>
        <v>14466.666666666666</v>
      </c>
      <c r="AA11" s="112">
        <v>6286.4970000000003</v>
      </c>
      <c r="AB11" s="12">
        <f t="shared" ref="AB11:AB24" si="29">AA11/Z11*100</f>
        <v>43.455048387096781</v>
      </c>
      <c r="AC11" s="11">
        <f t="shared" ref="AC11:AC21" si="30">AA11/Y11*100</f>
        <v>20.279022580645162</v>
      </c>
      <c r="AD11" s="112">
        <v>613600</v>
      </c>
      <c r="AE11" s="112">
        <f t="shared" ref="AE11:AE20" si="31">AD11/12*5.6</f>
        <v>286346.66666666669</v>
      </c>
      <c r="AF11" s="112">
        <v>301265.8481</v>
      </c>
      <c r="AG11" s="12">
        <f t="shared" si="4"/>
        <v>105.21018163298565</v>
      </c>
      <c r="AH11" s="11">
        <f t="shared" si="5"/>
        <v>49.098084762059976</v>
      </c>
      <c r="AI11" s="112">
        <v>245769</v>
      </c>
      <c r="AJ11" s="112">
        <f t="shared" ref="AJ11:AJ20" si="32">AI11/12*6</f>
        <v>122884.5</v>
      </c>
      <c r="AK11" s="112">
        <v>221830.65</v>
      </c>
      <c r="AL11" s="12">
        <f t="shared" si="6"/>
        <v>180.51963429073641</v>
      </c>
      <c r="AM11" s="11">
        <f t="shared" si="7"/>
        <v>90.259817145368203</v>
      </c>
      <c r="AN11" s="112">
        <v>67000</v>
      </c>
      <c r="AO11" s="112">
        <f t="shared" ref="AO11:AO20" si="33">AN11/12*6</f>
        <v>33500</v>
      </c>
      <c r="AP11" s="112">
        <v>34952.5</v>
      </c>
      <c r="AQ11" s="12">
        <f t="shared" si="8"/>
        <v>104.33582089552237</v>
      </c>
      <c r="AR11" s="11">
        <f t="shared" si="9"/>
        <v>52.167910447761187</v>
      </c>
      <c r="AS11" s="38"/>
      <c r="AT11" s="33">
        <f t="shared" ref="AT11:AT20" si="34">AS11/12*3</f>
        <v>0</v>
      </c>
      <c r="AU11" s="47"/>
      <c r="AV11" s="33">
        <f t="shared" si="10"/>
        <v>0</v>
      </c>
      <c r="AW11" s="33">
        <f t="shared" ref="AW11:AW20" si="35">AV11/12*3</f>
        <v>0</v>
      </c>
      <c r="AX11" s="47">
        <v>6489</v>
      </c>
      <c r="AY11" s="114">
        <f t="shared" ref="AY11:AY20" si="36">AZ11/6*12</f>
        <v>2160328.4</v>
      </c>
      <c r="AZ11" s="112">
        <v>1080164.2</v>
      </c>
      <c r="BA11" s="112">
        <v>1080164.2</v>
      </c>
      <c r="BB11" s="38">
        <v>0</v>
      </c>
      <c r="BC11" s="33">
        <v>0</v>
      </c>
      <c r="BD11" s="13">
        <v>0</v>
      </c>
      <c r="BE11" s="112">
        <v>6798</v>
      </c>
      <c r="BF11" s="112">
        <v>0</v>
      </c>
      <c r="BG11" s="112">
        <v>0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1"/>
        <v>75360</v>
      </c>
      <c r="BO11" s="12">
        <f t="shared" ref="BO11:BO20" si="37">BT11+BW11+BZ11+CC11</f>
        <v>35168</v>
      </c>
      <c r="BP11" s="12">
        <f t="shared" ref="BP11:BP20" si="38">BU11+BX11+CA11+CD11</f>
        <v>35226.188500000004</v>
      </c>
      <c r="BQ11" s="12">
        <f t="shared" si="12"/>
        <v>100.16545865559601</v>
      </c>
      <c r="BR11" s="11">
        <f t="shared" si="13"/>
        <v>46.743880705944804</v>
      </c>
      <c r="BS11" s="112">
        <v>51360</v>
      </c>
      <c r="BT11" s="112">
        <f t="shared" ref="BT11:BT20" si="39">BS11/12*5.6</f>
        <v>23968</v>
      </c>
      <c r="BU11" s="112">
        <v>25531.782500000001</v>
      </c>
      <c r="BV11" s="112">
        <v>2000</v>
      </c>
      <c r="BW11" s="112">
        <f t="shared" ref="BW11:BW20" si="40">BV11/12*5.6</f>
        <v>933.33333333333326</v>
      </c>
      <c r="BX11" s="112">
        <v>754.601</v>
      </c>
      <c r="BY11" s="115">
        <v>0</v>
      </c>
      <c r="BZ11" s="33">
        <f t="shared" ref="BZ11:BZ20" si="41">BY11/12*5.6</f>
        <v>0</v>
      </c>
      <c r="CA11" s="112">
        <v>0</v>
      </c>
      <c r="CB11" s="113">
        <v>22000</v>
      </c>
      <c r="CC11" s="113">
        <f t="shared" ref="CC11:CC20" si="42">CB11/12*5.6</f>
        <v>10266.666666666666</v>
      </c>
      <c r="CD11" s="112">
        <v>8939.8050000000003</v>
      </c>
      <c r="CE11" s="47">
        <v>0</v>
      </c>
      <c r="CF11" s="47">
        <v>0</v>
      </c>
      <c r="CG11" s="47">
        <v>0</v>
      </c>
      <c r="CH11" s="115">
        <v>5999</v>
      </c>
      <c r="CI11" s="112">
        <f t="shared" ref="CI11:CI20" si="43">CH11/12*5.6</f>
        <v>2799.5333333333333</v>
      </c>
      <c r="CJ11" s="112">
        <v>2398.8000000000002</v>
      </c>
      <c r="CK11" s="117">
        <v>4700</v>
      </c>
      <c r="CL11" s="112">
        <f t="shared" ref="CL11:CL20" si="44">CK11/12*5.6</f>
        <v>2193.3333333333335</v>
      </c>
      <c r="CM11" s="117">
        <v>2518.3000000000002</v>
      </c>
      <c r="CN11" s="112">
        <v>409100</v>
      </c>
      <c r="CO11" s="112">
        <f t="shared" ref="CO11:CO20" si="45">CN11/12*5.6</f>
        <v>190913.33333333331</v>
      </c>
      <c r="CP11" s="117">
        <v>234863.56080000001</v>
      </c>
      <c r="CQ11" s="112">
        <v>200000</v>
      </c>
      <c r="CR11" s="112">
        <f t="shared" ref="CR11:CR20" si="46">CQ11/12*5.6</f>
        <v>93333.333333333328</v>
      </c>
      <c r="CS11" s="117">
        <v>117940.29979999999</v>
      </c>
      <c r="CT11" s="116">
        <v>150000</v>
      </c>
      <c r="CU11" s="116">
        <f t="shared" ref="CU11:CU20" si="47">CT11/12*5.6</f>
        <v>70000</v>
      </c>
      <c r="CV11" s="117">
        <v>81564.841</v>
      </c>
      <c r="CW11" s="115">
        <v>15000</v>
      </c>
      <c r="CX11" s="112">
        <f t="shared" ref="CX11:CX20" si="48">CW11/12*5.6</f>
        <v>7000</v>
      </c>
      <c r="CY11" s="117">
        <v>9141.9521999999997</v>
      </c>
      <c r="CZ11" s="42">
        <v>0</v>
      </c>
      <c r="DA11" s="33">
        <f t="shared" ref="DA11:DA20" si="49">CZ11/12*5.6</f>
        <v>0</v>
      </c>
      <c r="DB11" s="117">
        <v>0</v>
      </c>
      <c r="DC11" s="112">
        <v>403700</v>
      </c>
      <c r="DD11" s="112">
        <f t="shared" ref="DD11:DD20" si="50">DC11/12*5.2</f>
        <v>174936.66666666666</v>
      </c>
      <c r="DE11" s="117">
        <v>85658.89</v>
      </c>
      <c r="DF11" s="112">
        <v>0</v>
      </c>
      <c r="DG11" s="12">
        <f t="shared" ref="DG11:DG20" si="51">T11+Y11+AD11+AI11+AN11+AS11+AV11+AY11+BB11+BE11+BH11+BK11+BS11+BV11+BY11+CB11+CE11+CH11+CK11+CN11+CT11+CW11+CZ11+DC11</f>
        <v>4650000.0999999996</v>
      </c>
      <c r="DH11" s="12">
        <f t="shared" ref="DH11:DH20" si="52">U11+Z11+AE11+AJ11+AO11+AT11+AW11+AZ11+BC11+BF11+BI11+BL11+BT11+BW11+BZ11+CC11+CF11+CI11+CL11+CO11+CU11+CX11+DA11+DD11</f>
        <v>2235807.56</v>
      </c>
      <c r="DI11" s="12">
        <f t="shared" ref="DI11:DI20" si="53">V11+AA11+AF11+AK11+AP11+AU11+AX11+BA11+BD11+BG11+BJ11+BM11+BU11+BX11+CA11+CD11+CG11+CJ11+CM11+CP11+CV11+CY11+DB11+DE11</f>
        <v>2325966.7343000001</v>
      </c>
      <c r="DJ11" s="42">
        <v>0</v>
      </c>
      <c r="DK11" s="42">
        <v>0</v>
      </c>
      <c r="DL11" s="42">
        <v>0</v>
      </c>
      <c r="DM11" s="112">
        <v>839488</v>
      </c>
      <c r="DN11" s="117">
        <v>49363.4</v>
      </c>
      <c r="DO11" s="117">
        <v>49363.4</v>
      </c>
      <c r="DP11" s="42">
        <v>0</v>
      </c>
      <c r="DQ11" s="33">
        <v>0</v>
      </c>
      <c r="DR11" s="47">
        <v>0</v>
      </c>
      <c r="DS11" s="118">
        <v>0</v>
      </c>
      <c r="DT11" s="47">
        <f t="shared" ref="DT11:DT20" si="54">DS11/12*5.6</f>
        <v>0</v>
      </c>
      <c r="DU11" s="117">
        <v>0</v>
      </c>
      <c r="DV11" s="42">
        <v>0</v>
      </c>
      <c r="DW11" s="33">
        <f t="shared" ref="DW11:DW20" si="55">DV11/12*5.6</f>
        <v>0</v>
      </c>
      <c r="DX11" s="117">
        <v>0</v>
      </c>
      <c r="DY11" s="118">
        <v>0</v>
      </c>
      <c r="DZ11" s="118">
        <f t="shared" ref="DZ11:DZ20" si="56">DY11/12*5.6</f>
        <v>0</v>
      </c>
      <c r="EA11" s="117">
        <v>0</v>
      </c>
      <c r="EB11" s="47">
        <v>0</v>
      </c>
      <c r="EC11" s="12">
        <f t="shared" si="14"/>
        <v>839488</v>
      </c>
      <c r="ED11" s="12">
        <f t="shared" si="14"/>
        <v>49363.4</v>
      </c>
      <c r="EE11" s="112">
        <f t="shared" si="15"/>
        <v>49363.4</v>
      </c>
      <c r="EF11" s="14">
        <f>DY11-EC11</f>
        <v>-839488</v>
      </c>
    </row>
    <row r="12" spans="1:136" s="14" customFormat="1" ht="20.25" customHeight="1" x14ac:dyDescent="0.2">
      <c r="A12" s="21">
        <v>3</v>
      </c>
      <c r="B12" s="110" t="s">
        <v>243</v>
      </c>
      <c r="C12" s="117">
        <v>147384.37549999999</v>
      </c>
      <c r="D12" s="117">
        <v>75696.847599999994</v>
      </c>
      <c r="E12" s="25">
        <f t="shared" si="16"/>
        <v>779229</v>
      </c>
      <c r="F12" s="20">
        <f t="shared" si="17"/>
        <v>285780.02666666661</v>
      </c>
      <c r="G12" s="12">
        <f t="shared" si="18"/>
        <v>277854.41580000002</v>
      </c>
      <c r="H12" s="12">
        <f t="shared" si="0"/>
        <v>97.226674320416734</v>
      </c>
      <c r="I12" s="12">
        <f t="shared" si="1"/>
        <v>35.65760717324433</v>
      </c>
      <c r="J12" s="12">
        <f t="shared" si="19"/>
        <v>158898.4</v>
      </c>
      <c r="K12" s="12">
        <f t="shared" si="20"/>
        <v>73120.626666666663</v>
      </c>
      <c r="L12" s="12">
        <f t="shared" si="21"/>
        <v>65195.015799999994</v>
      </c>
      <c r="M12" s="12">
        <f>L12/K12*100</f>
        <v>89.16090954362717</v>
      </c>
      <c r="N12" s="12">
        <f>L12/J12*100</f>
        <v>41.02937210192173</v>
      </c>
      <c r="O12" s="12">
        <f t="shared" si="22"/>
        <v>28809.799999999988</v>
      </c>
      <c r="P12" s="12">
        <f t="shared" si="23"/>
        <v>12484.246666666662</v>
      </c>
      <c r="Q12" s="12">
        <f t="shared" si="24"/>
        <v>7101.4859999999999</v>
      </c>
      <c r="R12" s="12">
        <f t="shared" si="2"/>
        <v>56.883576475312637</v>
      </c>
      <c r="S12" s="11">
        <f t="shared" si="3"/>
        <v>24.649549805968814</v>
      </c>
      <c r="T12" s="117">
        <v>28809.799999999988</v>
      </c>
      <c r="U12" s="112">
        <f>T12/12*5.2</f>
        <v>12484.246666666662</v>
      </c>
      <c r="V12" s="112">
        <v>5937.701</v>
      </c>
      <c r="W12" s="12">
        <f t="shared" si="26"/>
        <v>47.561548233854204</v>
      </c>
      <c r="X12" s="11">
        <f t="shared" si="27"/>
        <v>20.610004234670157</v>
      </c>
      <c r="Y12" s="112">
        <v>0</v>
      </c>
      <c r="Z12" s="112">
        <f t="shared" si="28"/>
        <v>0</v>
      </c>
      <c r="AA12" s="112">
        <v>1163.7850000000001</v>
      </c>
      <c r="AB12" s="12" t="e">
        <f t="shared" si="29"/>
        <v>#DIV/0!</v>
      </c>
      <c r="AC12" s="11" t="e">
        <f t="shared" si="30"/>
        <v>#DIV/0!</v>
      </c>
      <c r="AD12" s="112">
        <v>53913.599999999999</v>
      </c>
      <c r="AE12" s="112">
        <f t="shared" si="31"/>
        <v>25159.68</v>
      </c>
      <c r="AF12" s="112">
        <v>23870.624</v>
      </c>
      <c r="AG12" s="12">
        <f t="shared" si="4"/>
        <v>94.876500814000806</v>
      </c>
      <c r="AH12" s="11">
        <f t="shared" si="5"/>
        <v>44.275700379867047</v>
      </c>
      <c r="AI12" s="112">
        <v>3851</v>
      </c>
      <c r="AJ12" s="112">
        <f t="shared" si="32"/>
        <v>1925.5</v>
      </c>
      <c r="AK12" s="112">
        <v>2763.5</v>
      </c>
      <c r="AL12" s="12">
        <f t="shared" si="6"/>
        <v>143.52116333419892</v>
      </c>
      <c r="AM12" s="11">
        <f t="shared" si="7"/>
        <v>71.760581667099459</v>
      </c>
      <c r="AN12" s="112">
        <v>0</v>
      </c>
      <c r="AO12" s="112">
        <f t="shared" si="33"/>
        <v>0</v>
      </c>
      <c r="AP12" s="112">
        <v>0</v>
      </c>
      <c r="AQ12" s="12" t="e">
        <f t="shared" si="8"/>
        <v>#DIV/0!</v>
      </c>
      <c r="AR12" s="11" t="e">
        <f t="shared" si="9"/>
        <v>#DIV/0!</v>
      </c>
      <c r="AS12" s="38"/>
      <c r="AT12" s="33">
        <f t="shared" si="34"/>
        <v>0</v>
      </c>
      <c r="AU12" s="47"/>
      <c r="AV12" s="33">
        <f t="shared" si="10"/>
        <v>0</v>
      </c>
      <c r="AW12" s="33">
        <f t="shared" si="35"/>
        <v>0</v>
      </c>
      <c r="AX12" s="47">
        <v>0</v>
      </c>
      <c r="AY12" s="114">
        <f t="shared" si="36"/>
        <v>393318.8</v>
      </c>
      <c r="AZ12" s="112">
        <v>196659.4</v>
      </c>
      <c r="BA12" s="112">
        <v>196659.4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v>0</v>
      </c>
      <c r="BG12" s="112">
        <v>0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1"/>
        <v>9773.6</v>
      </c>
      <c r="BO12" s="12">
        <f t="shared" si="37"/>
        <v>4561.0133333333333</v>
      </c>
      <c r="BP12" s="12">
        <f t="shared" si="38"/>
        <v>3748.56</v>
      </c>
      <c r="BQ12" s="12">
        <f t="shared" si="12"/>
        <v>82.186999380254676</v>
      </c>
      <c r="BR12" s="11">
        <f t="shared" si="13"/>
        <v>38.353933044118847</v>
      </c>
      <c r="BS12" s="112">
        <v>8273.6</v>
      </c>
      <c r="BT12" s="112">
        <f t="shared" si="39"/>
        <v>3861.0133333333333</v>
      </c>
      <c r="BU12" s="112">
        <v>2743.06</v>
      </c>
      <c r="BV12" s="112">
        <v>0</v>
      </c>
      <c r="BW12" s="112">
        <f t="shared" si="40"/>
        <v>0</v>
      </c>
      <c r="BX12" s="112">
        <v>0</v>
      </c>
      <c r="BY12" s="115">
        <v>0</v>
      </c>
      <c r="BZ12" s="33">
        <f t="shared" si="41"/>
        <v>0</v>
      </c>
      <c r="CA12" s="112">
        <v>0</v>
      </c>
      <c r="CB12" s="113">
        <v>1500</v>
      </c>
      <c r="CC12" s="113">
        <f t="shared" si="42"/>
        <v>700</v>
      </c>
      <c r="CD12" s="112">
        <v>1005.5</v>
      </c>
      <c r="CE12" s="47">
        <v>0</v>
      </c>
      <c r="CF12" s="47">
        <v>0</v>
      </c>
      <c r="CG12" s="47">
        <v>0</v>
      </c>
      <c r="CH12" s="115">
        <v>0</v>
      </c>
      <c r="CI12" s="112">
        <f t="shared" si="43"/>
        <v>0</v>
      </c>
      <c r="CJ12" s="112">
        <v>0</v>
      </c>
      <c r="CK12" s="117">
        <v>350</v>
      </c>
      <c r="CL12" s="112">
        <f t="shared" si="44"/>
        <v>163.33333333333334</v>
      </c>
      <c r="CM12" s="117">
        <v>230</v>
      </c>
      <c r="CN12" s="112">
        <v>50700.4</v>
      </c>
      <c r="CO12" s="112">
        <f t="shared" si="45"/>
        <v>23660.186666666668</v>
      </c>
      <c r="CP12" s="117">
        <v>17918.73</v>
      </c>
      <c r="CQ12" s="112">
        <v>25930.400000000001</v>
      </c>
      <c r="CR12" s="112">
        <f>CQ12/12*5.2</f>
        <v>11236.506666666668</v>
      </c>
      <c r="CS12" s="117">
        <v>7129.28</v>
      </c>
      <c r="CT12" s="116">
        <v>5000</v>
      </c>
      <c r="CU12" s="116">
        <f t="shared" si="47"/>
        <v>2333.3333333333335</v>
      </c>
      <c r="CV12" s="117">
        <v>3063.7157999999999</v>
      </c>
      <c r="CW12" s="115">
        <v>500</v>
      </c>
      <c r="CX12" s="112">
        <f t="shared" si="48"/>
        <v>233.33333333333331</v>
      </c>
      <c r="CY12" s="117">
        <v>0</v>
      </c>
      <c r="CZ12" s="42">
        <v>0</v>
      </c>
      <c r="DA12" s="33">
        <f t="shared" si="49"/>
        <v>0</v>
      </c>
      <c r="DB12" s="117">
        <v>0</v>
      </c>
      <c r="DC12" s="112">
        <v>6000</v>
      </c>
      <c r="DD12" s="112">
        <f t="shared" si="50"/>
        <v>2600</v>
      </c>
      <c r="DE12" s="117">
        <v>6498.4</v>
      </c>
      <c r="DF12" s="112">
        <v>0</v>
      </c>
      <c r="DG12" s="12">
        <f t="shared" si="51"/>
        <v>553306.6</v>
      </c>
      <c r="DH12" s="12">
        <f t="shared" si="52"/>
        <v>269780.02666666661</v>
      </c>
      <c r="DI12" s="12">
        <f t="shared" si="53"/>
        <v>261854.41580000002</v>
      </c>
      <c r="DJ12" s="42">
        <v>0</v>
      </c>
      <c r="DK12" s="42">
        <v>0</v>
      </c>
      <c r="DL12" s="42">
        <v>0</v>
      </c>
      <c r="DM12" s="112">
        <v>209322.4</v>
      </c>
      <c r="DN12" s="117">
        <v>0</v>
      </c>
      <c r="DO12" s="117">
        <v>0</v>
      </c>
      <c r="DP12" s="42">
        <v>0</v>
      </c>
      <c r="DQ12" s="33">
        <v>0</v>
      </c>
      <c r="DR12" s="47">
        <v>0</v>
      </c>
      <c r="DS12" s="118">
        <v>16600</v>
      </c>
      <c r="DT12" s="47">
        <v>16000</v>
      </c>
      <c r="DU12" s="117">
        <v>16000</v>
      </c>
      <c r="DV12" s="42">
        <v>0</v>
      </c>
      <c r="DW12" s="33">
        <f t="shared" si="55"/>
        <v>0</v>
      </c>
      <c r="DX12" s="117">
        <v>0</v>
      </c>
      <c r="DY12" s="118">
        <v>10963.1</v>
      </c>
      <c r="DZ12" s="118">
        <v>0</v>
      </c>
      <c r="EA12" s="117">
        <v>0</v>
      </c>
      <c r="EB12" s="47">
        <v>0</v>
      </c>
      <c r="EC12" s="12">
        <f t="shared" si="14"/>
        <v>236885.5</v>
      </c>
      <c r="ED12" s="12">
        <f t="shared" si="14"/>
        <v>16000</v>
      </c>
      <c r="EE12" s="112">
        <f t="shared" si="15"/>
        <v>16000</v>
      </c>
      <c r="EF12" s="14">
        <f t="shared" ref="EF12:EF20" si="57">DY12-EC12</f>
        <v>-225922.4</v>
      </c>
    </row>
    <row r="13" spans="1:136" s="14" customFormat="1" ht="20.25" customHeight="1" x14ac:dyDescent="0.2">
      <c r="A13" s="21">
        <v>4</v>
      </c>
      <c r="B13" s="110" t="s">
        <v>246</v>
      </c>
      <c r="C13" s="117">
        <v>811451.38890000002</v>
      </c>
      <c r="D13" s="117">
        <v>71361.142699999997</v>
      </c>
      <c r="E13" s="25">
        <f t="shared" si="16"/>
        <v>4379146</v>
      </c>
      <c r="F13" s="20">
        <f t="shared" si="17"/>
        <v>1209192.5666666667</v>
      </c>
      <c r="G13" s="12">
        <f t="shared" si="18"/>
        <v>1203714.6613999999</v>
      </c>
      <c r="H13" s="12">
        <f t="shared" si="0"/>
        <v>99.546978254938551</v>
      </c>
      <c r="I13" s="12">
        <f t="shared" si="1"/>
        <v>27.487429316126931</v>
      </c>
      <c r="J13" s="12">
        <f t="shared" si="19"/>
        <v>1087836</v>
      </c>
      <c r="K13" s="12">
        <f t="shared" si="20"/>
        <v>501502.73333333328</v>
      </c>
      <c r="L13" s="12">
        <f t="shared" si="21"/>
        <v>496291.36139999999</v>
      </c>
      <c r="M13" s="12">
        <f>L13/K13*100</f>
        <v>98.960848747783501</v>
      </c>
      <c r="N13" s="12">
        <f>L13/J13*100</f>
        <v>45.621891663816974</v>
      </c>
      <c r="O13" s="12">
        <f t="shared" si="22"/>
        <v>255270</v>
      </c>
      <c r="P13" s="12">
        <f t="shared" si="23"/>
        <v>111824.33333333334</v>
      </c>
      <c r="Q13" s="12">
        <f t="shared" si="24"/>
        <v>106711.48249999995</v>
      </c>
      <c r="R13" s="12">
        <f t="shared" si="2"/>
        <v>95.427783308939865</v>
      </c>
      <c r="S13" s="11">
        <f t="shared" si="3"/>
        <v>41.803377796059053</v>
      </c>
      <c r="T13" s="117">
        <v>219050</v>
      </c>
      <c r="U13" s="112">
        <f t="shared" ref="U13:U20" si="58">T13/12*5.2</f>
        <v>94921.666666666672</v>
      </c>
      <c r="V13" s="112">
        <v>95953.436499999953</v>
      </c>
      <c r="W13" s="12">
        <f t="shared" si="26"/>
        <v>101.08696978210097</v>
      </c>
      <c r="X13" s="11">
        <f t="shared" si="27"/>
        <v>43.804353572243762</v>
      </c>
      <c r="Y13" s="112">
        <v>36220</v>
      </c>
      <c r="Z13" s="112">
        <f t="shared" si="28"/>
        <v>16902.666666666668</v>
      </c>
      <c r="AA13" s="112">
        <v>10758.046</v>
      </c>
      <c r="AB13" s="12">
        <f t="shared" si="29"/>
        <v>63.647033998580106</v>
      </c>
      <c r="AC13" s="11">
        <f t="shared" si="30"/>
        <v>29.701949199337385</v>
      </c>
      <c r="AD13" s="112">
        <v>272850</v>
      </c>
      <c r="AE13" s="112">
        <f t="shared" si="31"/>
        <v>127329.99999999999</v>
      </c>
      <c r="AF13" s="112">
        <v>125773.876</v>
      </c>
      <c r="AG13" s="12">
        <f t="shared" si="4"/>
        <v>98.777881096363799</v>
      </c>
      <c r="AH13" s="11">
        <f t="shared" si="5"/>
        <v>46.096344511636431</v>
      </c>
      <c r="AI13" s="112">
        <v>70428</v>
      </c>
      <c r="AJ13" s="112">
        <f t="shared" si="32"/>
        <v>35214</v>
      </c>
      <c r="AK13" s="112">
        <v>71148.951799999995</v>
      </c>
      <c r="AL13" s="12">
        <f t="shared" si="6"/>
        <v>202.04734423808711</v>
      </c>
      <c r="AM13" s="11">
        <f t="shared" si="7"/>
        <v>101.02367211904355</v>
      </c>
      <c r="AN13" s="112">
        <v>14000</v>
      </c>
      <c r="AO13" s="112">
        <f t="shared" si="33"/>
        <v>7000</v>
      </c>
      <c r="AP13" s="112">
        <v>6140.9</v>
      </c>
      <c r="AQ13" s="12">
        <f t="shared" si="8"/>
        <v>87.727142857142852</v>
      </c>
      <c r="AR13" s="11">
        <f t="shared" si="9"/>
        <v>43.863571428571426</v>
      </c>
      <c r="AS13" s="38"/>
      <c r="AT13" s="33">
        <f t="shared" si="34"/>
        <v>0</v>
      </c>
      <c r="AU13" s="47"/>
      <c r="AV13" s="33">
        <f t="shared" si="10"/>
        <v>0</v>
      </c>
      <c r="AW13" s="33">
        <f t="shared" si="35"/>
        <v>0</v>
      </c>
      <c r="AX13" s="47">
        <v>0</v>
      </c>
      <c r="AY13" s="114">
        <f t="shared" si="36"/>
        <v>1010910</v>
      </c>
      <c r="AZ13" s="112">
        <v>505455</v>
      </c>
      <c r="BA13" s="112">
        <v>505455</v>
      </c>
      <c r="BB13" s="38">
        <v>0</v>
      </c>
      <c r="BC13" s="33">
        <v>0</v>
      </c>
      <c r="BD13" s="13">
        <v>0</v>
      </c>
      <c r="BE13" s="112">
        <v>2178</v>
      </c>
      <c r="BF13" s="112">
        <v>0</v>
      </c>
      <c r="BG13" s="112">
        <v>0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1"/>
        <v>40340</v>
      </c>
      <c r="BO13" s="12">
        <f t="shared" si="37"/>
        <v>18825.333333333336</v>
      </c>
      <c r="BP13" s="12">
        <f t="shared" si="38"/>
        <v>18286.643</v>
      </c>
      <c r="BQ13" s="12">
        <f t="shared" si="12"/>
        <v>97.13848183299099</v>
      </c>
      <c r="BR13" s="11">
        <f t="shared" si="13"/>
        <v>45.331291522062465</v>
      </c>
      <c r="BS13" s="112">
        <v>22160</v>
      </c>
      <c r="BT13" s="112">
        <f t="shared" si="39"/>
        <v>10341.333333333334</v>
      </c>
      <c r="BU13" s="112">
        <v>11388.187</v>
      </c>
      <c r="BV13" s="112">
        <v>0</v>
      </c>
      <c r="BW13" s="112">
        <f t="shared" si="40"/>
        <v>0</v>
      </c>
      <c r="BX13" s="112">
        <v>0</v>
      </c>
      <c r="BY13" s="115">
        <v>0</v>
      </c>
      <c r="BZ13" s="33">
        <f t="shared" si="41"/>
        <v>0</v>
      </c>
      <c r="CA13" s="112">
        <v>0</v>
      </c>
      <c r="CB13" s="113">
        <v>18180</v>
      </c>
      <c r="CC13" s="113">
        <f t="shared" si="42"/>
        <v>8484</v>
      </c>
      <c r="CD13" s="112">
        <v>6898.4560000000001</v>
      </c>
      <c r="CE13" s="47">
        <v>0</v>
      </c>
      <c r="CF13" s="47">
        <v>0</v>
      </c>
      <c r="CG13" s="47">
        <v>0</v>
      </c>
      <c r="CH13" s="115">
        <v>3998</v>
      </c>
      <c r="CI13" s="112">
        <f t="shared" si="43"/>
        <v>1865.7333333333333</v>
      </c>
      <c r="CJ13" s="112">
        <v>1599.2</v>
      </c>
      <c r="CK13" s="117">
        <v>0</v>
      </c>
      <c r="CL13" s="112">
        <f t="shared" si="44"/>
        <v>0</v>
      </c>
      <c r="CM13" s="117">
        <v>0</v>
      </c>
      <c r="CN13" s="112">
        <v>229948</v>
      </c>
      <c r="CO13" s="112">
        <f t="shared" si="45"/>
        <v>107309.06666666665</v>
      </c>
      <c r="CP13" s="117">
        <v>83958.631099999999</v>
      </c>
      <c r="CQ13" s="112">
        <v>62906</v>
      </c>
      <c r="CR13" s="112">
        <f t="shared" ref="CR13:CR20" si="59">CQ13/12*5.2</f>
        <v>27259.26666666667</v>
      </c>
      <c r="CS13" s="117">
        <v>24810.938099999999</v>
      </c>
      <c r="CT13" s="116">
        <v>155000</v>
      </c>
      <c r="CU13" s="116">
        <f t="shared" si="47"/>
        <v>72333.333333333328</v>
      </c>
      <c r="CV13" s="117">
        <v>63487.498</v>
      </c>
      <c r="CW13" s="115">
        <v>0</v>
      </c>
      <c r="CX13" s="112">
        <f t="shared" si="48"/>
        <v>0</v>
      </c>
      <c r="CY13" s="117">
        <v>0</v>
      </c>
      <c r="CZ13" s="42">
        <v>0</v>
      </c>
      <c r="DA13" s="33">
        <f t="shared" si="49"/>
        <v>0</v>
      </c>
      <c r="DB13" s="117">
        <v>0</v>
      </c>
      <c r="DC13" s="112">
        <v>50000</v>
      </c>
      <c r="DD13" s="112">
        <f t="shared" si="50"/>
        <v>21666.666666666668</v>
      </c>
      <c r="DE13" s="117">
        <v>20783.379000000001</v>
      </c>
      <c r="DF13" s="112">
        <v>0</v>
      </c>
      <c r="DG13" s="12">
        <f t="shared" si="51"/>
        <v>2104922</v>
      </c>
      <c r="DH13" s="12">
        <f t="shared" si="52"/>
        <v>1008823.4666666666</v>
      </c>
      <c r="DI13" s="12">
        <f t="shared" si="53"/>
        <v>1003345.5613999999</v>
      </c>
      <c r="DJ13" s="42">
        <v>0</v>
      </c>
      <c r="DK13" s="42">
        <v>0</v>
      </c>
      <c r="DL13" s="42">
        <v>0</v>
      </c>
      <c r="DM13" s="112">
        <v>2274224</v>
      </c>
      <c r="DN13" s="117">
        <v>200369.1</v>
      </c>
      <c r="DO13" s="117">
        <v>200369.1</v>
      </c>
      <c r="DP13" s="42">
        <v>0</v>
      </c>
      <c r="DQ13" s="33">
        <v>0</v>
      </c>
      <c r="DR13" s="47">
        <v>0</v>
      </c>
      <c r="DS13" s="118">
        <v>0</v>
      </c>
      <c r="DT13" s="47">
        <f t="shared" si="54"/>
        <v>0</v>
      </c>
      <c r="DU13" s="117">
        <v>0</v>
      </c>
      <c r="DV13" s="42">
        <v>0</v>
      </c>
      <c r="DW13" s="33">
        <f t="shared" si="55"/>
        <v>0</v>
      </c>
      <c r="DX13" s="117">
        <v>0</v>
      </c>
      <c r="DY13" s="118">
        <v>0</v>
      </c>
      <c r="DZ13" s="118">
        <f t="shared" si="56"/>
        <v>0</v>
      </c>
      <c r="EA13" s="117">
        <v>0</v>
      </c>
      <c r="EB13" s="47">
        <v>0</v>
      </c>
      <c r="EC13" s="12">
        <f t="shared" si="14"/>
        <v>2274224</v>
      </c>
      <c r="ED13" s="12">
        <f t="shared" si="14"/>
        <v>200369.1</v>
      </c>
      <c r="EE13" s="112">
        <f t="shared" si="15"/>
        <v>200369.1</v>
      </c>
      <c r="EF13" s="14">
        <f t="shared" si="57"/>
        <v>-2274224</v>
      </c>
    </row>
    <row r="14" spans="1:136" s="14" customFormat="1" ht="20.25" customHeight="1" x14ac:dyDescent="0.2">
      <c r="A14" s="21">
        <v>5</v>
      </c>
      <c r="B14" s="110" t="s">
        <v>248</v>
      </c>
      <c r="C14" s="117">
        <v>1992415.0183999999</v>
      </c>
      <c r="D14" s="117">
        <v>129273.82</v>
      </c>
      <c r="E14" s="25">
        <f t="shared" si="16"/>
        <v>940956.79999999993</v>
      </c>
      <c r="F14" s="20">
        <f t="shared" si="17"/>
        <v>394631.50000000006</v>
      </c>
      <c r="G14" s="12">
        <f t="shared" si="18"/>
        <v>495070.4755</v>
      </c>
      <c r="H14" s="12">
        <f t="shared" si="0"/>
        <v>125.45133257228578</v>
      </c>
      <c r="I14" s="12">
        <f t="shared" si="1"/>
        <v>52.613518016980166</v>
      </c>
      <c r="J14" s="12">
        <f t="shared" si="19"/>
        <v>789794.5</v>
      </c>
      <c r="K14" s="12">
        <f t="shared" si="20"/>
        <v>362240.96666666667</v>
      </c>
      <c r="L14" s="12">
        <f t="shared" si="21"/>
        <v>464986.27550000005</v>
      </c>
      <c r="M14" s="12">
        <f>L14/K14*100</f>
        <v>128.36380152658973</v>
      </c>
      <c r="N14" s="12">
        <f>L14/J14*100</f>
        <v>58.874336995256371</v>
      </c>
      <c r="O14" s="12">
        <f t="shared" si="22"/>
        <v>330000</v>
      </c>
      <c r="P14" s="12">
        <f t="shared" si="23"/>
        <v>143833.33333333334</v>
      </c>
      <c r="Q14" s="12">
        <f t="shared" si="24"/>
        <v>196995.83649999998</v>
      </c>
      <c r="R14" s="12">
        <f t="shared" si="2"/>
        <v>136.96118412514483</v>
      </c>
      <c r="S14" s="11">
        <f t="shared" si="3"/>
        <v>59.695708030303017</v>
      </c>
      <c r="T14" s="117">
        <v>305000</v>
      </c>
      <c r="U14" s="112">
        <f t="shared" si="58"/>
        <v>132166.66666666669</v>
      </c>
      <c r="V14" s="112">
        <v>192388.78349999996</v>
      </c>
      <c r="W14" s="12">
        <f t="shared" si="26"/>
        <v>145.56528385876413</v>
      </c>
      <c r="X14" s="11">
        <f t="shared" si="27"/>
        <v>63.078289672131135</v>
      </c>
      <c r="Y14" s="112">
        <v>25000</v>
      </c>
      <c r="Z14" s="112">
        <f t="shared" si="28"/>
        <v>11666.666666666666</v>
      </c>
      <c r="AA14" s="112">
        <v>4607.0529999999999</v>
      </c>
      <c r="AB14" s="12">
        <f t="shared" si="29"/>
        <v>39.489025714285717</v>
      </c>
      <c r="AC14" s="11">
        <f t="shared" si="30"/>
        <v>18.428211999999998</v>
      </c>
      <c r="AD14" s="112">
        <v>50000</v>
      </c>
      <c r="AE14" s="112">
        <f t="shared" si="31"/>
        <v>23333.333333333332</v>
      </c>
      <c r="AF14" s="112">
        <v>24326.241000000002</v>
      </c>
      <c r="AG14" s="12">
        <f t="shared" si="4"/>
        <v>104.25531857142857</v>
      </c>
      <c r="AH14" s="11">
        <f t="shared" si="5"/>
        <v>48.652481999999999</v>
      </c>
      <c r="AI14" s="112">
        <v>120326</v>
      </c>
      <c r="AJ14" s="112">
        <f t="shared" si="32"/>
        <v>60163</v>
      </c>
      <c r="AK14" s="112">
        <v>69859.3</v>
      </c>
      <c r="AL14" s="12">
        <f t="shared" si="6"/>
        <v>116.11671625417617</v>
      </c>
      <c r="AM14" s="11">
        <f t="shared" si="7"/>
        <v>58.058358127088084</v>
      </c>
      <c r="AN14" s="112">
        <v>0</v>
      </c>
      <c r="AO14" s="112">
        <f t="shared" si="33"/>
        <v>0</v>
      </c>
      <c r="AP14" s="112">
        <v>0</v>
      </c>
      <c r="AQ14" s="12" t="e">
        <f t="shared" si="8"/>
        <v>#DIV/0!</v>
      </c>
      <c r="AR14" s="11" t="e">
        <f t="shared" si="9"/>
        <v>#DIV/0!</v>
      </c>
      <c r="AS14" s="38"/>
      <c r="AT14" s="33">
        <f t="shared" si="34"/>
        <v>0</v>
      </c>
      <c r="AU14" s="47"/>
      <c r="AV14" s="33">
        <f t="shared" si="10"/>
        <v>0</v>
      </c>
      <c r="AW14" s="33">
        <f t="shared" si="35"/>
        <v>0</v>
      </c>
      <c r="AX14" s="47">
        <v>0</v>
      </c>
      <c r="AY14" s="114">
        <f t="shared" si="36"/>
        <v>58434.400000000009</v>
      </c>
      <c r="AZ14" s="112">
        <v>29217.200000000001</v>
      </c>
      <c r="BA14" s="112">
        <v>29217.200000000001</v>
      </c>
      <c r="BB14" s="38">
        <v>0</v>
      </c>
      <c r="BC14" s="33">
        <v>0</v>
      </c>
      <c r="BD14" s="13">
        <v>0</v>
      </c>
      <c r="BE14" s="112">
        <v>762.8</v>
      </c>
      <c r="BF14" s="112">
        <v>0</v>
      </c>
      <c r="BG14" s="112">
        <v>0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1"/>
        <v>41634.300000000003</v>
      </c>
      <c r="BO14" s="12">
        <f t="shared" si="37"/>
        <v>19429.34</v>
      </c>
      <c r="BP14" s="12">
        <f t="shared" si="38"/>
        <v>4756.6579999999994</v>
      </c>
      <c r="BQ14" s="12">
        <f t="shared" si="12"/>
        <v>24.481830057016861</v>
      </c>
      <c r="BR14" s="11">
        <f t="shared" si="13"/>
        <v>11.424854026607868</v>
      </c>
      <c r="BS14" s="112">
        <v>12281.1</v>
      </c>
      <c r="BT14" s="112">
        <f t="shared" si="39"/>
        <v>5731.18</v>
      </c>
      <c r="BU14" s="112">
        <v>3449.9769999999999</v>
      </c>
      <c r="BV14" s="112">
        <v>27311.200000000001</v>
      </c>
      <c r="BW14" s="112">
        <f t="shared" si="40"/>
        <v>12745.226666666666</v>
      </c>
      <c r="BX14" s="112">
        <v>493.68099999999998</v>
      </c>
      <c r="BY14" s="115">
        <v>0</v>
      </c>
      <c r="BZ14" s="33">
        <f t="shared" si="41"/>
        <v>0</v>
      </c>
      <c r="CA14" s="112">
        <v>0</v>
      </c>
      <c r="CB14" s="113">
        <v>2042</v>
      </c>
      <c r="CC14" s="113">
        <f t="shared" si="42"/>
        <v>952.93333333333317</v>
      </c>
      <c r="CD14" s="112">
        <v>813</v>
      </c>
      <c r="CE14" s="47">
        <v>0</v>
      </c>
      <c r="CF14" s="47">
        <v>0</v>
      </c>
      <c r="CG14" s="47">
        <v>0</v>
      </c>
      <c r="CH14" s="115">
        <v>0</v>
      </c>
      <c r="CI14" s="112">
        <f t="shared" si="43"/>
        <v>0</v>
      </c>
      <c r="CJ14" s="112">
        <v>0</v>
      </c>
      <c r="CK14" s="117">
        <v>0</v>
      </c>
      <c r="CL14" s="112">
        <f t="shared" si="44"/>
        <v>0</v>
      </c>
      <c r="CM14" s="117">
        <v>0</v>
      </c>
      <c r="CN14" s="112">
        <v>206614.2</v>
      </c>
      <c r="CO14" s="112">
        <f t="shared" si="45"/>
        <v>96419.96</v>
      </c>
      <c r="CP14" s="117">
        <v>150835.32399999999</v>
      </c>
      <c r="CQ14" s="112">
        <v>46094.2</v>
      </c>
      <c r="CR14" s="112">
        <f t="shared" si="59"/>
        <v>19974.153333333332</v>
      </c>
      <c r="CS14" s="117">
        <v>21461.999</v>
      </c>
      <c r="CT14" s="116">
        <v>35000</v>
      </c>
      <c r="CU14" s="116">
        <f t="shared" si="47"/>
        <v>16333.333333333332</v>
      </c>
      <c r="CV14" s="117">
        <v>13631.182000000001</v>
      </c>
      <c r="CW14" s="115">
        <v>1000</v>
      </c>
      <c r="CX14" s="112">
        <f t="shared" si="48"/>
        <v>466.66666666666663</v>
      </c>
      <c r="CY14" s="117">
        <v>2237.134</v>
      </c>
      <c r="CZ14" s="42">
        <v>6800</v>
      </c>
      <c r="DA14" s="33">
        <f t="shared" si="49"/>
        <v>3173.333333333333</v>
      </c>
      <c r="DB14" s="117">
        <v>0</v>
      </c>
      <c r="DC14" s="112">
        <v>5220</v>
      </c>
      <c r="DD14" s="112">
        <f t="shared" si="50"/>
        <v>2262</v>
      </c>
      <c r="DE14" s="117">
        <v>2344.6</v>
      </c>
      <c r="DF14" s="112">
        <v>0</v>
      </c>
      <c r="DG14" s="12">
        <f t="shared" si="51"/>
        <v>855791.7</v>
      </c>
      <c r="DH14" s="12">
        <f t="shared" si="52"/>
        <v>394631.50000000006</v>
      </c>
      <c r="DI14" s="12">
        <f t="shared" si="53"/>
        <v>494203.4755</v>
      </c>
      <c r="DJ14" s="42">
        <v>0</v>
      </c>
      <c r="DK14" s="42">
        <v>0</v>
      </c>
      <c r="DL14" s="42">
        <v>0</v>
      </c>
      <c r="DM14" s="112">
        <v>85165.1</v>
      </c>
      <c r="DN14" s="117">
        <v>0</v>
      </c>
      <c r="DO14" s="117">
        <v>0</v>
      </c>
      <c r="DP14" s="42">
        <v>0</v>
      </c>
      <c r="DQ14" s="33">
        <v>0</v>
      </c>
      <c r="DR14" s="47">
        <v>0</v>
      </c>
      <c r="DS14" s="118">
        <v>0</v>
      </c>
      <c r="DT14" s="47">
        <f t="shared" si="54"/>
        <v>0</v>
      </c>
      <c r="DU14" s="117">
        <v>0</v>
      </c>
      <c r="DV14" s="42">
        <v>0</v>
      </c>
      <c r="DW14" s="33">
        <f t="shared" si="55"/>
        <v>0</v>
      </c>
      <c r="DX14" s="117">
        <v>867</v>
      </c>
      <c r="DY14" s="118">
        <v>0</v>
      </c>
      <c r="DZ14" s="118">
        <f t="shared" si="56"/>
        <v>0</v>
      </c>
      <c r="EA14" s="117">
        <v>0</v>
      </c>
      <c r="EB14" s="47">
        <v>0</v>
      </c>
      <c r="EC14" s="12">
        <f t="shared" si="14"/>
        <v>85165.1</v>
      </c>
      <c r="ED14" s="12">
        <f t="shared" si="14"/>
        <v>0</v>
      </c>
      <c r="EE14" s="112">
        <f t="shared" si="15"/>
        <v>867</v>
      </c>
      <c r="EF14" s="14">
        <f t="shared" si="57"/>
        <v>-85165.1</v>
      </c>
    </row>
    <row r="15" spans="1:136" s="14" customFormat="1" ht="20.25" customHeight="1" x14ac:dyDescent="0.2">
      <c r="A15" s="21">
        <v>6</v>
      </c>
      <c r="B15" s="111" t="s">
        <v>247</v>
      </c>
      <c r="C15" s="117">
        <v>11944.711600000001</v>
      </c>
      <c r="D15" s="117">
        <v>43080.4496</v>
      </c>
      <c r="E15" s="25">
        <f t="shared" si="16"/>
        <v>2023538.8590000002</v>
      </c>
      <c r="F15" s="20">
        <f t="shared" si="17"/>
        <v>839176.80223333347</v>
      </c>
      <c r="G15" s="12">
        <f t="shared" si="18"/>
        <v>829045.49799999991</v>
      </c>
      <c r="H15" s="12">
        <f t="shared" si="0"/>
        <v>98.792709211411619</v>
      </c>
      <c r="I15" s="12">
        <f t="shared" si="1"/>
        <v>40.970080426807357</v>
      </c>
      <c r="J15" s="12">
        <f t="shared" si="19"/>
        <v>568295.55900000001</v>
      </c>
      <c r="K15" s="12">
        <f t="shared" si="20"/>
        <v>260880.70223333337</v>
      </c>
      <c r="L15" s="12">
        <f t="shared" si="21"/>
        <v>250760.09800000003</v>
      </c>
      <c r="M15" s="12">
        <f>L15/K15*100</f>
        <v>96.120600662795894</v>
      </c>
      <c r="N15" s="12">
        <f>L15/J15*100</f>
        <v>44.124944147240825</v>
      </c>
      <c r="O15" s="12">
        <f t="shared" si="22"/>
        <v>156322.05900000004</v>
      </c>
      <c r="P15" s="12">
        <f t="shared" si="23"/>
        <v>67847.122233333357</v>
      </c>
      <c r="Q15" s="12">
        <f t="shared" si="24"/>
        <v>43227.821000000018</v>
      </c>
      <c r="R15" s="12">
        <f t="shared" si="2"/>
        <v>63.713565995231178</v>
      </c>
      <c r="S15" s="11">
        <f t="shared" si="3"/>
        <v>27.653052471628463</v>
      </c>
      <c r="T15" s="117">
        <v>153095.15900000004</v>
      </c>
      <c r="U15" s="112">
        <f t="shared" si="58"/>
        <v>66341.235566666684</v>
      </c>
      <c r="V15" s="112">
        <v>39925.887000000017</v>
      </c>
      <c r="W15" s="12">
        <f t="shared" si="26"/>
        <v>60.182609894080528</v>
      </c>
      <c r="X15" s="11">
        <f t="shared" si="27"/>
        <v>26.079130954101565</v>
      </c>
      <c r="Y15" s="112">
        <v>3226.9</v>
      </c>
      <c r="Z15" s="112">
        <f t="shared" si="28"/>
        <v>1505.8866666666668</v>
      </c>
      <c r="AA15" s="112">
        <v>3301.9340000000002</v>
      </c>
      <c r="AB15" s="12">
        <f t="shared" si="29"/>
        <v>219.2684265748197</v>
      </c>
      <c r="AC15" s="11">
        <f t="shared" si="30"/>
        <v>102.32526573491587</v>
      </c>
      <c r="AD15" s="112">
        <v>199366</v>
      </c>
      <c r="AE15" s="112">
        <f t="shared" si="31"/>
        <v>93037.46666666666</v>
      </c>
      <c r="AF15" s="112">
        <v>85548.350999999995</v>
      </c>
      <c r="AG15" s="12">
        <f t="shared" si="4"/>
        <v>91.950430364254686</v>
      </c>
      <c r="AH15" s="11">
        <f t="shared" si="5"/>
        <v>42.910200836652187</v>
      </c>
      <c r="AI15" s="112">
        <v>21378.400000000001</v>
      </c>
      <c r="AJ15" s="112">
        <f t="shared" si="32"/>
        <v>10689.2</v>
      </c>
      <c r="AK15" s="112">
        <v>19329.314999999999</v>
      </c>
      <c r="AL15" s="12">
        <f t="shared" si="6"/>
        <v>180.83032406541179</v>
      </c>
      <c r="AM15" s="11">
        <f t="shared" si="7"/>
        <v>90.415162032705894</v>
      </c>
      <c r="AN15" s="112">
        <v>4500</v>
      </c>
      <c r="AO15" s="112">
        <f t="shared" si="33"/>
        <v>2250</v>
      </c>
      <c r="AP15" s="112">
        <v>1740.3</v>
      </c>
      <c r="AQ15" s="12">
        <f t="shared" si="8"/>
        <v>77.346666666666664</v>
      </c>
      <c r="AR15" s="11">
        <f t="shared" si="9"/>
        <v>38.673333333333332</v>
      </c>
      <c r="AS15" s="38"/>
      <c r="AT15" s="33">
        <f t="shared" si="34"/>
        <v>0</v>
      </c>
      <c r="AU15" s="47"/>
      <c r="AV15" s="33">
        <f t="shared" si="10"/>
        <v>0</v>
      </c>
      <c r="AW15" s="33">
        <f t="shared" si="35"/>
        <v>0</v>
      </c>
      <c r="AX15" s="47">
        <v>0</v>
      </c>
      <c r="AY15" s="114">
        <f t="shared" si="36"/>
        <v>889171.6</v>
      </c>
      <c r="AZ15" s="112">
        <v>444585.8</v>
      </c>
      <c r="BA15" s="112">
        <v>444585.8</v>
      </c>
      <c r="BB15" s="38">
        <v>0</v>
      </c>
      <c r="BC15" s="33">
        <v>0</v>
      </c>
      <c r="BD15" s="13">
        <v>0</v>
      </c>
      <c r="BE15" s="112">
        <v>5231.7</v>
      </c>
      <c r="BF15" s="112">
        <v>0</v>
      </c>
      <c r="BG15" s="112">
        <v>0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1"/>
        <v>26103.1</v>
      </c>
      <c r="BO15" s="12">
        <f t="shared" si="37"/>
        <v>12181.446666666665</v>
      </c>
      <c r="BP15" s="12">
        <f t="shared" si="38"/>
        <v>12621.143</v>
      </c>
      <c r="BQ15" s="12">
        <f t="shared" si="12"/>
        <v>103.60955759496548</v>
      </c>
      <c r="BR15" s="11">
        <f t="shared" si="13"/>
        <v>48.35112687765055</v>
      </c>
      <c r="BS15" s="112">
        <v>24767.3</v>
      </c>
      <c r="BT15" s="112">
        <f t="shared" si="39"/>
        <v>11558.073333333332</v>
      </c>
      <c r="BU15" s="112">
        <v>11814.043</v>
      </c>
      <c r="BV15" s="112">
        <v>0</v>
      </c>
      <c r="BW15" s="112">
        <f t="shared" si="40"/>
        <v>0</v>
      </c>
      <c r="BX15" s="112">
        <v>0</v>
      </c>
      <c r="BY15" s="115">
        <v>0</v>
      </c>
      <c r="BZ15" s="33">
        <f t="shared" si="41"/>
        <v>0</v>
      </c>
      <c r="CA15" s="112">
        <v>0</v>
      </c>
      <c r="CB15" s="113">
        <v>1335.8</v>
      </c>
      <c r="CC15" s="113">
        <f t="shared" si="42"/>
        <v>623.37333333333322</v>
      </c>
      <c r="CD15" s="112">
        <v>807.1</v>
      </c>
      <c r="CE15" s="47">
        <v>0</v>
      </c>
      <c r="CF15" s="47">
        <v>0</v>
      </c>
      <c r="CG15" s="47">
        <v>0</v>
      </c>
      <c r="CH15" s="115">
        <v>0</v>
      </c>
      <c r="CI15" s="112">
        <f t="shared" si="43"/>
        <v>0</v>
      </c>
      <c r="CJ15" s="112">
        <v>0</v>
      </c>
      <c r="CK15" s="117">
        <v>0</v>
      </c>
      <c r="CL15" s="112">
        <f t="shared" si="44"/>
        <v>0</v>
      </c>
      <c r="CM15" s="117">
        <v>0</v>
      </c>
      <c r="CN15" s="112">
        <v>158126</v>
      </c>
      <c r="CO15" s="112">
        <f t="shared" si="45"/>
        <v>73792.133333333331</v>
      </c>
      <c r="CP15" s="117">
        <v>84108.805999999997</v>
      </c>
      <c r="CQ15" s="112">
        <v>48237</v>
      </c>
      <c r="CR15" s="112">
        <f t="shared" si="59"/>
        <v>20902.7</v>
      </c>
      <c r="CS15" s="117">
        <v>19781.386999999999</v>
      </c>
      <c r="CT15" s="116">
        <v>0</v>
      </c>
      <c r="CU15" s="116">
        <f t="shared" si="47"/>
        <v>0</v>
      </c>
      <c r="CV15" s="117">
        <v>0</v>
      </c>
      <c r="CW15" s="115">
        <v>0</v>
      </c>
      <c r="CX15" s="112">
        <f t="shared" si="48"/>
        <v>0</v>
      </c>
      <c r="CY15" s="117">
        <v>0</v>
      </c>
      <c r="CZ15" s="42">
        <v>0</v>
      </c>
      <c r="DA15" s="33">
        <f t="shared" si="49"/>
        <v>0</v>
      </c>
      <c r="DB15" s="117">
        <v>0</v>
      </c>
      <c r="DC15" s="112">
        <v>2500</v>
      </c>
      <c r="DD15" s="112">
        <f t="shared" si="50"/>
        <v>1083.3333333333335</v>
      </c>
      <c r="DE15" s="117">
        <v>4184.3620000000001</v>
      </c>
      <c r="DF15" s="112">
        <v>0</v>
      </c>
      <c r="DG15" s="12">
        <f t="shared" si="51"/>
        <v>1462698.8589999999</v>
      </c>
      <c r="DH15" s="12">
        <f t="shared" si="52"/>
        <v>705466.50223333342</v>
      </c>
      <c r="DI15" s="12">
        <f t="shared" si="53"/>
        <v>695345.89799999993</v>
      </c>
      <c r="DJ15" s="42">
        <v>0</v>
      </c>
      <c r="DK15" s="42">
        <v>0</v>
      </c>
      <c r="DL15" s="42">
        <v>0</v>
      </c>
      <c r="DM15" s="112">
        <v>560540</v>
      </c>
      <c r="DN15" s="117">
        <v>133570.29999999999</v>
      </c>
      <c r="DO15" s="117">
        <v>133570.29999999999</v>
      </c>
      <c r="DP15" s="42">
        <v>0</v>
      </c>
      <c r="DQ15" s="33">
        <v>0</v>
      </c>
      <c r="DR15" s="47">
        <v>0</v>
      </c>
      <c r="DS15" s="118">
        <v>300</v>
      </c>
      <c r="DT15" s="47">
        <f t="shared" si="54"/>
        <v>140</v>
      </c>
      <c r="DU15" s="117">
        <v>129.30000000000001</v>
      </c>
      <c r="DV15" s="42">
        <v>0</v>
      </c>
      <c r="DW15" s="33">
        <f t="shared" si="55"/>
        <v>0</v>
      </c>
      <c r="DX15" s="117">
        <v>0</v>
      </c>
      <c r="DY15" s="118">
        <v>150000</v>
      </c>
      <c r="DZ15" s="118">
        <f t="shared" si="56"/>
        <v>70000</v>
      </c>
      <c r="EA15" s="117">
        <v>105000</v>
      </c>
      <c r="EB15" s="47">
        <v>0</v>
      </c>
      <c r="EC15" s="12">
        <f t="shared" si="14"/>
        <v>710840</v>
      </c>
      <c r="ED15" s="12">
        <f t="shared" si="14"/>
        <v>203710.3</v>
      </c>
      <c r="EE15" s="112">
        <f t="shared" si="15"/>
        <v>238699.59999999998</v>
      </c>
      <c r="EF15" s="14">
        <f t="shared" si="57"/>
        <v>-560840</v>
      </c>
    </row>
    <row r="16" spans="1:136" s="14" customFormat="1" ht="20.25" customHeight="1" x14ac:dyDescent="0.2">
      <c r="A16" s="21">
        <v>7</v>
      </c>
      <c r="B16" s="110" t="s">
        <v>249</v>
      </c>
      <c r="C16" s="117">
        <v>111107.8337</v>
      </c>
      <c r="D16" s="117">
        <v>7277.0591999999997</v>
      </c>
      <c r="E16" s="25">
        <f t="shared" si="16"/>
        <v>2463664.2990000001</v>
      </c>
      <c r="F16" s="20">
        <f t="shared" si="17"/>
        <v>880439.79533333331</v>
      </c>
      <c r="G16" s="12">
        <f t="shared" si="18"/>
        <v>849367.75799999991</v>
      </c>
      <c r="H16" s="12">
        <f t="shared" si="0"/>
        <v>96.470850420661691</v>
      </c>
      <c r="I16" s="12">
        <f t="shared" si="1"/>
        <v>34.475791135373349</v>
      </c>
      <c r="J16" s="12">
        <f t="shared" si="19"/>
        <v>728416.40000000014</v>
      </c>
      <c r="K16" s="12">
        <f t="shared" si="20"/>
        <v>335192.28000000003</v>
      </c>
      <c r="L16" s="12">
        <f t="shared" si="21"/>
        <v>306516.07299999997</v>
      </c>
      <c r="M16" s="12">
        <f>L16/K16*100</f>
        <v>91.444848610475134</v>
      </c>
      <c r="N16" s="12">
        <f>L16/J16*100</f>
        <v>42.07978746771763</v>
      </c>
      <c r="O16" s="12">
        <f t="shared" si="22"/>
        <v>177430.00000000012</v>
      </c>
      <c r="P16" s="12">
        <f t="shared" si="23"/>
        <v>77703.000000000058</v>
      </c>
      <c r="Q16" s="12">
        <f t="shared" si="24"/>
        <v>33366.23899999998</v>
      </c>
      <c r="R16" s="12">
        <f t="shared" si="2"/>
        <v>42.940734591971932</v>
      </c>
      <c r="S16" s="11">
        <f t="shared" si="3"/>
        <v>18.805297300343774</v>
      </c>
      <c r="T16" s="117">
        <v>152930.00000000012</v>
      </c>
      <c r="U16" s="112">
        <f t="shared" si="58"/>
        <v>66269.66666666673</v>
      </c>
      <c r="V16" s="112">
        <v>32215.425999999978</v>
      </c>
      <c r="W16" s="12">
        <f t="shared" si="26"/>
        <v>48.612627194945823</v>
      </c>
      <c r="X16" s="11">
        <f t="shared" si="27"/>
        <v>21.065471784476529</v>
      </c>
      <c r="Y16" s="112">
        <v>24500</v>
      </c>
      <c r="Z16" s="112">
        <f t="shared" si="28"/>
        <v>11433.333333333334</v>
      </c>
      <c r="AA16" s="112">
        <v>1150.8130000000001</v>
      </c>
      <c r="AB16" s="12">
        <f t="shared" si="29"/>
        <v>10.065419825072887</v>
      </c>
      <c r="AC16" s="11">
        <f t="shared" si="30"/>
        <v>4.6971959183673473</v>
      </c>
      <c r="AD16" s="112">
        <v>212314.9</v>
      </c>
      <c r="AE16" s="112">
        <f t="shared" si="31"/>
        <v>99080.286666666652</v>
      </c>
      <c r="AF16" s="112">
        <v>93111.089000000007</v>
      </c>
      <c r="AG16" s="12">
        <f t="shared" si="4"/>
        <v>93.975393221510686</v>
      </c>
      <c r="AH16" s="11">
        <f t="shared" si="5"/>
        <v>43.855183503371649</v>
      </c>
      <c r="AI16" s="112">
        <v>16110</v>
      </c>
      <c r="AJ16" s="112">
        <f t="shared" si="32"/>
        <v>8055</v>
      </c>
      <c r="AK16" s="112">
        <v>13264.62</v>
      </c>
      <c r="AL16" s="12">
        <f t="shared" si="6"/>
        <v>164.67560521415271</v>
      </c>
      <c r="AM16" s="11">
        <f t="shared" si="7"/>
        <v>82.337802607076355</v>
      </c>
      <c r="AN16" s="112">
        <v>8000</v>
      </c>
      <c r="AO16" s="112">
        <f t="shared" si="33"/>
        <v>4000</v>
      </c>
      <c r="AP16" s="112">
        <v>4904</v>
      </c>
      <c r="AQ16" s="12">
        <f t="shared" si="8"/>
        <v>122.6</v>
      </c>
      <c r="AR16" s="11">
        <f t="shared" si="9"/>
        <v>61.3</v>
      </c>
      <c r="AS16" s="38"/>
      <c r="AT16" s="33">
        <f t="shared" si="34"/>
        <v>0</v>
      </c>
      <c r="AU16" s="47"/>
      <c r="AV16" s="33">
        <f t="shared" si="10"/>
        <v>0</v>
      </c>
      <c r="AW16" s="33">
        <f t="shared" si="35"/>
        <v>0</v>
      </c>
      <c r="AX16" s="47">
        <v>0</v>
      </c>
      <c r="AY16" s="114">
        <f t="shared" si="36"/>
        <v>1060954.3999999999</v>
      </c>
      <c r="AZ16" s="112">
        <v>530477.19999999995</v>
      </c>
      <c r="BA16" s="112">
        <v>530477.19999999995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v>450</v>
      </c>
      <c r="BG16" s="112">
        <v>450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1"/>
        <v>29529</v>
      </c>
      <c r="BO16" s="12">
        <f t="shared" si="37"/>
        <v>13780.2</v>
      </c>
      <c r="BP16" s="12">
        <f t="shared" si="38"/>
        <v>11005.148000000001</v>
      </c>
      <c r="BQ16" s="12">
        <f t="shared" si="12"/>
        <v>79.862033932744083</v>
      </c>
      <c r="BR16" s="11">
        <f t="shared" si="13"/>
        <v>37.268949168613908</v>
      </c>
      <c r="BS16" s="112">
        <v>25225</v>
      </c>
      <c r="BT16" s="112">
        <f t="shared" si="39"/>
        <v>11771.666666666666</v>
      </c>
      <c r="BU16" s="112">
        <v>8485.9619999999995</v>
      </c>
      <c r="BV16" s="112">
        <v>560</v>
      </c>
      <c r="BW16" s="112">
        <f t="shared" si="40"/>
        <v>261.33333333333331</v>
      </c>
      <c r="BX16" s="112">
        <v>424.38600000000002</v>
      </c>
      <c r="BY16" s="115">
        <v>0</v>
      </c>
      <c r="BZ16" s="33">
        <f t="shared" si="41"/>
        <v>0</v>
      </c>
      <c r="CA16" s="112">
        <v>0</v>
      </c>
      <c r="CB16" s="113">
        <v>3744</v>
      </c>
      <c r="CC16" s="113">
        <f t="shared" si="42"/>
        <v>1747.1999999999998</v>
      </c>
      <c r="CD16" s="112">
        <v>2094.8000000000002</v>
      </c>
      <c r="CE16" s="47">
        <v>0</v>
      </c>
      <c r="CF16" s="47">
        <v>0</v>
      </c>
      <c r="CG16" s="47">
        <v>0</v>
      </c>
      <c r="CH16" s="115">
        <v>1999</v>
      </c>
      <c r="CI16" s="112">
        <f t="shared" si="43"/>
        <v>932.86666666666667</v>
      </c>
      <c r="CJ16" s="112">
        <v>799.6</v>
      </c>
      <c r="CK16" s="117">
        <v>0</v>
      </c>
      <c r="CL16" s="112">
        <f t="shared" si="44"/>
        <v>0</v>
      </c>
      <c r="CM16" s="117">
        <v>0</v>
      </c>
      <c r="CN16" s="112">
        <v>220791.3</v>
      </c>
      <c r="CO16" s="112">
        <f t="shared" si="45"/>
        <v>103035.93999999999</v>
      </c>
      <c r="CP16" s="117">
        <v>87034.243000000002</v>
      </c>
      <c r="CQ16" s="112">
        <v>86000</v>
      </c>
      <c r="CR16" s="112">
        <f t="shared" si="59"/>
        <v>37266.666666666672</v>
      </c>
      <c r="CS16" s="117">
        <v>32757.393</v>
      </c>
      <c r="CT16" s="116">
        <v>50000</v>
      </c>
      <c r="CU16" s="116">
        <f t="shared" si="47"/>
        <v>23333.333333333332</v>
      </c>
      <c r="CV16" s="117">
        <v>32657.599999999999</v>
      </c>
      <c r="CW16" s="115">
        <v>1000</v>
      </c>
      <c r="CX16" s="112">
        <f t="shared" si="48"/>
        <v>466.66666666666663</v>
      </c>
      <c r="CY16" s="117">
        <v>400</v>
      </c>
      <c r="CZ16" s="42">
        <v>13500</v>
      </c>
      <c r="DA16" s="33">
        <f t="shared" si="49"/>
        <v>6300</v>
      </c>
      <c r="DB16" s="117">
        <v>11124.885</v>
      </c>
      <c r="DC16" s="112">
        <v>13241.2</v>
      </c>
      <c r="DD16" s="112">
        <f t="shared" si="50"/>
        <v>5737.8533333333335</v>
      </c>
      <c r="DE16" s="117">
        <v>30773.133999999998</v>
      </c>
      <c r="DF16" s="112">
        <v>0</v>
      </c>
      <c r="DG16" s="12">
        <f t="shared" si="51"/>
        <v>1813500</v>
      </c>
      <c r="DH16" s="12">
        <f t="shared" si="52"/>
        <v>873352.34666666668</v>
      </c>
      <c r="DI16" s="12">
        <f t="shared" si="53"/>
        <v>849367.75799999991</v>
      </c>
      <c r="DJ16" s="42">
        <v>0</v>
      </c>
      <c r="DK16" s="42">
        <v>0</v>
      </c>
      <c r="DL16" s="42">
        <v>0</v>
      </c>
      <c r="DM16" s="112">
        <v>634976.90899999999</v>
      </c>
      <c r="DN16" s="117">
        <v>0</v>
      </c>
      <c r="DO16" s="117">
        <v>0</v>
      </c>
      <c r="DP16" s="42">
        <v>0</v>
      </c>
      <c r="DQ16" s="33">
        <v>0</v>
      </c>
      <c r="DR16" s="47">
        <v>0</v>
      </c>
      <c r="DS16" s="118">
        <v>15187.39</v>
      </c>
      <c r="DT16" s="47">
        <f t="shared" si="54"/>
        <v>7087.4486666666662</v>
      </c>
      <c r="DU16" s="117">
        <v>0</v>
      </c>
      <c r="DV16" s="42">
        <v>0</v>
      </c>
      <c r="DW16" s="33">
        <f t="shared" si="55"/>
        <v>0</v>
      </c>
      <c r="DX16" s="117">
        <v>0</v>
      </c>
      <c r="DY16" s="118">
        <v>0</v>
      </c>
      <c r="DZ16" s="118">
        <f t="shared" si="56"/>
        <v>0</v>
      </c>
      <c r="EA16" s="117">
        <v>0</v>
      </c>
      <c r="EB16" s="47">
        <v>0</v>
      </c>
      <c r="EC16" s="12">
        <f t="shared" si="14"/>
        <v>650164.299</v>
      </c>
      <c r="ED16" s="12">
        <f t="shared" si="14"/>
        <v>7087.4486666666662</v>
      </c>
      <c r="EE16" s="112">
        <f t="shared" si="15"/>
        <v>0</v>
      </c>
      <c r="EF16" s="14">
        <f t="shared" si="57"/>
        <v>-650164.299</v>
      </c>
    </row>
    <row r="17" spans="1:136" s="14" customFormat="1" ht="20.25" customHeight="1" x14ac:dyDescent="0.2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16"/>
        <v>530751.54399999999</v>
      </c>
      <c r="F17" s="20">
        <f t="shared" si="17"/>
        <v>256999.26720000003</v>
      </c>
      <c r="G17" s="12">
        <f t="shared" si="18"/>
        <v>273454.5625</v>
      </c>
      <c r="H17" s="12">
        <f t="shared" si="0"/>
        <v>106.40285689499427</v>
      </c>
      <c r="I17" s="12">
        <f t="shared" si="1"/>
        <v>51.522141685941094</v>
      </c>
      <c r="J17" s="12">
        <f t="shared" si="19"/>
        <v>168818</v>
      </c>
      <c r="K17" s="12">
        <f t="shared" si="20"/>
        <v>77692.333333333328</v>
      </c>
      <c r="L17" s="12">
        <f t="shared" si="21"/>
        <v>81421.462500000009</v>
      </c>
      <c r="M17" s="12">
        <f>L17/K17*100</f>
        <v>104.79986764030772</v>
      </c>
      <c r="N17" s="12">
        <f>L17/J17*100</f>
        <v>48.230320522693084</v>
      </c>
      <c r="O17" s="12">
        <f t="shared" si="22"/>
        <v>35500</v>
      </c>
      <c r="P17" s="12">
        <f t="shared" si="23"/>
        <v>15383.333333333334</v>
      </c>
      <c r="Q17" s="12">
        <f t="shared" si="24"/>
        <v>18025.538499999995</v>
      </c>
      <c r="R17" s="12">
        <f t="shared" si="2"/>
        <v>117.17576489707473</v>
      </c>
      <c r="S17" s="11">
        <f t="shared" si="3"/>
        <v>50.77616478873238</v>
      </c>
      <c r="T17" s="117">
        <v>35500</v>
      </c>
      <c r="U17" s="112">
        <f t="shared" si="58"/>
        <v>15383.333333333334</v>
      </c>
      <c r="V17" s="112">
        <v>13520.023499999996</v>
      </c>
      <c r="W17" s="12">
        <f t="shared" si="26"/>
        <v>87.887476706392164</v>
      </c>
      <c r="X17" s="11">
        <f t="shared" si="27"/>
        <v>38.084573239436608</v>
      </c>
      <c r="Y17" s="112">
        <v>0</v>
      </c>
      <c r="Z17" s="112">
        <f t="shared" si="28"/>
        <v>0</v>
      </c>
      <c r="AA17" s="112">
        <v>4505.5150000000003</v>
      </c>
      <c r="AB17" s="12" t="e">
        <f t="shared" si="29"/>
        <v>#DIV/0!</v>
      </c>
      <c r="AC17" s="11" t="e">
        <f t="shared" si="30"/>
        <v>#DIV/0!</v>
      </c>
      <c r="AD17" s="112">
        <v>52000</v>
      </c>
      <c r="AE17" s="112">
        <f t="shared" si="31"/>
        <v>24266.666666666664</v>
      </c>
      <c r="AF17" s="112">
        <v>28119.032999999999</v>
      </c>
      <c r="AG17" s="12">
        <f t="shared" si="4"/>
        <v>115.875135989011</v>
      </c>
      <c r="AH17" s="11">
        <f t="shared" si="5"/>
        <v>54.075063461538463</v>
      </c>
      <c r="AI17" s="112">
        <v>5318</v>
      </c>
      <c r="AJ17" s="112">
        <f t="shared" si="32"/>
        <v>2659</v>
      </c>
      <c r="AK17" s="112">
        <v>2710.1030000000001</v>
      </c>
      <c r="AL17" s="12">
        <f t="shared" si="6"/>
        <v>101.9218879277924</v>
      </c>
      <c r="AM17" s="11">
        <f t="shared" si="7"/>
        <v>50.960943963896199</v>
      </c>
      <c r="AN17" s="112">
        <v>0</v>
      </c>
      <c r="AO17" s="112">
        <f t="shared" si="33"/>
        <v>0</v>
      </c>
      <c r="AP17" s="112">
        <v>0</v>
      </c>
      <c r="AQ17" s="12" t="e">
        <f t="shared" si="8"/>
        <v>#DIV/0!</v>
      </c>
      <c r="AR17" s="11" t="e">
        <f t="shared" si="9"/>
        <v>#DIV/0!</v>
      </c>
      <c r="AS17" s="38"/>
      <c r="AT17" s="33">
        <f t="shared" si="34"/>
        <v>0</v>
      </c>
      <c r="AU17" s="47"/>
      <c r="AV17" s="33">
        <f t="shared" si="10"/>
        <v>0</v>
      </c>
      <c r="AW17" s="33">
        <f t="shared" si="35"/>
        <v>0</v>
      </c>
      <c r="AX17" s="47">
        <v>0</v>
      </c>
      <c r="AY17" s="114">
        <f t="shared" si="36"/>
        <v>312138.40000000002</v>
      </c>
      <c r="AZ17" s="112">
        <v>156069.20000000001</v>
      </c>
      <c r="BA17" s="112">
        <v>156069.20000000001</v>
      </c>
      <c r="BB17" s="38">
        <v>0</v>
      </c>
      <c r="BC17" s="33">
        <v>0</v>
      </c>
      <c r="BD17" s="13">
        <v>0</v>
      </c>
      <c r="BE17" s="112">
        <v>0</v>
      </c>
      <c r="BF17" s="112"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1"/>
        <v>9000</v>
      </c>
      <c r="BO17" s="12">
        <f t="shared" si="37"/>
        <v>4200</v>
      </c>
      <c r="BP17" s="12">
        <f t="shared" si="38"/>
        <v>3151.864</v>
      </c>
      <c r="BQ17" s="12">
        <f t="shared" si="12"/>
        <v>75.044380952380948</v>
      </c>
      <c r="BR17" s="11">
        <f t="shared" si="13"/>
        <v>35.020711111111112</v>
      </c>
      <c r="BS17" s="112">
        <v>8500</v>
      </c>
      <c r="BT17" s="112">
        <f t="shared" si="39"/>
        <v>3966.6666666666665</v>
      </c>
      <c r="BU17" s="112">
        <v>3104.864</v>
      </c>
      <c r="BV17" s="112">
        <v>0</v>
      </c>
      <c r="BW17" s="112">
        <f t="shared" si="40"/>
        <v>0</v>
      </c>
      <c r="BX17" s="112">
        <v>0</v>
      </c>
      <c r="BY17" s="115">
        <v>0</v>
      </c>
      <c r="BZ17" s="33">
        <f t="shared" si="41"/>
        <v>0</v>
      </c>
      <c r="CA17" s="112">
        <v>0</v>
      </c>
      <c r="CB17" s="113">
        <v>500</v>
      </c>
      <c r="CC17" s="113">
        <f t="shared" si="42"/>
        <v>233.33333333333331</v>
      </c>
      <c r="CD17" s="112">
        <v>47</v>
      </c>
      <c r="CE17" s="47">
        <v>0</v>
      </c>
      <c r="CF17" s="47">
        <v>0</v>
      </c>
      <c r="CG17" s="47">
        <v>0</v>
      </c>
      <c r="CH17" s="115">
        <v>0</v>
      </c>
      <c r="CI17" s="112">
        <f t="shared" si="43"/>
        <v>0</v>
      </c>
      <c r="CJ17" s="112">
        <v>0</v>
      </c>
      <c r="CK17" s="117">
        <v>0</v>
      </c>
      <c r="CL17" s="112">
        <f t="shared" si="44"/>
        <v>0</v>
      </c>
      <c r="CM17" s="117">
        <v>0</v>
      </c>
      <c r="CN17" s="112">
        <v>35500</v>
      </c>
      <c r="CO17" s="112">
        <f t="shared" si="45"/>
        <v>16566.666666666668</v>
      </c>
      <c r="CP17" s="117">
        <v>15682.061</v>
      </c>
      <c r="CQ17" s="112">
        <v>9000</v>
      </c>
      <c r="CR17" s="112">
        <f t="shared" si="59"/>
        <v>3900</v>
      </c>
      <c r="CS17" s="117">
        <v>4589.9610000000002</v>
      </c>
      <c r="CT17" s="116">
        <v>26000</v>
      </c>
      <c r="CU17" s="116">
        <f t="shared" si="47"/>
        <v>12133.333333333332</v>
      </c>
      <c r="CV17" s="117">
        <v>10728.388000000001</v>
      </c>
      <c r="CW17" s="115">
        <v>3000</v>
      </c>
      <c r="CX17" s="112">
        <f t="shared" si="48"/>
        <v>1400</v>
      </c>
      <c r="CY17" s="117">
        <v>46.475000000000001</v>
      </c>
      <c r="CZ17" s="42">
        <v>0</v>
      </c>
      <c r="DA17" s="33">
        <f t="shared" si="49"/>
        <v>0</v>
      </c>
      <c r="DB17" s="117">
        <v>0</v>
      </c>
      <c r="DC17" s="112">
        <v>2500</v>
      </c>
      <c r="DD17" s="112">
        <f t="shared" si="50"/>
        <v>1083.3333333333335</v>
      </c>
      <c r="DE17" s="117">
        <v>2958</v>
      </c>
      <c r="DF17" s="112">
        <v>0</v>
      </c>
      <c r="DG17" s="12">
        <f t="shared" si="51"/>
        <v>480956.4</v>
      </c>
      <c r="DH17" s="12">
        <f t="shared" si="52"/>
        <v>233761.53333333335</v>
      </c>
      <c r="DI17" s="12">
        <f t="shared" si="53"/>
        <v>237490.66250000001</v>
      </c>
      <c r="DJ17" s="42">
        <v>0</v>
      </c>
      <c r="DK17" s="42">
        <v>0</v>
      </c>
      <c r="DL17" s="42">
        <v>0</v>
      </c>
      <c r="DM17" s="112">
        <v>45993.663999999997</v>
      </c>
      <c r="DN17" s="117">
        <f t="shared" ref="DN17:DN20" si="60">DM17/12*5.6</f>
        <v>21463.709866666664</v>
      </c>
      <c r="DO17" s="117">
        <v>33779.300000000003</v>
      </c>
      <c r="DP17" s="42">
        <v>0</v>
      </c>
      <c r="DQ17" s="33">
        <v>0</v>
      </c>
      <c r="DR17" s="47">
        <v>0</v>
      </c>
      <c r="DS17" s="118">
        <v>3801.48</v>
      </c>
      <c r="DT17" s="47">
        <f t="shared" si="54"/>
        <v>1774.0240000000001</v>
      </c>
      <c r="DU17" s="117">
        <v>2184.6</v>
      </c>
      <c r="DV17" s="42">
        <v>0</v>
      </c>
      <c r="DW17" s="33">
        <f t="shared" si="55"/>
        <v>0</v>
      </c>
      <c r="DX17" s="117">
        <v>0</v>
      </c>
      <c r="DY17" s="118">
        <v>0</v>
      </c>
      <c r="DZ17" s="118">
        <f t="shared" si="56"/>
        <v>0</v>
      </c>
      <c r="EA17" s="117">
        <v>0</v>
      </c>
      <c r="EB17" s="47">
        <v>0</v>
      </c>
      <c r="EC17" s="12">
        <f t="shared" si="14"/>
        <v>49795.144</v>
      </c>
      <c r="ED17" s="12">
        <f t="shared" si="14"/>
        <v>23237.733866666666</v>
      </c>
      <c r="EE17" s="112">
        <f t="shared" si="15"/>
        <v>35963.9</v>
      </c>
      <c r="EF17" s="14">
        <f t="shared" si="57"/>
        <v>-49795.144</v>
      </c>
    </row>
    <row r="18" spans="1:136" s="14" customFormat="1" ht="20.25" customHeight="1" x14ac:dyDescent="0.2">
      <c r="A18" s="21">
        <v>9</v>
      </c>
      <c r="B18" s="110" t="s">
        <v>250</v>
      </c>
      <c r="C18" s="117">
        <v>294618.17290000001</v>
      </c>
      <c r="D18" s="117">
        <v>8064.7076999999999</v>
      </c>
      <c r="E18" s="25">
        <f t="shared" si="16"/>
        <v>308038.85499999998</v>
      </c>
      <c r="F18" s="20">
        <f t="shared" si="17"/>
        <v>145120.41233333334</v>
      </c>
      <c r="G18" s="12">
        <f t="shared" si="18"/>
        <v>337344.38170000003</v>
      </c>
      <c r="H18" s="12">
        <f t="shared" si="0"/>
        <v>232.45825744013126</v>
      </c>
      <c r="I18" s="12">
        <f t="shared" si="1"/>
        <v>109.51358123312076</v>
      </c>
      <c r="J18" s="12">
        <f t="shared" si="19"/>
        <v>68500</v>
      </c>
      <c r="K18" s="12">
        <f t="shared" si="20"/>
        <v>31333.333333333336</v>
      </c>
      <c r="L18" s="12">
        <f t="shared" si="21"/>
        <v>43402.581700000002</v>
      </c>
      <c r="M18" s="12">
        <f>L18/K18*100</f>
        <v>138.51887776595743</v>
      </c>
      <c r="N18" s="12">
        <f>L18/J18*100</f>
        <v>63.361433138686131</v>
      </c>
      <c r="O18" s="12">
        <f t="shared" si="22"/>
        <v>24000</v>
      </c>
      <c r="P18" s="12">
        <f t="shared" si="23"/>
        <v>10400</v>
      </c>
      <c r="Q18" s="12">
        <f t="shared" si="24"/>
        <v>16824.199700000005</v>
      </c>
      <c r="R18" s="12">
        <f t="shared" si="2"/>
        <v>161.77115096153852</v>
      </c>
      <c r="S18" s="11">
        <f t="shared" si="3"/>
        <v>70.100832083333358</v>
      </c>
      <c r="T18" s="117">
        <v>24000</v>
      </c>
      <c r="U18" s="112">
        <f t="shared" si="58"/>
        <v>10400</v>
      </c>
      <c r="V18" s="112">
        <v>12971.711700000003</v>
      </c>
      <c r="W18" s="12">
        <f t="shared" si="26"/>
        <v>124.72799711538465</v>
      </c>
      <c r="X18" s="11">
        <f t="shared" si="27"/>
        <v>54.048798750000017</v>
      </c>
      <c r="Y18" s="112">
        <v>0</v>
      </c>
      <c r="Z18" s="112">
        <f t="shared" si="28"/>
        <v>0</v>
      </c>
      <c r="AA18" s="112">
        <v>3852.4879999999998</v>
      </c>
      <c r="AB18" s="12" t="e">
        <f t="shared" si="29"/>
        <v>#DIV/0!</v>
      </c>
      <c r="AC18" s="11" t="e">
        <f t="shared" si="30"/>
        <v>#DIV/0!</v>
      </c>
      <c r="AD18" s="112">
        <v>23000</v>
      </c>
      <c r="AE18" s="112">
        <f t="shared" si="31"/>
        <v>10733.333333333334</v>
      </c>
      <c r="AF18" s="112">
        <v>9930.08</v>
      </c>
      <c r="AG18" s="12">
        <f t="shared" si="4"/>
        <v>92.516273291925458</v>
      </c>
      <c r="AH18" s="11">
        <f t="shared" si="5"/>
        <v>43.174260869565217</v>
      </c>
      <c r="AI18" s="112">
        <v>5000</v>
      </c>
      <c r="AJ18" s="112">
        <f t="shared" si="32"/>
        <v>2500</v>
      </c>
      <c r="AK18" s="113">
        <v>5565.4480000000003</v>
      </c>
      <c r="AL18" s="12">
        <f t="shared" si="6"/>
        <v>222.61792000000003</v>
      </c>
      <c r="AM18" s="11">
        <f t="shared" si="7"/>
        <v>111.30896000000001</v>
      </c>
      <c r="AN18" s="112">
        <v>0</v>
      </c>
      <c r="AO18" s="112">
        <f t="shared" si="33"/>
        <v>0</v>
      </c>
      <c r="AP18" s="112">
        <v>0</v>
      </c>
      <c r="AQ18" s="12" t="e">
        <f t="shared" si="8"/>
        <v>#DIV/0!</v>
      </c>
      <c r="AR18" s="11" t="e">
        <f t="shared" si="9"/>
        <v>#DIV/0!</v>
      </c>
      <c r="AS18" s="38"/>
      <c r="AT18" s="33">
        <f t="shared" si="34"/>
        <v>0</v>
      </c>
      <c r="AU18" s="47"/>
      <c r="AV18" s="33">
        <f t="shared" si="10"/>
        <v>0</v>
      </c>
      <c r="AW18" s="33">
        <f t="shared" si="35"/>
        <v>0</v>
      </c>
      <c r="AX18" s="47">
        <v>0</v>
      </c>
      <c r="AY18" s="114">
        <f t="shared" si="36"/>
        <v>60068.399999999994</v>
      </c>
      <c r="AZ18" s="112">
        <v>30034.2</v>
      </c>
      <c r="BA18" s="112">
        <v>30034.2</v>
      </c>
      <c r="BB18" s="38">
        <v>0</v>
      </c>
      <c r="BC18" s="33">
        <v>0</v>
      </c>
      <c r="BD18" s="13">
        <v>0</v>
      </c>
      <c r="BE18" s="112">
        <v>0</v>
      </c>
      <c r="BF18" s="112"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1"/>
        <v>4800</v>
      </c>
      <c r="BO18" s="12">
        <f t="shared" si="37"/>
        <v>2240</v>
      </c>
      <c r="BP18" s="12">
        <f t="shared" si="38"/>
        <v>3350.9870000000001</v>
      </c>
      <c r="BQ18" s="12">
        <f t="shared" si="12"/>
        <v>149.59763392857144</v>
      </c>
      <c r="BR18" s="11">
        <f t="shared" si="13"/>
        <v>69.812229166666668</v>
      </c>
      <c r="BS18" s="112">
        <v>4650</v>
      </c>
      <c r="BT18" s="112">
        <f t="shared" si="39"/>
        <v>2170</v>
      </c>
      <c r="BU18" s="112">
        <v>3336.9870000000001</v>
      </c>
      <c r="BV18" s="112">
        <v>0</v>
      </c>
      <c r="BW18" s="112">
        <f t="shared" si="40"/>
        <v>0</v>
      </c>
      <c r="BX18" s="112">
        <v>0</v>
      </c>
      <c r="BY18" s="115">
        <v>0</v>
      </c>
      <c r="BZ18" s="33">
        <f t="shared" si="41"/>
        <v>0</v>
      </c>
      <c r="CA18" s="112">
        <v>0</v>
      </c>
      <c r="CB18" s="113">
        <v>150</v>
      </c>
      <c r="CC18" s="113">
        <f t="shared" si="42"/>
        <v>70</v>
      </c>
      <c r="CD18" s="112">
        <v>14</v>
      </c>
      <c r="CE18" s="47">
        <v>0</v>
      </c>
      <c r="CF18" s="47">
        <v>0</v>
      </c>
      <c r="CG18" s="47">
        <v>0</v>
      </c>
      <c r="CH18" s="115">
        <v>0</v>
      </c>
      <c r="CI18" s="112">
        <f t="shared" si="43"/>
        <v>0</v>
      </c>
      <c r="CJ18" s="112">
        <v>0</v>
      </c>
      <c r="CK18" s="117">
        <v>0</v>
      </c>
      <c r="CL18" s="112">
        <f t="shared" si="44"/>
        <v>0</v>
      </c>
      <c r="CM18" s="117">
        <v>0</v>
      </c>
      <c r="CN18" s="112">
        <v>8200</v>
      </c>
      <c r="CO18" s="112">
        <f t="shared" si="45"/>
        <v>3826.6666666666665</v>
      </c>
      <c r="CP18" s="117">
        <v>4858.9070000000002</v>
      </c>
      <c r="CQ18" s="112">
        <v>3500</v>
      </c>
      <c r="CR18" s="112">
        <f t="shared" si="59"/>
        <v>1516.6666666666667</v>
      </c>
      <c r="CS18" s="117">
        <v>1735.05</v>
      </c>
      <c r="CT18" s="116">
        <v>3500</v>
      </c>
      <c r="CU18" s="116">
        <f t="shared" si="47"/>
        <v>1633.3333333333333</v>
      </c>
      <c r="CV18" s="117">
        <v>2872.96</v>
      </c>
      <c r="CW18" s="115">
        <v>0</v>
      </c>
      <c r="CX18" s="112">
        <f t="shared" si="48"/>
        <v>0</v>
      </c>
      <c r="CY18" s="117">
        <v>0</v>
      </c>
      <c r="CZ18" s="42">
        <v>0</v>
      </c>
      <c r="DA18" s="33">
        <f t="shared" si="49"/>
        <v>0</v>
      </c>
      <c r="DB18" s="117">
        <v>0</v>
      </c>
      <c r="DC18" s="112">
        <v>0</v>
      </c>
      <c r="DD18" s="112">
        <f t="shared" si="50"/>
        <v>0</v>
      </c>
      <c r="DE18" s="117">
        <v>0</v>
      </c>
      <c r="DF18" s="112">
        <v>0</v>
      </c>
      <c r="DG18" s="12">
        <f t="shared" si="51"/>
        <v>128568.4</v>
      </c>
      <c r="DH18" s="12">
        <f t="shared" si="52"/>
        <v>61367.53333333334</v>
      </c>
      <c r="DI18" s="12">
        <f t="shared" si="53"/>
        <v>73436.781700000021</v>
      </c>
      <c r="DJ18" s="42">
        <v>0</v>
      </c>
      <c r="DK18" s="42">
        <v>0</v>
      </c>
      <c r="DL18" s="42">
        <v>0</v>
      </c>
      <c r="DM18" s="117">
        <v>179470.45499999999</v>
      </c>
      <c r="DN18" s="117">
        <f t="shared" si="60"/>
        <v>83752.878999999986</v>
      </c>
      <c r="DO18" s="117">
        <v>263907.59999999998</v>
      </c>
      <c r="DP18" s="42">
        <v>0</v>
      </c>
      <c r="DQ18" s="33">
        <v>0</v>
      </c>
      <c r="DR18" s="47">
        <v>0</v>
      </c>
      <c r="DS18" s="118">
        <v>0</v>
      </c>
      <c r="DT18" s="47">
        <f t="shared" si="54"/>
        <v>0</v>
      </c>
      <c r="DU18" s="117">
        <v>0</v>
      </c>
      <c r="DV18" s="42">
        <v>0</v>
      </c>
      <c r="DW18" s="33">
        <f t="shared" si="55"/>
        <v>0</v>
      </c>
      <c r="DX18" s="117">
        <v>0</v>
      </c>
      <c r="DY18" s="118">
        <v>0</v>
      </c>
      <c r="DZ18" s="118">
        <f t="shared" si="56"/>
        <v>0</v>
      </c>
      <c r="EA18" s="117">
        <v>0</v>
      </c>
      <c r="EB18" s="47">
        <v>0</v>
      </c>
      <c r="EC18" s="12">
        <f t="shared" si="14"/>
        <v>179470.45499999999</v>
      </c>
      <c r="ED18" s="12">
        <f t="shared" si="14"/>
        <v>83752.878999999986</v>
      </c>
      <c r="EE18" s="112">
        <f t="shared" si="15"/>
        <v>263907.59999999998</v>
      </c>
      <c r="EF18" s="14">
        <f t="shared" si="57"/>
        <v>-179470.45499999999</v>
      </c>
    </row>
    <row r="19" spans="1:136" s="14" customFormat="1" ht="21" customHeight="1" x14ac:dyDescent="0.2">
      <c r="A19" s="21">
        <v>10</v>
      </c>
      <c r="B19" s="110" t="s">
        <v>244</v>
      </c>
      <c r="C19" s="117">
        <v>1838.1035999999999</v>
      </c>
      <c r="D19" s="117">
        <v>25390.8253</v>
      </c>
      <c r="E19" s="25">
        <f t="shared" si="16"/>
        <v>1080879.7999999998</v>
      </c>
      <c r="F19" s="20">
        <f t="shared" si="17"/>
        <v>401364.41000000003</v>
      </c>
      <c r="G19" s="12">
        <f t="shared" si="18"/>
        <v>368880.87819999992</v>
      </c>
      <c r="H19" s="12">
        <f t="shared" si="0"/>
        <v>91.906723418750531</v>
      </c>
      <c r="I19" s="12">
        <f t="shared" si="1"/>
        <v>34.127835324519893</v>
      </c>
      <c r="J19" s="12">
        <f t="shared" si="19"/>
        <v>363411.5</v>
      </c>
      <c r="K19" s="12">
        <f t="shared" si="20"/>
        <v>163922.61000000002</v>
      </c>
      <c r="L19" s="12">
        <f t="shared" si="21"/>
        <v>130539.07820000002</v>
      </c>
      <c r="M19" s="12">
        <f>L19/K19*100</f>
        <v>79.634577682724796</v>
      </c>
      <c r="N19" s="12">
        <f>L19/J19*100</f>
        <v>35.920458818722032</v>
      </c>
      <c r="O19" s="12">
        <f t="shared" si="22"/>
        <v>64242.700000000012</v>
      </c>
      <c r="P19" s="12">
        <f t="shared" si="23"/>
        <v>27971.836666666677</v>
      </c>
      <c r="Q19" s="12">
        <f t="shared" si="24"/>
        <v>27578.467000000004</v>
      </c>
      <c r="R19" s="12">
        <f t="shared" si="2"/>
        <v>98.593693823704314</v>
      </c>
      <c r="S19" s="11">
        <f t="shared" si="3"/>
        <v>42.928561533061341</v>
      </c>
      <c r="T19" s="117">
        <v>60242.700000000012</v>
      </c>
      <c r="U19" s="112">
        <f t="shared" si="58"/>
        <v>26105.170000000009</v>
      </c>
      <c r="V19" s="112">
        <v>22948.168000000005</v>
      </c>
      <c r="W19" s="12">
        <f t="shared" si="26"/>
        <v>87.906602408641646</v>
      </c>
      <c r="X19" s="11">
        <f t="shared" si="27"/>
        <v>38.092861043744719</v>
      </c>
      <c r="Y19" s="112">
        <v>4000</v>
      </c>
      <c r="Z19" s="112">
        <f t="shared" si="28"/>
        <v>1866.6666666666665</v>
      </c>
      <c r="AA19" s="112">
        <v>4630.299</v>
      </c>
      <c r="AB19" s="12">
        <f t="shared" si="29"/>
        <v>248.05173214285716</v>
      </c>
      <c r="AC19" s="11">
        <f t="shared" si="30"/>
        <v>115.757475</v>
      </c>
      <c r="AD19" s="112">
        <v>85000</v>
      </c>
      <c r="AE19" s="112">
        <f t="shared" si="31"/>
        <v>39666.666666666664</v>
      </c>
      <c r="AF19" s="112">
        <v>35801.326999999997</v>
      </c>
      <c r="AG19" s="12">
        <f t="shared" si="4"/>
        <v>90.255446218487393</v>
      </c>
      <c r="AH19" s="11">
        <f t="shared" si="5"/>
        <v>42.119208235294117</v>
      </c>
      <c r="AI19" s="112">
        <v>10280</v>
      </c>
      <c r="AJ19" s="112">
        <f t="shared" si="32"/>
        <v>5140</v>
      </c>
      <c r="AK19" s="112">
        <v>6112.57</v>
      </c>
      <c r="AL19" s="12">
        <f t="shared" si="6"/>
        <v>118.92159533073929</v>
      </c>
      <c r="AM19" s="11">
        <f t="shared" si="7"/>
        <v>59.460797665369647</v>
      </c>
      <c r="AN19" s="112">
        <v>0</v>
      </c>
      <c r="AO19" s="112">
        <f t="shared" si="33"/>
        <v>0</v>
      </c>
      <c r="AP19" s="112">
        <v>0</v>
      </c>
      <c r="AQ19" s="12" t="e">
        <f t="shared" si="8"/>
        <v>#DIV/0!</v>
      </c>
      <c r="AR19" s="11" t="e">
        <f t="shared" si="9"/>
        <v>#DIV/0!</v>
      </c>
      <c r="AS19" s="38"/>
      <c r="AT19" s="33">
        <f t="shared" si="34"/>
        <v>0</v>
      </c>
      <c r="AU19" s="47"/>
      <c r="AV19" s="33">
        <f t="shared" si="10"/>
        <v>0</v>
      </c>
      <c r="AW19" s="33">
        <f t="shared" si="35"/>
        <v>0</v>
      </c>
      <c r="AX19" s="47">
        <v>0</v>
      </c>
      <c r="AY19" s="114">
        <f t="shared" si="36"/>
        <v>427949.6</v>
      </c>
      <c r="AZ19" s="112">
        <v>213974.8</v>
      </c>
      <c r="BA19" s="112">
        <v>213974.8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v>0</v>
      </c>
      <c r="BG19" s="112">
        <v>0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1"/>
        <v>22918.800000000003</v>
      </c>
      <c r="BO19" s="12">
        <f t="shared" si="37"/>
        <v>7491.4400000000005</v>
      </c>
      <c r="BP19" s="12">
        <f>BU19+BX19+CA19+CD19</f>
        <v>2290.2991999999999</v>
      </c>
      <c r="BQ19" s="12">
        <f t="shared" si="12"/>
        <v>30.572215755582366</v>
      </c>
      <c r="BR19" s="11">
        <f t="shared" si="13"/>
        <v>9.9931026057210666</v>
      </c>
      <c r="BS19" s="112">
        <v>7389.6</v>
      </c>
      <c r="BT19" s="112">
        <f>BS19/12*4.6</f>
        <v>2832.6800000000003</v>
      </c>
      <c r="BU19" s="112">
        <v>1830.1992</v>
      </c>
      <c r="BV19" s="112">
        <v>0</v>
      </c>
      <c r="BW19" s="112">
        <f t="shared" si="40"/>
        <v>0</v>
      </c>
      <c r="BX19" s="112">
        <v>0</v>
      </c>
      <c r="BY19" s="115">
        <v>0</v>
      </c>
      <c r="BZ19" s="33">
        <f t="shared" si="41"/>
        <v>0</v>
      </c>
      <c r="CA19" s="112">
        <v>0</v>
      </c>
      <c r="CB19" s="113">
        <v>15529.2</v>
      </c>
      <c r="CC19" s="113">
        <f>CB19/12*3.6</f>
        <v>4658.76</v>
      </c>
      <c r="CD19" s="112">
        <v>460.1</v>
      </c>
      <c r="CE19" s="47">
        <v>0</v>
      </c>
      <c r="CF19" s="47">
        <v>0</v>
      </c>
      <c r="CG19" s="47">
        <v>0</v>
      </c>
      <c r="CH19" s="115">
        <v>0</v>
      </c>
      <c r="CI19" s="112">
        <f t="shared" si="43"/>
        <v>0</v>
      </c>
      <c r="CJ19" s="112">
        <v>0</v>
      </c>
      <c r="CK19" s="117">
        <v>16150</v>
      </c>
      <c r="CL19" s="112">
        <f t="shared" si="44"/>
        <v>7536.6666666666661</v>
      </c>
      <c r="CM19" s="117">
        <v>5853.55</v>
      </c>
      <c r="CN19" s="112">
        <v>76320</v>
      </c>
      <c r="CO19" s="112">
        <f t="shared" si="45"/>
        <v>35616</v>
      </c>
      <c r="CP19" s="117">
        <v>36346.271999999997</v>
      </c>
      <c r="CQ19" s="112">
        <v>20000</v>
      </c>
      <c r="CR19" s="112">
        <f t="shared" si="59"/>
        <v>8666.6666666666679</v>
      </c>
      <c r="CS19" s="117">
        <v>5923.9719999999998</v>
      </c>
      <c r="CT19" s="116">
        <v>64500</v>
      </c>
      <c r="CU19" s="116">
        <f t="shared" si="47"/>
        <v>30099.999999999996</v>
      </c>
      <c r="CV19" s="117">
        <v>8774.85</v>
      </c>
      <c r="CW19" s="115">
        <v>0</v>
      </c>
      <c r="CX19" s="112">
        <f t="shared" si="48"/>
        <v>0</v>
      </c>
      <c r="CY19" s="117">
        <v>200</v>
      </c>
      <c r="CZ19" s="42">
        <v>0</v>
      </c>
      <c r="DA19" s="33">
        <f t="shared" si="49"/>
        <v>0</v>
      </c>
      <c r="DB19" s="117">
        <v>900</v>
      </c>
      <c r="DC19" s="112">
        <v>24000</v>
      </c>
      <c r="DD19" s="112">
        <f t="shared" si="50"/>
        <v>10400</v>
      </c>
      <c r="DE19" s="117">
        <v>7581.7430000000004</v>
      </c>
      <c r="DF19" s="112">
        <v>0</v>
      </c>
      <c r="DG19" s="12">
        <f t="shared" si="51"/>
        <v>792014.79999999993</v>
      </c>
      <c r="DH19" s="12">
        <f t="shared" si="52"/>
        <v>377897.41000000003</v>
      </c>
      <c r="DI19" s="12">
        <f t="shared" si="53"/>
        <v>345413.87819999992</v>
      </c>
      <c r="DJ19" s="42">
        <v>0</v>
      </c>
      <c r="DK19" s="42">
        <v>0</v>
      </c>
      <c r="DL19" s="42">
        <v>0</v>
      </c>
      <c r="DM19" s="112">
        <v>288865</v>
      </c>
      <c r="DN19" s="117">
        <v>23467</v>
      </c>
      <c r="DO19" s="117">
        <v>23467</v>
      </c>
      <c r="DP19" s="42">
        <v>0</v>
      </c>
      <c r="DQ19" s="33">
        <v>0</v>
      </c>
      <c r="DR19" s="47">
        <v>0</v>
      </c>
      <c r="DS19" s="118">
        <v>0</v>
      </c>
      <c r="DT19" s="47">
        <f t="shared" si="54"/>
        <v>0</v>
      </c>
      <c r="DU19" s="117">
        <v>0</v>
      </c>
      <c r="DV19" s="42">
        <v>0</v>
      </c>
      <c r="DW19" s="33">
        <f t="shared" si="55"/>
        <v>0</v>
      </c>
      <c r="DX19" s="117">
        <v>0</v>
      </c>
      <c r="DY19" s="118">
        <v>74373</v>
      </c>
      <c r="DZ19" s="118">
        <f t="shared" si="56"/>
        <v>34707.399999999994</v>
      </c>
      <c r="EA19" s="117">
        <v>0</v>
      </c>
      <c r="EB19" s="47">
        <v>0</v>
      </c>
      <c r="EC19" s="12">
        <f>DJ19+DM19+DP19+DS19+DV19+DY19</f>
        <v>363238</v>
      </c>
      <c r="ED19" s="12">
        <f t="shared" si="14"/>
        <v>58174.399999999994</v>
      </c>
      <c r="EE19" s="112">
        <f t="shared" si="15"/>
        <v>23467</v>
      </c>
      <c r="EF19" s="14">
        <f t="shared" si="57"/>
        <v>-288865</v>
      </c>
    </row>
    <row r="20" spans="1:136" s="14" customFormat="1" ht="20.25" customHeight="1" x14ac:dyDescent="0.2">
      <c r="A20" s="21">
        <v>11</v>
      </c>
      <c r="B20" s="111" t="s">
        <v>245</v>
      </c>
      <c r="C20" s="117">
        <v>1367486.757</v>
      </c>
      <c r="D20" s="117">
        <v>32227.9473</v>
      </c>
      <c r="E20" s="25">
        <f t="shared" si="16"/>
        <v>746614.89999999991</v>
      </c>
      <c r="F20" s="20">
        <f t="shared" si="17"/>
        <v>353033.11333333334</v>
      </c>
      <c r="G20" s="12">
        <f t="shared" si="18"/>
        <v>341808.25190000009</v>
      </c>
      <c r="H20" s="12">
        <f t="shared" si="0"/>
        <v>96.820450827587166</v>
      </c>
      <c r="I20" s="12">
        <f t="shared" si="1"/>
        <v>45.781064897043997</v>
      </c>
      <c r="J20" s="12">
        <f t="shared" si="19"/>
        <v>470663</v>
      </c>
      <c r="K20" s="12">
        <f t="shared" si="20"/>
        <v>214883.51333333331</v>
      </c>
      <c r="L20" s="12">
        <f t="shared" si="21"/>
        <v>202658.15190000003</v>
      </c>
      <c r="M20" s="12">
        <f>L20/K20*100</f>
        <v>94.310702927511727</v>
      </c>
      <c r="N20" s="12">
        <f>L20/J20*100</f>
        <v>43.058016436388677</v>
      </c>
      <c r="O20" s="12">
        <f t="shared" si="22"/>
        <v>171229.8</v>
      </c>
      <c r="P20" s="12">
        <f t="shared" si="23"/>
        <v>74379.146666666667</v>
      </c>
      <c r="Q20" s="12">
        <f t="shared" si="24"/>
        <v>70513.339899999992</v>
      </c>
      <c r="R20" s="12">
        <f t="shared" si="2"/>
        <v>94.802566391368472</v>
      </c>
      <c r="S20" s="11">
        <f t="shared" si="3"/>
        <v>41.180530433370826</v>
      </c>
      <c r="T20" s="117">
        <v>165842.79999999999</v>
      </c>
      <c r="U20" s="112">
        <f t="shared" si="58"/>
        <v>71865.213333333333</v>
      </c>
      <c r="V20" s="112">
        <v>68642.676899999991</v>
      </c>
      <c r="W20" s="12">
        <f t="shared" si="26"/>
        <v>95.515860478440089</v>
      </c>
      <c r="X20" s="11">
        <f t="shared" si="27"/>
        <v>41.390206207324042</v>
      </c>
      <c r="Y20" s="112">
        <v>5387</v>
      </c>
      <c r="Z20" s="112">
        <f t="shared" si="28"/>
        <v>2513.9333333333334</v>
      </c>
      <c r="AA20" s="112">
        <v>1870.663</v>
      </c>
      <c r="AB20" s="12">
        <f t="shared" si="29"/>
        <v>74.411798244450921</v>
      </c>
      <c r="AC20" s="11">
        <f t="shared" si="30"/>
        <v>34.725505847410432</v>
      </c>
      <c r="AD20" s="112">
        <v>101975</v>
      </c>
      <c r="AE20" s="112">
        <f t="shared" si="31"/>
        <v>47588.333333333328</v>
      </c>
      <c r="AF20" s="112">
        <v>41838.970999999998</v>
      </c>
      <c r="AG20" s="12">
        <f t="shared" si="4"/>
        <v>87.918546562532839</v>
      </c>
      <c r="AH20" s="11">
        <f t="shared" si="5"/>
        <v>41.02865506251532</v>
      </c>
      <c r="AI20" s="112">
        <v>26166.2</v>
      </c>
      <c r="AJ20" s="112">
        <f t="shared" si="32"/>
        <v>13083.100000000002</v>
      </c>
      <c r="AK20" s="112">
        <v>23174.5</v>
      </c>
      <c r="AL20" s="12">
        <f t="shared" si="6"/>
        <v>177.13309536730588</v>
      </c>
      <c r="AM20" s="11">
        <f t="shared" si="7"/>
        <v>88.566547683652956</v>
      </c>
      <c r="AN20" s="112">
        <v>0</v>
      </c>
      <c r="AO20" s="112">
        <f t="shared" si="33"/>
        <v>0</v>
      </c>
      <c r="AP20" s="112">
        <v>0</v>
      </c>
      <c r="AQ20" s="12" t="e">
        <f t="shared" si="8"/>
        <v>#DIV/0!</v>
      </c>
      <c r="AR20" s="11" t="e">
        <f t="shared" si="9"/>
        <v>#DIV/0!</v>
      </c>
      <c r="AS20" s="38"/>
      <c r="AT20" s="33">
        <f t="shared" si="34"/>
        <v>0</v>
      </c>
      <c r="AU20" s="47"/>
      <c r="AV20" s="33">
        <f t="shared" si="10"/>
        <v>0</v>
      </c>
      <c r="AW20" s="33">
        <f t="shared" si="35"/>
        <v>0</v>
      </c>
      <c r="AX20" s="47">
        <v>0</v>
      </c>
      <c r="AY20" s="114">
        <f t="shared" si="36"/>
        <v>274535.2</v>
      </c>
      <c r="AZ20" s="112">
        <v>137267.6</v>
      </c>
      <c r="BA20" s="112">
        <v>137267.6</v>
      </c>
      <c r="BB20" s="38">
        <v>0</v>
      </c>
      <c r="BC20" s="33">
        <v>0</v>
      </c>
      <c r="BD20" s="13">
        <v>0</v>
      </c>
      <c r="BE20" s="112">
        <v>1416.7</v>
      </c>
      <c r="BF20" s="112">
        <v>882</v>
      </c>
      <c r="BG20" s="112">
        <v>1882.5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1"/>
        <v>6076</v>
      </c>
      <c r="BO20" s="12">
        <f t="shared" si="37"/>
        <v>2835.4666666666662</v>
      </c>
      <c r="BP20" s="12">
        <f t="shared" si="38"/>
        <v>2185.6779999999999</v>
      </c>
      <c r="BQ20" s="12">
        <f t="shared" si="12"/>
        <v>77.083537101476537</v>
      </c>
      <c r="BR20" s="11">
        <f t="shared" si="13"/>
        <v>35.972317314022384</v>
      </c>
      <c r="BS20" s="112">
        <v>4130</v>
      </c>
      <c r="BT20" s="112">
        <f t="shared" si="39"/>
        <v>1927.3333333333333</v>
      </c>
      <c r="BU20" s="112">
        <v>1661.1780000000001</v>
      </c>
      <c r="BV20" s="112">
        <v>0</v>
      </c>
      <c r="BW20" s="112">
        <f t="shared" si="40"/>
        <v>0</v>
      </c>
      <c r="BX20" s="112">
        <v>0</v>
      </c>
      <c r="BY20" s="115">
        <v>0</v>
      </c>
      <c r="BZ20" s="33">
        <f t="shared" si="41"/>
        <v>0</v>
      </c>
      <c r="CA20" s="112">
        <v>0</v>
      </c>
      <c r="CB20" s="113">
        <v>1946</v>
      </c>
      <c r="CC20" s="113">
        <f t="shared" si="42"/>
        <v>908.13333333333321</v>
      </c>
      <c r="CD20" s="112">
        <v>524.5</v>
      </c>
      <c r="CE20" s="47">
        <v>0</v>
      </c>
      <c r="CF20" s="47">
        <v>0</v>
      </c>
      <c r="CG20" s="47">
        <v>0</v>
      </c>
      <c r="CH20" s="115">
        <v>0</v>
      </c>
      <c r="CI20" s="112">
        <f t="shared" si="43"/>
        <v>0</v>
      </c>
      <c r="CJ20" s="112">
        <v>0</v>
      </c>
      <c r="CK20" s="117">
        <v>0</v>
      </c>
      <c r="CL20" s="112">
        <f t="shared" si="44"/>
        <v>0</v>
      </c>
      <c r="CM20" s="117">
        <v>0</v>
      </c>
      <c r="CN20" s="112">
        <v>88116</v>
      </c>
      <c r="CO20" s="112">
        <f t="shared" si="45"/>
        <v>41120.799999999996</v>
      </c>
      <c r="CP20" s="117">
        <v>39427.754000000001</v>
      </c>
      <c r="CQ20" s="112">
        <v>45150</v>
      </c>
      <c r="CR20" s="112">
        <f>CQ20/12*5.4</f>
        <v>20317.5</v>
      </c>
      <c r="CS20" s="117">
        <v>20078.037</v>
      </c>
      <c r="CT20" s="116">
        <v>70000</v>
      </c>
      <c r="CU20" s="116">
        <f t="shared" si="47"/>
        <v>32666.666666666664</v>
      </c>
      <c r="CV20" s="117">
        <v>20042.932000000001</v>
      </c>
      <c r="CW20" s="115">
        <v>4000</v>
      </c>
      <c r="CX20" s="112">
        <f t="shared" si="48"/>
        <v>1866.6666666666665</v>
      </c>
      <c r="CY20" s="117">
        <v>1874.277</v>
      </c>
      <c r="CZ20" s="42">
        <v>0</v>
      </c>
      <c r="DA20" s="33">
        <f t="shared" si="49"/>
        <v>0</v>
      </c>
      <c r="DB20" s="117">
        <v>0</v>
      </c>
      <c r="DC20" s="112">
        <v>3100</v>
      </c>
      <c r="DD20" s="112">
        <f t="shared" si="50"/>
        <v>1343.3333333333333</v>
      </c>
      <c r="DE20" s="117">
        <v>3600.7</v>
      </c>
      <c r="DF20" s="112">
        <v>0</v>
      </c>
      <c r="DG20" s="12">
        <f t="shared" si="51"/>
        <v>746614.89999999991</v>
      </c>
      <c r="DH20" s="12">
        <f t="shared" si="52"/>
        <v>353033.11333333334</v>
      </c>
      <c r="DI20" s="12">
        <f t="shared" si="53"/>
        <v>341808.25190000009</v>
      </c>
      <c r="DJ20" s="42">
        <v>0</v>
      </c>
      <c r="DK20" s="42">
        <v>0</v>
      </c>
      <c r="DL20" s="42">
        <v>0</v>
      </c>
      <c r="DM20" s="112">
        <v>0</v>
      </c>
      <c r="DN20" s="117">
        <f t="shared" si="60"/>
        <v>0</v>
      </c>
      <c r="DO20" s="117">
        <v>0</v>
      </c>
      <c r="DP20" s="42">
        <v>0</v>
      </c>
      <c r="DQ20" s="33">
        <v>0</v>
      </c>
      <c r="DR20" s="47">
        <v>0</v>
      </c>
      <c r="DS20" s="118">
        <v>0</v>
      </c>
      <c r="DT20" s="47">
        <f t="shared" si="54"/>
        <v>0</v>
      </c>
      <c r="DU20" s="117">
        <v>0</v>
      </c>
      <c r="DV20" s="42">
        <v>0</v>
      </c>
      <c r="DW20" s="33">
        <f t="shared" si="55"/>
        <v>0</v>
      </c>
      <c r="DX20" s="117">
        <v>0</v>
      </c>
      <c r="DY20" s="118">
        <v>0</v>
      </c>
      <c r="DZ20" s="118">
        <f t="shared" si="56"/>
        <v>0</v>
      </c>
      <c r="EA20" s="117">
        <v>0</v>
      </c>
      <c r="EB20" s="47">
        <v>0</v>
      </c>
      <c r="EC20" s="12">
        <f t="shared" si="14"/>
        <v>0</v>
      </c>
      <c r="ED20" s="12">
        <f t="shared" si="14"/>
        <v>0</v>
      </c>
      <c r="EE20" s="112">
        <f>DL20+DO20+DR20+DU20+DX20+EA20+EB20</f>
        <v>0</v>
      </c>
      <c r="EF20" s="14">
        <f t="shared" si="57"/>
        <v>0</v>
      </c>
    </row>
    <row r="21" spans="1:136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61">SUM(E10:E20)</f>
        <v>22060293.491999999</v>
      </c>
      <c r="F21" s="16">
        <f t="shared" si="61"/>
        <v>8570905.0534333326</v>
      </c>
      <c r="G21" s="16">
        <f t="shared" si="61"/>
        <v>8567877.7033999991</v>
      </c>
      <c r="H21" s="12">
        <f t="shared" si="0"/>
        <v>99.964678758958826</v>
      </c>
      <c r="I21" s="12">
        <f t="shared" si="1"/>
        <v>38.838457459811565</v>
      </c>
      <c r="J21" s="16">
        <f>SUM(J10:J20)</f>
        <v>8045615.2590000015</v>
      </c>
      <c r="K21" s="16">
        <f t="shared" ref="K21:L21" si="62">SUM(K10:K20)</f>
        <v>3638991.9422333343</v>
      </c>
      <c r="L21" s="16">
        <f t="shared" si="62"/>
        <v>3703874.6993999993</v>
      </c>
      <c r="M21" s="12">
        <f>L21/K21*100</f>
        <v>101.78298710732633</v>
      </c>
      <c r="N21" s="12">
        <f>L21/J21*100</f>
        <v>46.035941070594497</v>
      </c>
      <c r="O21" s="24">
        <f>SUM(O10:O20)</f>
        <v>1895240.5590000004</v>
      </c>
      <c r="P21" s="24">
        <f t="shared" ref="P21:Q21" si="63">SUM(P10:P20)</f>
        <v>841296.72889999999</v>
      </c>
      <c r="Q21" s="24">
        <f t="shared" si="63"/>
        <v>808923.62429999979</v>
      </c>
      <c r="R21" s="12">
        <f t="shared" si="2"/>
        <v>96.151999230719909</v>
      </c>
      <c r="S21" s="11">
        <f t="shared" si="3"/>
        <v>42.681844289297928</v>
      </c>
      <c r="T21" s="24">
        <f t="shared" ref="T21" si="64">SUM(T10:T20)</f>
        <v>1756111.6590000005</v>
      </c>
      <c r="U21" s="24">
        <f t="shared" ref="U21:V21" si="65">SUM(U10:U20)</f>
        <v>776369.90890000027</v>
      </c>
      <c r="V21" s="24">
        <f t="shared" si="65"/>
        <v>761087.73029999982</v>
      </c>
      <c r="W21" s="12">
        <f>V21/U21*100</f>
        <v>98.031585404739218</v>
      </c>
      <c r="X21" s="11">
        <f>V21/T21*100</f>
        <v>43.339370045148115</v>
      </c>
      <c r="Y21" s="24">
        <f>SUM(Y10:Y20)</f>
        <v>139128.9</v>
      </c>
      <c r="Z21" s="24">
        <f t="shared" ref="Z21:AA21" si="66">SUM(Z10:Z20)</f>
        <v>64926.819999999992</v>
      </c>
      <c r="AA21" s="24">
        <f t="shared" si="66"/>
        <v>47835.894</v>
      </c>
      <c r="AB21" s="12">
        <f t="shared" si="29"/>
        <v>73.676631629271242</v>
      </c>
      <c r="AC21" s="11">
        <f t="shared" si="30"/>
        <v>34.382428093659911</v>
      </c>
      <c r="AD21" s="24">
        <f>SUM(AD10:AD20)</f>
        <v>1987659.2999999998</v>
      </c>
      <c r="AE21" s="24">
        <f>SUM(AE10:AE20)</f>
        <v>927574.34</v>
      </c>
      <c r="AF21" s="24">
        <f>SUM(AF10:AF20)</f>
        <v>916177.45410000021</v>
      </c>
      <c r="AG21" s="12">
        <f t="shared" si="4"/>
        <v>98.771323719455225</v>
      </c>
      <c r="AH21" s="11">
        <f t="shared" si="5"/>
        <v>46.093284402412436</v>
      </c>
      <c r="AI21" s="24">
        <f>SUM(AI10:AI20)</f>
        <v>570827.39999999991</v>
      </c>
      <c r="AJ21" s="24">
        <f t="shared" ref="AJ21:AK21" si="67">SUM(AJ10:AJ20)</f>
        <v>285413.69999999995</v>
      </c>
      <c r="AK21" s="24">
        <f t="shared" si="67"/>
        <v>469500.27279999998</v>
      </c>
      <c r="AL21" s="12">
        <f t="shared" si="6"/>
        <v>164.49815576477235</v>
      </c>
      <c r="AM21" s="11">
        <f t="shared" si="7"/>
        <v>82.249077882386175</v>
      </c>
      <c r="AN21" s="24">
        <f>SUM(AN10:AN20)</f>
        <v>116500</v>
      </c>
      <c r="AO21" s="24">
        <f t="shared" ref="AO21:AP21" si="68">SUM(AO10:AO20)</f>
        <v>58250</v>
      </c>
      <c r="AP21" s="24">
        <f t="shared" si="68"/>
        <v>60096.600000000006</v>
      </c>
      <c r="AQ21" s="12">
        <f t="shared" si="8"/>
        <v>103.17012875536481</v>
      </c>
      <c r="AR21" s="11">
        <f t="shared" si="9"/>
        <v>51.585064377682407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6489</v>
      </c>
      <c r="AY21" s="24">
        <f>SUM(AY10:AY20)</f>
        <v>8226592.3999999994</v>
      </c>
      <c r="AZ21" s="24">
        <f t="shared" ref="AZ21:BA21" si="69">SUM(AZ10:AZ20)</f>
        <v>4113296.1999999997</v>
      </c>
      <c r="BA21" s="24">
        <f t="shared" si="69"/>
        <v>4113296.1999999997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33514.9</v>
      </c>
      <c r="BF21" s="24">
        <f t="shared" ref="BF21:BG21" si="70">SUM(BF10:BF20)</f>
        <v>1332</v>
      </c>
      <c r="BG21" s="24">
        <f t="shared" si="70"/>
        <v>2332.5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310261.39999999997</v>
      </c>
      <c r="BO21" s="24">
        <f t="shared" ref="BO21:BP21" si="71">SUM(BO10:BO20)</f>
        <v>141584.65333333335</v>
      </c>
      <c r="BP21" s="24">
        <f t="shared" si="71"/>
        <v>112346.66869999998</v>
      </c>
      <c r="BQ21" s="12">
        <f t="shared" si="12"/>
        <v>79.349467654168521</v>
      </c>
      <c r="BR21" s="11">
        <f t="shared" si="13"/>
        <v>36.210327388453734</v>
      </c>
      <c r="BS21" s="24">
        <f>SUM(BS10:BS20)</f>
        <v>192340.2</v>
      </c>
      <c r="BT21" s="24">
        <f t="shared" ref="BT21:CF21" si="72">SUM(BT10:BT20)</f>
        <v>89142.96</v>
      </c>
      <c r="BU21" s="24">
        <f t="shared" si="72"/>
        <v>78415.310699999987</v>
      </c>
      <c r="BV21" s="24">
        <f t="shared" si="72"/>
        <v>29971.200000000001</v>
      </c>
      <c r="BW21" s="24">
        <f t="shared" si="72"/>
        <v>13986.56</v>
      </c>
      <c r="BX21" s="24">
        <f t="shared" si="72"/>
        <v>2875.277</v>
      </c>
      <c r="BY21" s="24">
        <f t="shared" si="72"/>
        <v>2890</v>
      </c>
      <c r="BZ21" s="24">
        <f t="shared" si="72"/>
        <v>1348.6666666666667</v>
      </c>
      <c r="CA21" s="24">
        <f t="shared" si="72"/>
        <v>835</v>
      </c>
      <c r="CB21" s="24">
        <f t="shared" si="72"/>
        <v>85060</v>
      </c>
      <c r="CC21" s="24">
        <f t="shared" si="72"/>
        <v>37106.46666666666</v>
      </c>
      <c r="CD21" s="24">
        <f>SUM(CD10:CD20)</f>
        <v>30221.080999999995</v>
      </c>
      <c r="CE21" s="24">
        <f t="shared" si="72"/>
        <v>0</v>
      </c>
      <c r="CF21" s="24">
        <f t="shared" si="72"/>
        <v>0</v>
      </c>
      <c r="CG21" s="24">
        <f>SUM(CG10:CG20)</f>
        <v>0</v>
      </c>
      <c r="CH21" s="24">
        <f>SUM(CH10:CH20)</f>
        <v>15994</v>
      </c>
      <c r="CI21" s="24">
        <f t="shared" ref="CI21:CJ21" si="73">SUM(CI10:CI20)</f>
        <v>7463.8666666666668</v>
      </c>
      <c r="CJ21" s="24">
        <f t="shared" si="73"/>
        <v>6396.8</v>
      </c>
      <c r="CK21" s="24">
        <f>SUM(CK10:CK20)</f>
        <v>21200</v>
      </c>
      <c r="CL21" s="24">
        <f t="shared" ref="CL21:CM21" si="74">SUM(CL10:CL20)</f>
        <v>9893.3333333333321</v>
      </c>
      <c r="CM21" s="24">
        <f t="shared" si="74"/>
        <v>8601.85</v>
      </c>
      <c r="CN21" s="24">
        <f>SUM(CN10:CN20)</f>
        <v>1797070</v>
      </c>
      <c r="CO21" s="24">
        <f t="shared" ref="CO21:EE21" si="75">SUM(CO10:CO20)</f>
        <v>838632.6666666664</v>
      </c>
      <c r="CP21" s="24">
        <f t="shared" si="75"/>
        <v>882665.92649999994</v>
      </c>
      <c r="CQ21" s="24">
        <f t="shared" si="75"/>
        <v>643817.60000000009</v>
      </c>
      <c r="CR21" s="24">
        <f t="shared" si="75"/>
        <v>286406.79333333333</v>
      </c>
      <c r="CS21" s="24">
        <f t="shared" si="75"/>
        <v>294836.74450000003</v>
      </c>
      <c r="CT21" s="24">
        <f t="shared" si="75"/>
        <v>559000</v>
      </c>
      <c r="CU21" s="24">
        <f t="shared" si="75"/>
        <v>260866.66666666669</v>
      </c>
      <c r="CV21" s="24">
        <f t="shared" si="75"/>
        <v>236823.96680000002</v>
      </c>
      <c r="CW21" s="24">
        <f t="shared" si="75"/>
        <v>26500</v>
      </c>
      <c r="CX21" s="24">
        <f t="shared" si="75"/>
        <v>12366.666666666664</v>
      </c>
      <c r="CY21" s="24">
        <f t="shared" si="75"/>
        <v>13949.8382</v>
      </c>
      <c r="CZ21" s="24">
        <f t="shared" si="75"/>
        <v>20300</v>
      </c>
      <c r="DA21" s="24">
        <f t="shared" si="75"/>
        <v>9473.3333333333321</v>
      </c>
      <c r="DB21" s="24">
        <f t="shared" si="75"/>
        <v>12024.885</v>
      </c>
      <c r="DC21" s="24">
        <f t="shared" si="75"/>
        <v>761356.6</v>
      </c>
      <c r="DD21" s="24">
        <f t="shared" si="75"/>
        <v>263113.18666666665</v>
      </c>
      <c r="DE21" s="24">
        <f t="shared" si="75"/>
        <v>194788.49799999996</v>
      </c>
      <c r="DF21" s="24">
        <f t="shared" si="75"/>
        <v>0</v>
      </c>
      <c r="DG21" s="24">
        <f t="shared" si="75"/>
        <v>16342016.559</v>
      </c>
      <c r="DH21" s="24">
        <f t="shared" si="75"/>
        <v>7770557.3422333328</v>
      </c>
      <c r="DI21" s="24">
        <f t="shared" si="75"/>
        <v>7844414.0844000001</v>
      </c>
      <c r="DJ21" s="24">
        <f t="shared" si="75"/>
        <v>0</v>
      </c>
      <c r="DK21" s="24">
        <f t="shared" si="75"/>
        <v>0</v>
      </c>
      <c r="DL21" s="24">
        <f t="shared" si="75"/>
        <v>0</v>
      </c>
      <c r="DM21" s="24">
        <f t="shared" si="75"/>
        <v>5682388.0630000001</v>
      </c>
      <c r="DN21" s="24">
        <f t="shared" si="75"/>
        <v>775346.23853333341</v>
      </c>
      <c r="DO21" s="24">
        <f t="shared" si="75"/>
        <v>704282.71900000004</v>
      </c>
      <c r="DP21" s="24">
        <f t="shared" si="75"/>
        <v>0</v>
      </c>
      <c r="DQ21" s="24">
        <f t="shared" si="75"/>
        <v>0</v>
      </c>
      <c r="DR21" s="24">
        <f t="shared" si="75"/>
        <v>0</v>
      </c>
      <c r="DS21" s="24">
        <f t="shared" si="75"/>
        <v>35888.870000000003</v>
      </c>
      <c r="DT21" s="24">
        <f t="shared" si="75"/>
        <v>25001.472666666668</v>
      </c>
      <c r="DU21" s="24">
        <f t="shared" si="75"/>
        <v>18313.899999999998</v>
      </c>
      <c r="DV21" s="24">
        <f t="shared" si="75"/>
        <v>0</v>
      </c>
      <c r="DW21" s="24">
        <f t="shared" si="75"/>
        <v>0</v>
      </c>
      <c r="DX21" s="24">
        <f t="shared" si="75"/>
        <v>867</v>
      </c>
      <c r="DY21" s="24">
        <f t="shared" si="75"/>
        <v>235336.1</v>
      </c>
      <c r="DZ21" s="24">
        <f t="shared" si="75"/>
        <v>104707.4</v>
      </c>
      <c r="EA21" s="24">
        <f t="shared" si="75"/>
        <v>105000</v>
      </c>
      <c r="EB21" s="24">
        <f t="shared" si="75"/>
        <v>0</v>
      </c>
      <c r="EC21" s="24">
        <f t="shared" si="75"/>
        <v>5953613.0329999998</v>
      </c>
      <c r="ED21" s="24">
        <f t="shared" si="75"/>
        <v>905055.11120000004</v>
      </c>
      <c r="EE21" s="24">
        <f t="shared" si="75"/>
        <v>828463.61899999995</v>
      </c>
      <c r="EF21" s="24">
        <f>SUM(EF10:EF20)</f>
        <v>-5153934.398</v>
      </c>
    </row>
    <row r="22" spans="1:136" hidden="1" x14ac:dyDescent="0.3">
      <c r="E22" s="52"/>
      <c r="F22" s="33">
        <f>E22/12*3</f>
        <v>0</v>
      </c>
      <c r="G22" s="52"/>
      <c r="J22" s="108">
        <f>J21/E21*100</f>
        <v>36.471025473517315</v>
      </c>
      <c r="Z22" s="33">
        <f>Y22/12*3</f>
        <v>0</v>
      </c>
      <c r="AB22" s="12" t="e">
        <f t="shared" si="29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U22" s="1">
        <v>1661.1780000000001</v>
      </c>
      <c r="BW22" s="33">
        <f>BV22/12*3</f>
        <v>0</v>
      </c>
      <c r="BX22" s="1">
        <v>0</v>
      </c>
      <c r="CA22" s="1"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ED22" s="33">
        <f>EC22/12*6</f>
        <v>0</v>
      </c>
    </row>
    <row r="23" spans="1:136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29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 x14ac:dyDescent="0.3">
      <c r="F24" s="33">
        <f>E24/12*3</f>
        <v>0</v>
      </c>
      <c r="Z24" s="33">
        <f>Y24/12*3</f>
        <v>0</v>
      </c>
      <c r="AB24" s="12" t="e">
        <f t="shared" si="29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 x14ac:dyDescent="0.3">
      <c r="L25" s="52"/>
      <c r="AD25" s="52"/>
      <c r="AE25" s="52"/>
      <c r="AF25" s="52"/>
    </row>
    <row r="26" spans="1:136" x14ac:dyDescent="0.3">
      <c r="O26" s="52"/>
    </row>
    <row r="27" spans="1:136" x14ac:dyDescent="0.3">
      <c r="O27" s="52"/>
    </row>
    <row r="28" spans="1:136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10 DM19:DM20 DM11:DM17 DN11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 DM18" name="Range6_2_1"/>
    <protectedRange sqref="EA10:EA20" name="Range6_2_2"/>
  </protectedRanges>
  <mergeCells count="132"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159790.5</v>
      </c>
      <c r="D8" s="100">
        <f>Ekamut!P10</f>
        <v>69569.05</v>
      </c>
      <c r="E8" s="100">
        <f>Ekamut!Q10</f>
        <v>58687.210500000008</v>
      </c>
      <c r="F8" s="100">
        <f>Ekamut!S10</f>
        <v>36.727596759506987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9795</v>
      </c>
      <c r="L8" s="59">
        <f>Ekamut!Z10</f>
        <v>4571</v>
      </c>
      <c r="M8" s="59">
        <f>Ekamut!AA10</f>
        <v>5708.8010000000004</v>
      </c>
      <c r="N8" s="59">
        <f>Ekamut!AC10</f>
        <v>58.282807554874935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492645.70000000019</v>
      </c>
      <c r="D9" s="100">
        <f>Ekamut!P11</f>
        <v>229901.32666666672</v>
      </c>
      <c r="E9" s="100">
        <f>Ekamut!Q11</f>
        <v>229892.00369999991</v>
      </c>
      <c r="F9" s="100">
        <f>Ekamut!S11</f>
        <v>46.664774238362341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31000</v>
      </c>
      <c r="L9" s="59">
        <f>Ekamut!Z11</f>
        <v>14466.666666666666</v>
      </c>
      <c r="M9" s="59">
        <f>Ekamut!AA11</f>
        <v>6286.4970000000003</v>
      </c>
      <c r="N9" s="59">
        <f>Ekamut!AC11</f>
        <v>20.279022580645162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28809.799999999988</v>
      </c>
      <c r="D10" s="100">
        <f>Ekamut!P12</f>
        <v>12484.246666666662</v>
      </c>
      <c r="E10" s="100">
        <f>Ekamut!Q12</f>
        <v>7101.4859999999999</v>
      </c>
      <c r="F10" s="100">
        <f>Ekamut!S12</f>
        <v>24.649549805968814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1163.7850000000001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255270</v>
      </c>
      <c r="D11" s="100">
        <f>Ekamut!P13</f>
        <v>111824.33333333334</v>
      </c>
      <c r="E11" s="100">
        <f>Ekamut!Q13</f>
        <v>106711.48249999995</v>
      </c>
      <c r="F11" s="100">
        <f>Ekamut!S13</f>
        <v>41.803377796059053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36220</v>
      </c>
      <c r="L11" s="59">
        <f>Ekamut!Z13</f>
        <v>16902.666666666668</v>
      </c>
      <c r="M11" s="59">
        <f>Ekamut!AA13</f>
        <v>10758.046</v>
      </c>
      <c r="N11" s="59">
        <f>Ekamut!AC13</f>
        <v>29.701949199337385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330000</v>
      </c>
      <c r="D12" s="100">
        <f>Ekamut!P14</f>
        <v>143833.33333333334</v>
      </c>
      <c r="E12" s="100">
        <f>Ekamut!Q14</f>
        <v>196995.83649999998</v>
      </c>
      <c r="F12" s="100">
        <f>Ekamut!S14</f>
        <v>59.695708030303017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25000</v>
      </c>
      <c r="L12" s="59">
        <f>Ekamut!Z14</f>
        <v>11666.666666666666</v>
      </c>
      <c r="M12" s="59">
        <f>Ekamut!AA14</f>
        <v>4607.0529999999999</v>
      </c>
      <c r="N12" s="59">
        <f>Ekamut!AC14</f>
        <v>18.428211999999998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156322.05900000004</v>
      </c>
      <c r="D13" s="100">
        <f>Ekamut!P15</f>
        <v>67847.122233333357</v>
      </c>
      <c r="E13" s="100">
        <f>Ekamut!Q15</f>
        <v>43227.821000000018</v>
      </c>
      <c r="F13" s="100">
        <f>Ekamut!S15</f>
        <v>27.653052471628463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3226.9</v>
      </c>
      <c r="L13" s="59">
        <f>Ekamut!Z15</f>
        <v>1505.8866666666668</v>
      </c>
      <c r="M13" s="59">
        <f>Ekamut!AA15</f>
        <v>3301.9340000000002</v>
      </c>
      <c r="N13" s="59">
        <f>Ekamut!AC15</f>
        <v>102.32526573491587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177430.00000000012</v>
      </c>
      <c r="D14" s="100">
        <f>Ekamut!P16</f>
        <v>77703.000000000058</v>
      </c>
      <c r="E14" s="100">
        <f>Ekamut!Q16</f>
        <v>33366.23899999998</v>
      </c>
      <c r="F14" s="100">
        <f>Ekamut!S16</f>
        <v>18.805297300343774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11433.333333333334</v>
      </c>
      <c r="M14" s="59">
        <f>Ekamut!AA16</f>
        <v>1150.8130000000001</v>
      </c>
      <c r="N14" s="59">
        <f>Ekamut!AC16</f>
        <v>4.6971959183673473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35500</v>
      </c>
      <c r="D15" s="100">
        <f>Ekamut!P17</f>
        <v>15383.333333333334</v>
      </c>
      <c r="E15" s="100">
        <f>Ekamut!Q17</f>
        <v>18025.538499999995</v>
      </c>
      <c r="F15" s="100">
        <f>Ekamut!S17</f>
        <v>50.77616478873238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4505.5150000000003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24000</v>
      </c>
      <c r="D16" s="100">
        <f>Ekamut!P18</f>
        <v>10400</v>
      </c>
      <c r="E16" s="100">
        <f>Ekamut!Q18</f>
        <v>16824.199700000005</v>
      </c>
      <c r="F16" s="100">
        <f>Ekamut!S18</f>
        <v>70.100832083333358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3852.4879999999998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64242.700000000012</v>
      </c>
      <c r="D17" s="100">
        <f>Ekamut!P19</f>
        <v>27971.836666666677</v>
      </c>
      <c r="E17" s="100">
        <f>Ekamut!Q19</f>
        <v>27578.467000000004</v>
      </c>
      <c r="F17" s="100">
        <f>Ekamut!S19</f>
        <v>42.928561533061341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1866.6666666666665</v>
      </c>
      <c r="M17" s="59">
        <f>Ekamut!AA19</f>
        <v>4630.299</v>
      </c>
      <c r="N17" s="59">
        <f>Ekamut!AC19</f>
        <v>115.757475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171229.8</v>
      </c>
      <c r="D18" s="100">
        <f>Ekamut!P20</f>
        <v>74379.146666666667</v>
      </c>
      <c r="E18" s="100">
        <f>Ekamut!Q20</f>
        <v>70513.339899999992</v>
      </c>
      <c r="F18" s="100">
        <f>Ekamut!S20</f>
        <v>41.180530433370826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5387</v>
      </c>
      <c r="L18" s="59">
        <f>Ekamut!Z20</f>
        <v>2513.9333333333334</v>
      </c>
      <c r="M18" s="59">
        <f>Ekamut!AA20</f>
        <v>1870.663</v>
      </c>
      <c r="N18" s="59">
        <f>Ekamut!AC20</f>
        <v>34.725505847410432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42.681844289297928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34.382428093659911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R2" s="5"/>
      <c r="S2" s="5"/>
      <c r="U2" s="186"/>
      <c r="V2" s="186"/>
      <c r="W2" s="18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5" t="s">
        <v>12</v>
      </c>
      <c r="N3" s="185"/>
      <c r="O3" s="185"/>
      <c r="P3" s="18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87" t="s">
        <v>45</v>
      </c>
      <c r="L4" s="188"/>
      <c r="M4" s="188"/>
      <c r="N4" s="188"/>
      <c r="O4" s="189"/>
      <c r="P4" s="152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4"/>
      <c r="DG4" s="161" t="s">
        <v>14</v>
      </c>
      <c r="DH4" s="163" t="s">
        <v>15</v>
      </c>
      <c r="DI4" s="164"/>
      <c r="DJ4" s="165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37" t="s">
        <v>17</v>
      </c>
      <c r="EE4" s="138"/>
      <c r="EF4" s="139"/>
    </row>
    <row r="5" spans="1:136" s="9" customFormat="1" ht="15" customHeight="1" x14ac:dyDescent="0.3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0"/>
      <c r="L5" s="191"/>
      <c r="M5" s="191"/>
      <c r="N5" s="191"/>
      <c r="O5" s="192"/>
      <c r="P5" s="146" t="s">
        <v>7</v>
      </c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8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49" t="s">
        <v>18</v>
      </c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1"/>
      <c r="CF5" s="155" t="s">
        <v>0</v>
      </c>
      <c r="CG5" s="156"/>
      <c r="CH5" s="156"/>
      <c r="CI5" s="156"/>
      <c r="CJ5" s="156"/>
      <c r="CK5" s="156"/>
      <c r="CL5" s="156"/>
      <c r="CM5" s="156"/>
      <c r="CN5" s="157"/>
      <c r="CO5" s="149" t="s">
        <v>1</v>
      </c>
      <c r="CP5" s="150"/>
      <c r="CQ5" s="150"/>
      <c r="CR5" s="150"/>
      <c r="CS5" s="150"/>
      <c r="CT5" s="150"/>
      <c r="CU5" s="150"/>
      <c r="CV5" s="150"/>
      <c r="CW5" s="150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1"/>
      <c r="DH5" s="166"/>
      <c r="DI5" s="167"/>
      <c r="DJ5" s="168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0"/>
      <c r="EE5" s="141"/>
      <c r="EF5" s="142"/>
    </row>
    <row r="6" spans="1:136" s="9" customFormat="1" ht="119.25" customHeight="1" x14ac:dyDescent="0.3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3"/>
      <c r="L6" s="194"/>
      <c r="M6" s="194"/>
      <c r="N6" s="194"/>
      <c r="O6" s="195"/>
      <c r="P6" s="158" t="s">
        <v>23</v>
      </c>
      <c r="Q6" s="159"/>
      <c r="R6" s="159"/>
      <c r="S6" s="159"/>
      <c r="T6" s="160"/>
      <c r="U6" s="172" t="s">
        <v>24</v>
      </c>
      <c r="V6" s="173"/>
      <c r="W6" s="173"/>
      <c r="X6" s="173"/>
      <c r="Y6" s="174"/>
      <c r="Z6" s="172" t="s">
        <v>25</v>
      </c>
      <c r="AA6" s="173"/>
      <c r="AB6" s="173"/>
      <c r="AC6" s="173"/>
      <c r="AD6" s="174"/>
      <c r="AE6" s="172" t="s">
        <v>26</v>
      </c>
      <c r="AF6" s="173"/>
      <c r="AG6" s="173"/>
      <c r="AH6" s="173"/>
      <c r="AI6" s="174"/>
      <c r="AJ6" s="172" t="s">
        <v>27</v>
      </c>
      <c r="AK6" s="173"/>
      <c r="AL6" s="173"/>
      <c r="AM6" s="173"/>
      <c r="AN6" s="174"/>
      <c r="AO6" s="172" t="s">
        <v>28</v>
      </c>
      <c r="AP6" s="173"/>
      <c r="AQ6" s="173"/>
      <c r="AR6" s="173"/>
      <c r="AS6" s="174"/>
      <c r="AT6" s="175" t="s">
        <v>29</v>
      </c>
      <c r="AU6" s="175"/>
      <c r="AV6" s="175"/>
      <c r="AW6" s="180" t="s">
        <v>30</v>
      </c>
      <c r="AX6" s="181"/>
      <c r="AY6" s="181"/>
      <c r="AZ6" s="180" t="s">
        <v>31</v>
      </c>
      <c r="BA6" s="181"/>
      <c r="BB6" s="182"/>
      <c r="BC6" s="176" t="s">
        <v>32</v>
      </c>
      <c r="BD6" s="177"/>
      <c r="BE6" s="183"/>
      <c r="BF6" s="176" t="s">
        <v>33</v>
      </c>
      <c r="BG6" s="177"/>
      <c r="BH6" s="177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2" t="s">
        <v>36</v>
      </c>
      <c r="BU6" s="162"/>
      <c r="BV6" s="162"/>
      <c r="BW6" s="162" t="s">
        <v>37</v>
      </c>
      <c r="BX6" s="162"/>
      <c r="BY6" s="162"/>
      <c r="BZ6" s="162" t="s">
        <v>38</v>
      </c>
      <c r="CA6" s="162"/>
      <c r="CB6" s="162"/>
      <c r="CC6" s="162" t="s">
        <v>39</v>
      </c>
      <c r="CD6" s="162"/>
      <c r="CE6" s="162"/>
      <c r="CF6" s="162" t="s">
        <v>46</v>
      </c>
      <c r="CG6" s="162"/>
      <c r="CH6" s="162"/>
      <c r="CI6" s="155" t="s">
        <v>47</v>
      </c>
      <c r="CJ6" s="156"/>
      <c r="CK6" s="156"/>
      <c r="CL6" s="162" t="s">
        <v>40</v>
      </c>
      <c r="CM6" s="162"/>
      <c r="CN6" s="162"/>
      <c r="CO6" s="178" t="s">
        <v>41</v>
      </c>
      <c r="CP6" s="179"/>
      <c r="CQ6" s="156"/>
      <c r="CR6" s="162" t="s">
        <v>42</v>
      </c>
      <c r="CS6" s="162"/>
      <c r="CT6" s="162"/>
      <c r="CU6" s="155" t="s">
        <v>48</v>
      </c>
      <c r="CV6" s="156"/>
      <c r="CW6" s="156"/>
      <c r="CX6" s="133"/>
      <c r="CY6" s="133"/>
      <c r="CZ6" s="133"/>
      <c r="DA6" s="128"/>
      <c r="DB6" s="129"/>
      <c r="DC6" s="130"/>
      <c r="DD6" s="128"/>
      <c r="DE6" s="129"/>
      <c r="DF6" s="130"/>
      <c r="DG6" s="161"/>
      <c r="DH6" s="169"/>
      <c r="DI6" s="170"/>
      <c r="DJ6" s="171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3"/>
      <c r="EE6" s="144"/>
      <c r="EF6" s="145"/>
    </row>
    <row r="7" spans="1:136" s="10" customFormat="1" ht="36" customHeight="1" x14ac:dyDescent="0.3">
      <c r="A7" s="203"/>
      <c r="B7" s="203"/>
      <c r="C7" s="209"/>
      <c r="D7" s="88"/>
      <c r="E7" s="209"/>
      <c r="F7" s="121" t="s">
        <v>43</v>
      </c>
      <c r="G7" s="196" t="s">
        <v>55</v>
      </c>
      <c r="H7" s="197"/>
      <c r="I7" s="197"/>
      <c r="J7" s="198"/>
      <c r="K7" s="121" t="s">
        <v>43</v>
      </c>
      <c r="L7" s="196" t="s">
        <v>55</v>
      </c>
      <c r="M7" s="197"/>
      <c r="N7" s="197"/>
      <c r="O7" s="198"/>
      <c r="P7" s="121" t="s">
        <v>43</v>
      </c>
      <c r="Q7" s="196" t="s">
        <v>55</v>
      </c>
      <c r="R7" s="197"/>
      <c r="S7" s="197"/>
      <c r="T7" s="198"/>
      <c r="U7" s="121" t="s">
        <v>43</v>
      </c>
      <c r="V7" s="196" t="s">
        <v>55</v>
      </c>
      <c r="W7" s="197"/>
      <c r="X7" s="197"/>
      <c r="Y7" s="198"/>
      <c r="Z7" s="121" t="s">
        <v>43</v>
      </c>
      <c r="AA7" s="196" t="s">
        <v>55</v>
      </c>
      <c r="AB7" s="197"/>
      <c r="AC7" s="197"/>
      <c r="AD7" s="198"/>
      <c r="AE7" s="121" t="s">
        <v>43</v>
      </c>
      <c r="AF7" s="196" t="s">
        <v>55</v>
      </c>
      <c r="AG7" s="197"/>
      <c r="AH7" s="197"/>
      <c r="AI7" s="198"/>
      <c r="AJ7" s="121" t="s">
        <v>43</v>
      </c>
      <c r="AK7" s="196" t="s">
        <v>55</v>
      </c>
      <c r="AL7" s="197"/>
      <c r="AM7" s="197"/>
      <c r="AN7" s="198"/>
      <c r="AO7" s="121" t="s">
        <v>43</v>
      </c>
      <c r="AP7" s="196" t="s">
        <v>55</v>
      </c>
      <c r="AQ7" s="197"/>
      <c r="AR7" s="197"/>
      <c r="AS7" s="198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96" t="s">
        <v>55</v>
      </c>
      <c r="EB7" s="198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 x14ac:dyDescent="0.25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96" t="s">
        <v>55</v>
      </c>
      <c r="DY7" s="198"/>
      <c r="DZ7" s="256" t="s">
        <v>9</v>
      </c>
      <c r="EA7" s="121" t="s">
        <v>43</v>
      </c>
    </row>
    <row r="8" spans="1:131" s="27" customFormat="1" ht="101.25" customHeight="1" x14ac:dyDescent="0.25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3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3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3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1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 x14ac:dyDescent="0.3">
      <c r="A3" s="206"/>
      <c r="B3" s="206"/>
      <c r="C3" s="223"/>
      <c r="D3" s="223"/>
      <c r="E3" s="223"/>
    </row>
    <row r="4" spans="1:5" s="9" customFormat="1" ht="119.25" customHeight="1" x14ac:dyDescent="0.3">
      <c r="A4" s="206"/>
      <c r="B4" s="206"/>
      <c r="C4" s="264" t="s">
        <v>42</v>
      </c>
      <c r="D4" s="264"/>
      <c r="E4" s="264"/>
    </row>
    <row r="5" spans="1:5" s="10" customFormat="1" ht="36" customHeight="1" x14ac:dyDescent="0.3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 x14ac:dyDescent="0.25">
      <c r="A6" s="207"/>
      <c r="B6" s="207"/>
      <c r="C6" s="263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2024-07-03T07:32:47Z</dcterms:modified>
</cp:coreProperties>
</file>