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mine Simonyan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xlnm._FilterDatabase" localSheetId="0" hidden="1">Sheet1!$F$7:$M$24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L18" i="1"/>
  <c r="J18" i="1"/>
  <c r="H18" i="1"/>
  <c r="G18" i="1"/>
  <c r="L14" i="1" l="1"/>
  <c r="G14" i="1"/>
  <c r="M18" i="1"/>
  <c r="L23" i="1"/>
  <c r="H23" i="1"/>
  <c r="G23" i="1"/>
  <c r="M22" i="1"/>
  <c r="I22" i="1"/>
  <c r="K22" i="1" l="1"/>
  <c r="J22" i="1" s="1"/>
  <c r="J23" i="1" s="1"/>
  <c r="I23" i="1"/>
  <c r="I24" i="1" s="1"/>
  <c r="H10" i="1" l="1"/>
  <c r="J10" i="1" l="1"/>
  <c r="J14" i="1" s="1"/>
  <c r="H14" i="1"/>
  <c r="L21" i="1"/>
  <c r="L24" i="1" s="1"/>
  <c r="H21" i="1"/>
  <c r="H24" i="1" s="1"/>
  <c r="G21" i="1"/>
  <c r="G24" i="1" s="1"/>
  <c r="J20" i="1"/>
  <c r="I20" i="1"/>
  <c r="K20" i="1" s="1"/>
  <c r="M19" i="1"/>
  <c r="J19" i="1"/>
  <c r="J21" i="1" l="1"/>
  <c r="J24" i="1" s="1"/>
</calcChain>
</file>

<file path=xl/sharedStrings.xml><?xml version="1.0" encoding="utf-8"?>
<sst xmlns="http://schemas.openxmlformats.org/spreadsheetml/2006/main" count="47" uniqueCount="40">
  <si>
    <t>N</t>
  </si>
  <si>
    <t>մարզ</t>
  </si>
  <si>
    <t>համայնք</t>
  </si>
  <si>
    <t>մասնակից բնակավայրերը</t>
  </si>
  <si>
    <t>ծրագրի անվանումը</t>
  </si>
  <si>
    <t>Մեղրի</t>
  </si>
  <si>
    <t>Մեղրի համայնքի «Մեղրի քաղաքի Փարամազի փողոցի 15, 17, 19, 32, 36, 42, Ադելյան փողոցի 15ա, 15բ բազմաբնակարան  շենքերի  տանիքների վերանորոգում և վերելակների  արդիականացում»</t>
  </si>
  <si>
    <t>Ընդամենը Սյունիք</t>
  </si>
  <si>
    <t>Արմավիր</t>
  </si>
  <si>
    <t xml:space="preserve">Փարաքար </t>
  </si>
  <si>
    <t>Փարաքար համայնքի Փարաքար բնակավայրի Է.Թևոսյան փողոցի տուֆով սալարկում</t>
  </si>
  <si>
    <t xml:space="preserve">Մեծամոր </t>
  </si>
  <si>
    <t>Նորապատ  Մրգաշատ</t>
  </si>
  <si>
    <t>Մեծամոր համայնքի Նորապատ բնակավայրի 2-րդ, 9-րդ փողոցների և 9-րդ փողոցի 1-ին նրբանցքի ճանապարհահատվածների ասֆալտապատում մայթերի և ջրահեռացման համակարգի կառուցում և Մրգաշատ բնակավայրի 9-րդ փողոցի ճանապարհահատվածի ասֆալտապատում</t>
  </si>
  <si>
    <t>Նորապատ</t>
  </si>
  <si>
    <t>Մեծամոր համայնքի Նորապատ բնակավայրի 2-րդ և 9-րդ փողոցների կոյուղու կառուցում, 2-րդ և 9-րդ փողոցների և 9-րդ փողոցի 1-ին նրբանցքի ջրագծերի փոխարինում</t>
  </si>
  <si>
    <t>Ծաղկաձոր</t>
  </si>
  <si>
    <t>Արտավազ</t>
  </si>
  <si>
    <t>Ծաղկաձոր համայնքի Արտավազ բնակավայրի 3-րդ փողոցի շարունակելի հատվածի ասֆալտապատման և բարեկարգման աշխատանքներ</t>
  </si>
  <si>
    <t>Բյուրեղավան</t>
  </si>
  <si>
    <t xml:space="preserve">Բյուրեղավան  համայնքի Բյուրեղավան բնակավայրում ոռոգման համակարգի ներքին ցանցի վերանորոգման և կառուցման աշխատանքներ </t>
  </si>
  <si>
    <t>Ընդամենը Կոտայք</t>
  </si>
  <si>
    <t>Գյումրի</t>
  </si>
  <si>
    <t>Գյումրի համայնքի աղբահանության ծառայությունների մատուցման համար տեխնիկաների ձեռքբերում</t>
  </si>
  <si>
    <t>Ախուրյան Երազգավորս Բայանդուր</t>
  </si>
  <si>
    <t>Ախուրյան համայնքի Ախուրյան, Երազգավորս, Բայանդուր բնակավայրերում  աղբահանության աշխատանքների կազմակերպման համար ճանապարհային բազմաֆունկցիոնալ մեքենայի և 300 հատ նոր անվավոր աղբամանների ձեռքբերում</t>
  </si>
  <si>
    <t>ԸՆԴԱՄԵՆԸ՝ Շիրակ</t>
  </si>
  <si>
    <r>
      <t>Մեղրի</t>
    </r>
    <r>
      <rPr>
        <sz val="10"/>
        <rFont val="GHEA Grapalat"/>
        <family val="3"/>
      </rPr>
      <t xml:space="preserve">             </t>
    </r>
  </si>
  <si>
    <t>Ծաղկաձոր համայնքի կարիքների համար գրեյդեր մեքենայի ձեռքբերում</t>
  </si>
  <si>
    <t>Ընդամենը</t>
  </si>
  <si>
    <t>ՀՀ պետական բյուջեի համաֆինանսավորումը , ՀՀ դրամ</t>
  </si>
  <si>
    <t>այլ ներդրողի համաֆինանսավորումը, ՀՀ դրամ</t>
  </si>
  <si>
    <t>Ցանկ                                                                                                                                                                                                                                                                                                                                                                                                                                              ՀՀ  վարչապետի 2019 թվականի մարտի 19-ի թիվ 278-Ա որոշմամբ հաստատված  ՀՀ պետական տարեկան բյուջեներով նախատեսված սուբվենցիաներից բացի ՀՀ համայնքների տնտեսական և սոցիալական ենթակառուցվածքների զարգացմանն ուղղված սուբվենցիայի հայտերի գնահատման միջգերատեսչական հանձնաժողովի կողմից հավանության արժանացած ծրագրերի</t>
  </si>
  <si>
    <t xml:space="preserve">ծրագրի ընդհանուր արժեքը, դրամ </t>
  </si>
  <si>
    <t>համայնքի համաֆինանսավորումը, ՀՀ դրամ</t>
  </si>
  <si>
    <t xml:space="preserve">Փարաքար   </t>
  </si>
  <si>
    <t xml:space="preserve">Արմավիր             </t>
  </si>
  <si>
    <t>ՀՀ Արմավիրի մարզի Արմավիր համայնքի Արմավիր քաղաքի թիվ 11 մսուր-մանկապարտեզ» ՀՈԱԿ-ի շենքի հիմնանորոգում</t>
  </si>
  <si>
    <t xml:space="preserve">Ախուրյան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</si>
  <si>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ՀՀ վարչապետի 19.03.2019 թ. թիվ 278-Ա որոշմամբ
հաստատված միջգերատեսչական հանձնաժողովի
2023 թվականի դեկտեմբերի 28-ի նիստի
թիվ     արձանագրության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</si>
</sst>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  <charset val="1"/>
    </font>
    <font>
      <sz val="9"/>
      <color rgb="FF000000"/>
      <name val="GHEA Grapalat"/>
      <family val="3"/>
      <charset val="1"/>
    </font>
    <font>
      <b/>
      <i/>
      <sz val="9"/>
      <color rgb="FF000000"/>
      <name val="GHEA Grapalat"/>
      <family val="3"/>
      <charset val="1"/>
    </font>
    <font>
      <b/>
      <i/>
      <sz val="9"/>
      <name val="GHEA Grapalat"/>
      <family val="3"/>
      <charset val="1"/>
    </font>
    <font>
      <b/>
      <i/>
      <sz val="10"/>
      <color rgb="FF000000"/>
      <name val="GHEA Grapalat"/>
      <family val="3"/>
      <charset val="1"/>
    </font>
    <font>
      <sz val="10"/>
      <color rgb="FF000000"/>
      <name val="GHEA Grapalat"/>
      <family val="3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name val="GHEA Grapalat"/>
      <family val="3"/>
    </font>
    <font>
      <b/>
      <sz val="11"/>
      <color rgb="FF000000"/>
      <name val="Calibri"/>
      <family val="2"/>
      <charset val="1"/>
    </font>
    <font>
      <sz val="10"/>
      <name val="GHEA Grapalat"/>
      <family val="3"/>
      <charset val="1"/>
    </font>
    <font>
      <sz val="1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4">
    <xf numFmtId="0" fontId="0" fillId="0" borderId="0" xfId="0"/>
    <xf numFmtId="0" fontId="8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0" fillId="4" borderId="1" xfId="0" applyNumberFormat="1" applyFill="1" applyBorder="1"/>
    <xf numFmtId="0" fontId="12" fillId="0" borderId="0" xfId="0" applyFont="1" applyAlignment="1">
      <alignment horizontal="center" vertical="center" textRotation="90"/>
    </xf>
    <xf numFmtId="0" fontId="8" fillId="5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0" fontId="14" fillId="5" borderId="0" xfId="0" applyFont="1" applyFill="1"/>
    <xf numFmtId="3" fontId="7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justify" vertical="center" wrapText="1"/>
    </xf>
    <xf numFmtId="0" fontId="15" fillId="5" borderId="0" xfId="0" applyFont="1" applyFill="1"/>
    <xf numFmtId="0" fontId="2" fillId="3" borderId="1" xfId="0" applyFont="1" applyFill="1" applyBorder="1" applyAlignment="1">
      <alignment horizontal="center" vertical="center" textRotation="90"/>
    </xf>
    <xf numFmtId="0" fontId="13" fillId="5" borderId="1" xfId="0" applyFont="1" applyFill="1" applyBorder="1" applyAlignment="1">
      <alignment horizontal="center" vertical="center" textRotation="90"/>
    </xf>
    <xf numFmtId="0" fontId="11" fillId="5" borderId="1" xfId="0" applyFont="1" applyFill="1" applyBorder="1" applyAlignment="1">
      <alignment horizontal="center" vertical="center" textRotation="90"/>
    </xf>
    <xf numFmtId="3" fontId="10" fillId="4" borderId="1" xfId="0" applyNumberFormat="1" applyFont="1" applyFill="1" applyBorder="1" applyAlignment="1">
      <alignment horizontal="center" vertical="center"/>
    </xf>
    <xf numFmtId="0" fontId="18" fillId="5" borderId="0" xfId="0" applyFont="1" applyFill="1"/>
    <xf numFmtId="0" fontId="18" fillId="0" borderId="0" xfId="0" applyFont="1"/>
    <xf numFmtId="3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textRotation="90" wrapText="1"/>
    </xf>
    <xf numFmtId="164" fontId="20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2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</cellXfs>
  <cellStyles count="3">
    <cellStyle name="Normal" xfId="0" builtinId="0"/>
    <cellStyle name="Normal 8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topLeftCell="A19" zoomScale="90" zoomScaleNormal="90" workbookViewId="0">
      <selection activeCell="S11" sqref="S11"/>
    </sheetView>
  </sheetViews>
  <sheetFormatPr defaultRowHeight="15" x14ac:dyDescent="0.25"/>
  <cols>
    <col min="1" max="1" width="3.42578125" customWidth="1"/>
    <col min="2" max="2" width="2.85546875" customWidth="1"/>
    <col min="3" max="3" width="4.28515625" style="8" customWidth="1"/>
    <col min="4" max="4" width="13.85546875" customWidth="1"/>
    <col min="5" max="5" width="13" customWidth="1"/>
    <col min="6" max="6" width="30.7109375" customWidth="1"/>
    <col min="7" max="7" width="14.7109375" customWidth="1"/>
    <col min="8" max="8" width="12.85546875" customWidth="1"/>
    <col min="9" max="9" width="5" hidden="1" customWidth="1"/>
    <col min="10" max="10" width="14.7109375" customWidth="1"/>
    <col min="11" max="11" width="5.28515625" hidden="1" customWidth="1"/>
    <col min="12" max="12" width="13" customWidth="1"/>
    <col min="13" max="13" width="5.7109375" hidden="1" customWidth="1"/>
    <col min="14" max="53" width="8.7109375" style="24" customWidth="1"/>
    <col min="54" max="979" width="8.7109375" customWidth="1"/>
  </cols>
  <sheetData>
    <row r="1" spans="1:53" s="33" customFormat="1" ht="15" customHeight="1" x14ac:dyDescent="0.25">
      <c r="A1" s="62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53" s="33" customFormat="1" ht="13.5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</row>
    <row r="3" spans="1:53" s="33" customFormat="1" ht="13.5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</row>
    <row r="4" spans="1:53" s="33" customFormat="1" ht="45.7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1:53" s="33" customFormat="1" ht="18.75" customHeight="1" x14ac:dyDescent="0.25">
      <c r="A5" s="49" t="s">
        <v>32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53" s="33" customFormat="1" ht="45" customHeight="1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53" ht="27" customHeight="1" x14ac:dyDescent="0.25">
      <c r="A7" s="41" t="s">
        <v>0</v>
      </c>
      <c r="B7" s="41" t="s">
        <v>0</v>
      </c>
      <c r="C7" s="42" t="s">
        <v>1</v>
      </c>
      <c r="D7" s="43" t="s">
        <v>2</v>
      </c>
      <c r="E7" s="44" t="s">
        <v>3</v>
      </c>
      <c r="F7" s="45" t="s">
        <v>4</v>
      </c>
      <c r="G7" s="43" t="s">
        <v>33</v>
      </c>
      <c r="H7" s="50" t="s">
        <v>34</v>
      </c>
      <c r="I7" s="51"/>
      <c r="J7" s="56" t="s">
        <v>30</v>
      </c>
      <c r="K7" s="57"/>
      <c r="L7" s="56" t="s">
        <v>31</v>
      </c>
      <c r="M7" s="57"/>
    </row>
    <row r="8" spans="1:53" x14ac:dyDescent="0.25">
      <c r="A8" s="41"/>
      <c r="B8" s="41"/>
      <c r="C8" s="42"/>
      <c r="D8" s="43"/>
      <c r="E8" s="44"/>
      <c r="F8" s="45"/>
      <c r="G8" s="43"/>
      <c r="H8" s="52"/>
      <c r="I8" s="53"/>
      <c r="J8" s="58"/>
      <c r="K8" s="59"/>
      <c r="L8" s="58"/>
      <c r="M8" s="59"/>
    </row>
    <row r="9" spans="1:53" ht="33.75" customHeight="1" x14ac:dyDescent="0.25">
      <c r="A9" s="41"/>
      <c r="B9" s="41"/>
      <c r="C9" s="42"/>
      <c r="D9" s="43"/>
      <c r="E9" s="44"/>
      <c r="F9" s="45"/>
      <c r="G9" s="43"/>
      <c r="H9" s="54"/>
      <c r="I9" s="55"/>
      <c r="J9" s="60"/>
      <c r="K9" s="61"/>
      <c r="L9" s="60"/>
      <c r="M9" s="61"/>
    </row>
    <row r="10" spans="1:53" s="9" customFormat="1" ht="65.25" customHeight="1" x14ac:dyDescent="0.2">
      <c r="A10" s="3">
        <v>1</v>
      </c>
      <c r="B10" s="3">
        <v>1</v>
      </c>
      <c r="C10" s="39" t="s">
        <v>8</v>
      </c>
      <c r="D10" s="3" t="s">
        <v>35</v>
      </c>
      <c r="E10" s="3" t="s">
        <v>9</v>
      </c>
      <c r="F10" s="3" t="s">
        <v>10</v>
      </c>
      <c r="G10" s="4">
        <v>62599200</v>
      </c>
      <c r="H10" s="4">
        <f>G10*I10/100</f>
        <v>28169640</v>
      </c>
      <c r="I10" s="4">
        <v>45</v>
      </c>
      <c r="J10" s="4">
        <f>G10-H10</f>
        <v>34429560</v>
      </c>
      <c r="K10" s="4">
        <v>55</v>
      </c>
      <c r="L10" s="4">
        <v>0</v>
      </c>
      <c r="M10" s="5"/>
    </row>
    <row r="11" spans="1:53" s="9" customFormat="1" ht="107.25" customHeight="1" x14ac:dyDescent="0.2">
      <c r="A11" s="3">
        <v>2</v>
      </c>
      <c r="B11" s="3">
        <v>2</v>
      </c>
      <c r="C11" s="39"/>
      <c r="D11" s="3" t="s">
        <v>36</v>
      </c>
      <c r="E11" s="3" t="s">
        <v>8</v>
      </c>
      <c r="F11" s="3" t="s">
        <v>37</v>
      </c>
      <c r="G11" s="4">
        <v>246379900</v>
      </c>
      <c r="H11" s="4">
        <v>73913970</v>
      </c>
      <c r="I11" s="4">
        <v>30</v>
      </c>
      <c r="J11" s="4">
        <v>172465930</v>
      </c>
      <c r="K11" s="4">
        <v>70</v>
      </c>
      <c r="L11" s="4">
        <v>0</v>
      </c>
      <c r="M11" s="5"/>
    </row>
    <row r="12" spans="1:53" s="9" customFormat="1" ht="137.25" customHeight="1" x14ac:dyDescent="0.2">
      <c r="A12" s="3">
        <v>3</v>
      </c>
      <c r="B12" s="3">
        <v>3</v>
      </c>
      <c r="C12" s="39"/>
      <c r="D12" s="3" t="s">
        <v>11</v>
      </c>
      <c r="E12" s="3" t="s">
        <v>14</v>
      </c>
      <c r="F12" s="3" t="s">
        <v>15</v>
      </c>
      <c r="G12" s="4">
        <v>100673300</v>
      </c>
      <c r="H12" s="4">
        <v>35235655</v>
      </c>
      <c r="I12" s="4">
        <v>35</v>
      </c>
      <c r="J12" s="4">
        <v>65437645</v>
      </c>
      <c r="K12" s="4">
        <v>65</v>
      </c>
      <c r="L12" s="4">
        <v>0</v>
      </c>
      <c r="M12" s="5"/>
    </row>
    <row r="13" spans="1:53" s="9" customFormat="1" ht="171.75" customHeight="1" x14ac:dyDescent="0.2">
      <c r="A13" s="3">
        <v>4</v>
      </c>
      <c r="B13" s="3">
        <v>4</v>
      </c>
      <c r="C13" s="39"/>
      <c r="D13" s="3" t="s">
        <v>11</v>
      </c>
      <c r="E13" s="3" t="s">
        <v>12</v>
      </c>
      <c r="F13" s="3" t="s">
        <v>13</v>
      </c>
      <c r="G13" s="4">
        <v>277733470</v>
      </c>
      <c r="H13" s="4">
        <v>180526755.5</v>
      </c>
      <c r="I13" s="4">
        <v>65</v>
      </c>
      <c r="J13" s="4">
        <v>97206714.5</v>
      </c>
      <c r="K13" s="4">
        <v>35</v>
      </c>
      <c r="L13" s="4">
        <v>0</v>
      </c>
      <c r="M13" s="5"/>
    </row>
    <row r="14" spans="1:53" s="1" customFormat="1" ht="14.25" x14ac:dyDescent="0.2">
      <c r="A14" s="10"/>
      <c r="B14" s="10"/>
      <c r="C14" s="28"/>
      <c r="D14" s="10"/>
      <c r="E14" s="10"/>
      <c r="F14" s="10"/>
      <c r="G14" s="34">
        <f>SUM(G10:G13)</f>
        <v>687385870</v>
      </c>
      <c r="H14" s="34">
        <f>SUM(H10:H13)</f>
        <v>317846020.5</v>
      </c>
      <c r="I14" s="34"/>
      <c r="J14" s="34">
        <f>SUM(J10:J13)</f>
        <v>369539849.5</v>
      </c>
      <c r="K14" s="34"/>
      <c r="L14" s="34">
        <f>SUM(L10:L13)</f>
        <v>0</v>
      </c>
      <c r="M14" s="19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53" s="17" customFormat="1" ht="78" customHeight="1" x14ac:dyDescent="0.2">
      <c r="A15" s="13">
        <v>5</v>
      </c>
      <c r="B15" s="13">
        <v>1</v>
      </c>
      <c r="C15" s="29"/>
      <c r="D15" s="13" t="s">
        <v>16</v>
      </c>
      <c r="E15" s="13" t="s">
        <v>17</v>
      </c>
      <c r="F15" s="14" t="s">
        <v>18</v>
      </c>
      <c r="G15" s="15">
        <v>58683300</v>
      </c>
      <c r="H15" s="15">
        <v>35209980</v>
      </c>
      <c r="I15" s="15">
        <v>60</v>
      </c>
      <c r="J15" s="15">
        <v>23473320</v>
      </c>
      <c r="K15" s="15">
        <v>40</v>
      </c>
      <c r="L15" s="15">
        <v>0</v>
      </c>
      <c r="M15" s="16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 s="6" customFormat="1" ht="145.5" customHeight="1" x14ac:dyDescent="0.2">
      <c r="A16" s="2">
        <v>6</v>
      </c>
      <c r="B16" s="2">
        <v>2</v>
      </c>
      <c r="C16" s="29"/>
      <c r="D16" s="2" t="s">
        <v>16</v>
      </c>
      <c r="E16" s="2" t="s">
        <v>16</v>
      </c>
      <c r="F16" s="3" t="s">
        <v>28</v>
      </c>
      <c r="G16" s="4">
        <v>67000000</v>
      </c>
      <c r="H16" s="4">
        <v>43550000</v>
      </c>
      <c r="I16" s="4">
        <v>65</v>
      </c>
      <c r="J16" s="4">
        <v>23450000</v>
      </c>
      <c r="K16" s="4">
        <v>35</v>
      </c>
      <c r="L16" s="4">
        <v>0</v>
      </c>
      <c r="M16" s="5"/>
      <c r="N16" s="22"/>
      <c r="O16" s="25"/>
      <c r="P16" s="21"/>
      <c r="Q16" s="21"/>
      <c r="R16" s="26"/>
      <c r="S16" s="2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s="17" customFormat="1" ht="105" customHeight="1" x14ac:dyDescent="0.2">
      <c r="A17" s="13">
        <v>7</v>
      </c>
      <c r="B17" s="13">
        <v>3</v>
      </c>
      <c r="C17" s="29"/>
      <c r="D17" s="13" t="s">
        <v>19</v>
      </c>
      <c r="E17" s="13" t="s">
        <v>19</v>
      </c>
      <c r="F17" s="14" t="s">
        <v>20</v>
      </c>
      <c r="G17" s="15">
        <v>32878230</v>
      </c>
      <c r="H17" s="15">
        <v>11507380.5</v>
      </c>
      <c r="I17" s="15">
        <v>35</v>
      </c>
      <c r="J17" s="15">
        <v>21370849.5</v>
      </c>
      <c r="K17" s="15">
        <v>65</v>
      </c>
      <c r="L17" s="15">
        <v>0</v>
      </c>
      <c r="M17" s="16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s="1" customFormat="1" ht="14.25" customHeight="1" x14ac:dyDescent="0.2">
      <c r="A18" s="47" t="s">
        <v>21</v>
      </c>
      <c r="B18" s="47"/>
      <c r="C18" s="47"/>
      <c r="D18" s="47"/>
      <c r="E18" s="47"/>
      <c r="F18" s="47"/>
      <c r="G18" s="34">
        <f>SUM(G15:G17)</f>
        <v>158561530</v>
      </c>
      <c r="H18" s="34">
        <f>SUM(H15:H17)</f>
        <v>90267360.5</v>
      </c>
      <c r="I18" s="34"/>
      <c r="J18" s="34">
        <f>SUM(J15:J17)</f>
        <v>68294169.5</v>
      </c>
      <c r="K18" s="34"/>
      <c r="L18" s="34">
        <f>SUM(L15:L17)</f>
        <v>0</v>
      </c>
      <c r="M18" s="11" t="e">
        <f>M15+M17+#REF!</f>
        <v>#REF!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53" s="18" customFormat="1" ht="175.5" customHeight="1" x14ac:dyDescent="0.2">
      <c r="A19" s="13">
        <v>8</v>
      </c>
      <c r="B19" s="13">
        <v>1</v>
      </c>
      <c r="C19" s="48"/>
      <c r="D19" s="13" t="s">
        <v>22</v>
      </c>
      <c r="E19" s="13" t="s">
        <v>22</v>
      </c>
      <c r="F19" s="14" t="s">
        <v>23</v>
      </c>
      <c r="G19" s="15">
        <v>164820001</v>
      </c>
      <c r="H19" s="15">
        <f>G19*I19/100</f>
        <v>90651000.549999997</v>
      </c>
      <c r="I19" s="16">
        <v>55</v>
      </c>
      <c r="J19" s="15">
        <f t="shared" ref="J19" si="0">G19-H19-L19</f>
        <v>74169000.450000003</v>
      </c>
      <c r="K19" s="16">
        <v>45</v>
      </c>
      <c r="L19" s="15">
        <v>0</v>
      </c>
      <c r="M19" s="16">
        <f t="shared" ref="M19" si="1">L19/G19*100</f>
        <v>0</v>
      </c>
    </row>
    <row r="20" spans="1:53" s="18" customFormat="1" ht="141" customHeight="1" x14ac:dyDescent="0.2">
      <c r="A20" s="13">
        <v>9</v>
      </c>
      <c r="B20" s="13">
        <v>2</v>
      </c>
      <c r="C20" s="48"/>
      <c r="D20" s="14" t="s">
        <v>38</v>
      </c>
      <c r="E20" s="14" t="s">
        <v>24</v>
      </c>
      <c r="F20" s="14" t="s">
        <v>25</v>
      </c>
      <c r="G20" s="15">
        <v>120510000</v>
      </c>
      <c r="H20" s="15">
        <v>42178500</v>
      </c>
      <c r="I20" s="16">
        <f>H20/G20*100</f>
        <v>35</v>
      </c>
      <c r="J20" s="15">
        <f>G20-H20-L20</f>
        <v>78331500</v>
      </c>
      <c r="K20" s="16">
        <f>100-I20-M20</f>
        <v>65</v>
      </c>
      <c r="L20" s="15">
        <v>0</v>
      </c>
      <c r="M20" s="16"/>
    </row>
    <row r="21" spans="1:53" s="1" customFormat="1" ht="15" customHeight="1" x14ac:dyDescent="0.2">
      <c r="A21" s="35"/>
      <c r="B21" s="35"/>
      <c r="C21" s="36"/>
      <c r="D21" s="47" t="s">
        <v>26</v>
      </c>
      <c r="E21" s="47"/>
      <c r="F21" s="47"/>
      <c r="G21" s="34">
        <f>SUM(G19:G20)</f>
        <v>285330001</v>
      </c>
      <c r="H21" s="34">
        <f>SUM(H19:H20)</f>
        <v>132829500.55</v>
      </c>
      <c r="I21" s="34"/>
      <c r="J21" s="34">
        <f>SUM(J19:J20)</f>
        <v>152500500.44999999</v>
      </c>
      <c r="K21" s="34"/>
      <c r="L21" s="34">
        <f>SUM(L19:L20)</f>
        <v>0</v>
      </c>
      <c r="M21" s="37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53" s="18" customFormat="1" ht="127.5" customHeight="1" x14ac:dyDescent="0.2">
      <c r="A22" s="13">
        <v>10</v>
      </c>
      <c r="B22" s="13">
        <v>1</v>
      </c>
      <c r="C22" s="30"/>
      <c r="D22" s="14" t="s">
        <v>27</v>
      </c>
      <c r="E22" s="13" t="s">
        <v>5</v>
      </c>
      <c r="F22" s="14" t="s">
        <v>6</v>
      </c>
      <c r="G22" s="15">
        <v>234158000</v>
      </c>
      <c r="H22" s="15">
        <v>70247400</v>
      </c>
      <c r="I22" s="16">
        <f t="shared" ref="I22" si="2">H22/G22*100</f>
        <v>30</v>
      </c>
      <c r="J22" s="15">
        <f t="shared" ref="J22" si="3">G22*K22/100</f>
        <v>140494800</v>
      </c>
      <c r="K22" s="16">
        <f t="shared" ref="K22" si="4">100-I22-M22</f>
        <v>60</v>
      </c>
      <c r="L22" s="15">
        <v>23415800</v>
      </c>
      <c r="M22" s="16">
        <f t="shared" ref="M22" si="5">L22/G22*100</f>
        <v>10</v>
      </c>
    </row>
    <row r="23" spans="1:53" s="12" customFormat="1" ht="15.75" customHeight="1" x14ac:dyDescent="0.2">
      <c r="A23" s="40" t="s">
        <v>7</v>
      </c>
      <c r="B23" s="40"/>
      <c r="C23" s="40"/>
      <c r="D23" s="40"/>
      <c r="E23" s="40"/>
      <c r="F23" s="40"/>
      <c r="G23" s="38">
        <f>SUM(G22:G22)</f>
        <v>234158000</v>
      </c>
      <c r="H23" s="38">
        <f>SUM(H22:H22)</f>
        <v>70247400</v>
      </c>
      <c r="I23" s="38">
        <f>SUM(I22:I22)</f>
        <v>30</v>
      </c>
      <c r="J23" s="38">
        <f>SUM(J22:J22)</f>
        <v>140494800</v>
      </c>
      <c r="K23" s="38"/>
      <c r="L23" s="38">
        <f>SUM(L22:L22)</f>
        <v>23415800</v>
      </c>
      <c r="M23" s="20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</row>
    <row r="24" spans="1:53" ht="21.75" customHeight="1" x14ac:dyDescent="0.25">
      <c r="A24" s="46" t="s">
        <v>29</v>
      </c>
      <c r="B24" s="46"/>
      <c r="C24" s="46"/>
      <c r="D24" s="46"/>
      <c r="E24" s="46"/>
      <c r="F24" s="46"/>
      <c r="G24" s="31">
        <f t="shared" ref="G24:J24" si="6">G23+G21+G18+G14</f>
        <v>1365435401</v>
      </c>
      <c r="H24" s="31">
        <f t="shared" si="6"/>
        <v>611190281.54999995</v>
      </c>
      <c r="I24" s="31">
        <f t="shared" si="6"/>
        <v>30</v>
      </c>
      <c r="J24" s="31">
        <f t="shared" si="6"/>
        <v>730829319.45000005</v>
      </c>
      <c r="K24" s="31"/>
      <c r="L24" s="31">
        <f>L23+L21+L18+L14</f>
        <v>23415800</v>
      </c>
      <c r="M24" s="7"/>
    </row>
  </sheetData>
  <autoFilter ref="F7:M24">
    <filterColumn colId="2" showButton="0"/>
    <filterColumn colId="4" showButton="0"/>
    <filterColumn colId="6" showButton="0"/>
  </autoFilter>
  <mergeCells count="18">
    <mergeCell ref="A1:M4"/>
    <mergeCell ref="A24:F24"/>
    <mergeCell ref="A18:F18"/>
    <mergeCell ref="C19:C20"/>
    <mergeCell ref="D21:F21"/>
    <mergeCell ref="A5:M6"/>
    <mergeCell ref="H7:I9"/>
    <mergeCell ref="J7:K9"/>
    <mergeCell ref="L7:M9"/>
    <mergeCell ref="G7:G9"/>
    <mergeCell ref="C10:C13"/>
    <mergeCell ref="A23:F23"/>
    <mergeCell ref="A7:A9"/>
    <mergeCell ref="B7:B9"/>
    <mergeCell ref="C7:C9"/>
    <mergeCell ref="D7:D9"/>
    <mergeCell ref="E7:E9"/>
    <mergeCell ref="F7:F9"/>
  </mergeCells>
  <pageMargins left="0" right="0" top="0" bottom="0" header="0" footer="0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Narine Avetyan</dc:creator>
  <cp:lastModifiedBy>Armine Simonyan</cp:lastModifiedBy>
  <cp:lastPrinted>2023-12-28T10:17:33Z</cp:lastPrinted>
  <dcterms:created xsi:type="dcterms:W3CDTF">2023-12-21T10:58:36Z</dcterms:created>
  <dcterms:modified xsi:type="dcterms:W3CDTF">2024-05-27T06:50:45Z</dcterms:modified>
</cp:coreProperties>
</file>