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4\REPORTS\TARACQAYIN\02\"/>
    </mc:Choice>
  </mc:AlternateContent>
  <xr:revisionPtr revIDLastSave="0" documentId="13_ncr:1_{B9306562-8BD1-4FC6-8DE3-FAF89F16D463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B22" i="5" l="1"/>
  <c r="DY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AU22" i="5"/>
  <c r="AP22" i="5"/>
  <c r="BC22" i="5"/>
  <c r="EC22" i="5" l="1"/>
  <c r="EA22" i="5"/>
  <c r="DZ22" i="5"/>
  <c r="DX22" i="5"/>
  <c r="DW22" i="5"/>
  <c r="DV22" i="5"/>
  <c r="DU22" i="5"/>
  <c r="DQ22" i="5"/>
  <c r="DO22" i="5"/>
  <c r="DN22" i="5"/>
  <c r="DL22" i="5"/>
  <c r="DG22" i="5"/>
  <c r="DE22" i="5"/>
  <c r="DA22" i="5"/>
  <c r="CY22" i="5"/>
  <c r="CX22" i="5"/>
  <c r="CV22" i="5"/>
  <c r="CR22" i="5"/>
  <c r="CP22" i="5"/>
  <c r="AO22" i="5"/>
  <c r="AQ22" i="5"/>
  <c r="L22" i="5" l="1"/>
  <c r="CO22" i="5" l="1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J12" i="5"/>
  <c r="AG12" i="5"/>
  <c r="AF12" i="5"/>
  <c r="AE12" i="5"/>
  <c r="AB12" i="5"/>
  <c r="AA12" i="5"/>
  <c r="Z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J21" i="5"/>
  <c r="AJ20" i="5"/>
  <c r="AJ19" i="5"/>
  <c r="AJ18" i="5"/>
  <c r="AJ17" i="5"/>
  <c r="AJ16" i="5"/>
  <c r="AJ15" i="5"/>
  <c r="AJ14" i="5"/>
  <c r="AJ13" i="5"/>
  <c r="AN12" i="5"/>
  <c r="AJ11" i="5"/>
  <c r="AJ10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Z21" i="5"/>
  <c r="Z20" i="5"/>
  <c r="Z19" i="5"/>
  <c r="Z18" i="5"/>
  <c r="Z17" i="5"/>
  <c r="Z16" i="5"/>
  <c r="Z15" i="5"/>
  <c r="Z14" i="5"/>
  <c r="Z13" i="5"/>
  <c r="Z11" i="5"/>
  <c r="Z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<sst xmlns="http://schemas.openxmlformats.org/spreadsheetml/2006/main" count="188" uniqueCount="71">
  <si>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</si>
  <si>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</si>
  <si>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</si>
  <si>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</si>
  <si>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</si>
  <si>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</si>
  <si>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</si>
  <si>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</si>
  <si>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</si>
  <si>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</si>
  <si>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</si>
  <si>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</si>
  <si>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</si>
  <si>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</si>
  <si>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</si>
  <si>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</si>
  <si>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</si>
  <si>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</si>
  <si>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</si>
  <si>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</si>
  <si>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</si>
  <si>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</si>
  <si>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</si>
  <si>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</si>
  <si>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</si>
  <si>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</si>
  <si>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</si>
  <si>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</si>
  <si>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</si>
  <si>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</si>
  <si>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</si>
  <si>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</si>
  <si>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</si>
  <si>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</si>
  <si>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</si>
  <si>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</si>
  <si>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</si>
  <si>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</si>
  <si>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</si>
  <si>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</si>
  <si>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</si>
  <si>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</si>
  <si>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</si>
  <si>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</si>
  <si>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</si>
  <si>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</si>
  <si>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</si>
  <si>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</si>
  <si>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</si>
  <si>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</si>
  <si>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</si>
  <si>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</si>
  <si>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</si>
  <si>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</si>
  <si>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</si>
  <si>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</si>
  <si>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</si>
  <si>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</si>
  <si>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</si>
  <si>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</si>
  <si>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</si>
  <si>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</si>
  <si>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</si>
  <si>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</si>
  <si>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</si>
  <si>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</si>
  <si>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</si>
  <si>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</si>
  <si>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ծրագիր-3 ամիս</t>
  </si>
  <si>
    <t>կատ. %-ը 1-ին եռամսյակի նկատմամբ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</si>
  <si>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2024թ. ՓԵՏՐՎԱՐԻ 29-Ի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</si>
</sst>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</numFmts>
  <fonts count="33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0"/>
      <name val="GHEA Grapalat"/>
      <family val="3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9" fillId="0" borderId="0" xfId="0" applyFont="1" applyProtection="1">
      <protection locked="0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30" fillId="0" borderId="2" xfId="0" applyNumberFormat="1" applyFont="1" applyBorder="1" applyAlignment="1" applyProtection="1">
      <alignment horizontal="center" vertical="center" wrapText="1"/>
      <protection locked="0"/>
    </xf>
    <xf numFmtId="166" fontId="30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1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2" fillId="0" borderId="0" xfId="0" applyFont="1"/>
    <xf numFmtId="167" fontId="32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/>
      <protection locked="0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01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01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01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1_101"/>
    </sheetNames>
    <sheetDataSet>
      <sheetData sheetId="0">
        <row r="22">
          <cell r="E22">
            <v>17534</v>
          </cell>
          <cell r="F22">
            <v>17499.400000000001</v>
          </cell>
          <cell r="G22">
            <v>68650.100000000006</v>
          </cell>
          <cell r="H22">
            <v>8631.2999999999993</v>
          </cell>
          <cell r="I22">
            <v>24946</v>
          </cell>
          <cell r="J22">
            <v>199208.4</v>
          </cell>
          <cell r="K22">
            <v>36492</v>
          </cell>
          <cell r="L22">
            <v>17874</v>
          </cell>
          <cell r="M22">
            <v>15495.4</v>
          </cell>
          <cell r="N22">
            <v>2003.8</v>
          </cell>
          <cell r="O22">
            <v>43830.8</v>
          </cell>
          <cell r="P22">
            <v>10633.4</v>
          </cell>
        </row>
        <row r="23">
          <cell r="E23">
            <v>800.7</v>
          </cell>
          <cell r="F23">
            <v>12610.2</v>
          </cell>
          <cell r="G23">
            <v>4651.8999999999996</v>
          </cell>
          <cell r="H23">
            <v>334.4</v>
          </cell>
          <cell r="I23">
            <v>909.9</v>
          </cell>
          <cell r="J23">
            <v>19742.099999999999</v>
          </cell>
          <cell r="K23">
            <v>1728.8</v>
          </cell>
          <cell r="L23">
            <v>2387.6</v>
          </cell>
          <cell r="M23">
            <v>363</v>
          </cell>
          <cell r="N23">
            <v>28.9</v>
          </cell>
          <cell r="O23">
            <v>2815</v>
          </cell>
          <cell r="P23">
            <v>535.29999999999995</v>
          </cell>
        </row>
        <row r="43">
          <cell r="E43">
            <v>1339718.3999999999</v>
          </cell>
          <cell r="F43">
            <v>661809.1</v>
          </cell>
          <cell r="G43">
            <v>1753841</v>
          </cell>
          <cell r="H43">
            <v>491223.3</v>
          </cell>
          <cell r="I43">
            <v>1212766.7</v>
          </cell>
          <cell r="J43">
            <v>2136042.1</v>
          </cell>
          <cell r="K43">
            <v>1559782.9</v>
          </cell>
          <cell r="L43">
            <v>1445214</v>
          </cell>
          <cell r="M43">
            <v>201857.8</v>
          </cell>
          <cell r="N43">
            <v>78611.8</v>
          </cell>
          <cell r="O43">
            <v>1523540.1</v>
          </cell>
          <cell r="P43">
            <v>891299.2</v>
          </cell>
        </row>
        <row r="44">
          <cell r="E44">
            <v>173780.3</v>
          </cell>
          <cell r="F44">
            <v>89133.6</v>
          </cell>
          <cell r="G44">
            <v>270860.7</v>
          </cell>
          <cell r="H44">
            <v>81699.899999999994</v>
          </cell>
          <cell r="I44">
            <v>196905.3</v>
          </cell>
          <cell r="J44">
            <v>360814.6</v>
          </cell>
          <cell r="K44">
            <v>249154.7</v>
          </cell>
          <cell r="L44">
            <v>178741.7</v>
          </cell>
          <cell r="M44">
            <v>26867.1</v>
          </cell>
          <cell r="N44">
            <v>10372.4</v>
          </cell>
          <cell r="O44">
            <v>197977.5</v>
          </cell>
          <cell r="P44">
            <v>130814.9</v>
          </cell>
        </row>
        <row r="71">
          <cell r="E71">
            <v>7868.7</v>
          </cell>
          <cell r="F71">
            <v>1232</v>
          </cell>
          <cell r="G71">
            <v>15006.9</v>
          </cell>
          <cell r="H71">
            <v>1347.7</v>
          </cell>
          <cell r="I71">
            <v>16229.9</v>
          </cell>
          <cell r="J71">
            <v>17186.2</v>
          </cell>
          <cell r="K71">
            <v>17730.599999999999</v>
          </cell>
          <cell r="L71">
            <v>3227.5</v>
          </cell>
          <cell r="M71">
            <v>4038.6</v>
          </cell>
          <cell r="N71">
            <v>7623.5</v>
          </cell>
          <cell r="O71">
            <v>17924.599999999999</v>
          </cell>
          <cell r="P71">
            <v>7516.6</v>
          </cell>
        </row>
        <row r="72">
          <cell r="E72">
            <v>325.3</v>
          </cell>
          <cell r="F72">
            <v>523.79999999999995</v>
          </cell>
          <cell r="G72">
            <v>978.7</v>
          </cell>
          <cell r="H72">
            <v>151.9</v>
          </cell>
          <cell r="I72">
            <v>462.9</v>
          </cell>
          <cell r="J72">
            <v>2135.1999999999998</v>
          </cell>
          <cell r="K72">
            <v>527.4</v>
          </cell>
          <cell r="L72">
            <v>436</v>
          </cell>
          <cell r="M72">
            <v>109.6</v>
          </cell>
          <cell r="N72">
            <v>211.3</v>
          </cell>
          <cell r="O72">
            <v>1606.2</v>
          </cell>
          <cell r="P72">
            <v>187.2</v>
          </cell>
        </row>
        <row r="92">
          <cell r="E92">
            <v>698578.4</v>
          </cell>
          <cell r="F92">
            <v>504191.2</v>
          </cell>
          <cell r="G92">
            <v>2015310.4</v>
          </cell>
          <cell r="H92">
            <v>567280.19999999995</v>
          </cell>
          <cell r="I92">
            <v>682325.9</v>
          </cell>
          <cell r="J92">
            <v>4059281.6</v>
          </cell>
          <cell r="K92">
            <v>1418472.2</v>
          </cell>
          <cell r="L92">
            <v>717778.5</v>
          </cell>
          <cell r="M92">
            <v>385582.5</v>
          </cell>
          <cell r="N92">
            <v>75281.899999999994</v>
          </cell>
          <cell r="O92">
            <v>939150.8</v>
          </cell>
          <cell r="P92">
            <v>806344.5</v>
          </cell>
        </row>
        <row r="93">
          <cell r="E93">
            <v>68868.100000000006</v>
          </cell>
          <cell r="F93">
            <v>42159.8</v>
          </cell>
          <cell r="G93">
            <v>199018.9</v>
          </cell>
          <cell r="H93">
            <v>56191.4</v>
          </cell>
          <cell r="I93">
            <v>88552.4</v>
          </cell>
          <cell r="J93">
            <v>395574.4</v>
          </cell>
          <cell r="K93">
            <v>128558.39999999999</v>
          </cell>
          <cell r="L93">
            <v>74163.7</v>
          </cell>
          <cell r="M93">
            <v>40563.5</v>
          </cell>
          <cell r="N93">
            <v>9888.6</v>
          </cell>
          <cell r="O93">
            <v>120002.9</v>
          </cell>
          <cell r="P93">
            <v>75354.399999999994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3060</v>
          </cell>
          <cell r="F26">
            <v>3100</v>
          </cell>
          <cell r="G26">
            <v>12060</v>
          </cell>
          <cell r="H26">
            <v>1510</v>
          </cell>
          <cell r="I26">
            <v>4270</v>
          </cell>
          <cell r="J26">
            <v>34800</v>
          </cell>
          <cell r="K26">
            <v>6390</v>
          </cell>
          <cell r="L26">
            <v>3130</v>
          </cell>
          <cell r="M26">
            <v>2730</v>
          </cell>
          <cell r="N26">
            <v>360</v>
          </cell>
          <cell r="O26">
            <v>7630</v>
          </cell>
          <cell r="P26">
            <v>1860</v>
          </cell>
        </row>
        <row r="47">
          <cell r="E47">
            <v>249200</v>
          </cell>
          <cell r="F47">
            <v>122000</v>
          </cell>
          <cell r="G47">
            <v>322000</v>
          </cell>
          <cell r="H47">
            <v>90500</v>
          </cell>
          <cell r="I47">
            <v>218700</v>
          </cell>
          <cell r="J47">
            <v>387000</v>
          </cell>
          <cell r="K47">
            <v>286000</v>
          </cell>
          <cell r="L47">
            <v>259600</v>
          </cell>
          <cell r="M47">
            <v>36800</v>
          </cell>
          <cell r="N47">
            <v>14290</v>
          </cell>
          <cell r="O47">
            <v>275200</v>
          </cell>
          <cell r="P47">
            <v>163500</v>
          </cell>
        </row>
        <row r="75">
          <cell r="E75">
            <v>1380</v>
          </cell>
          <cell r="F75">
            <v>220</v>
          </cell>
          <cell r="G75">
            <v>2630</v>
          </cell>
          <cell r="H75">
            <v>240</v>
          </cell>
          <cell r="I75">
            <v>2760</v>
          </cell>
          <cell r="J75">
            <v>3050</v>
          </cell>
          <cell r="K75">
            <v>3090</v>
          </cell>
          <cell r="L75">
            <v>560</v>
          </cell>
          <cell r="M75">
            <v>720</v>
          </cell>
          <cell r="N75">
            <v>1360</v>
          </cell>
          <cell r="O75">
            <v>3200</v>
          </cell>
          <cell r="P75">
            <v>1320</v>
          </cell>
        </row>
        <row r="96">
          <cell r="E96">
            <v>125500</v>
          </cell>
          <cell r="F96">
            <v>90500</v>
          </cell>
          <cell r="G96">
            <v>364000</v>
          </cell>
          <cell r="H96">
            <v>102000</v>
          </cell>
          <cell r="I96">
            <v>122000</v>
          </cell>
          <cell r="J96">
            <v>733000</v>
          </cell>
          <cell r="K96">
            <v>255500</v>
          </cell>
          <cell r="L96">
            <v>129000</v>
          </cell>
          <cell r="M96">
            <v>71000</v>
          </cell>
          <cell r="N96">
            <v>13600</v>
          </cell>
          <cell r="O96">
            <v>169000</v>
          </cell>
          <cell r="P96">
            <v>147000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269412.5</v>
          </cell>
          <cell r="F127">
            <v>136450</v>
          </cell>
          <cell r="G127">
            <v>491310.5</v>
          </cell>
          <cell r="H127">
            <v>143259.9</v>
          </cell>
          <cell r="I127">
            <v>182167.5</v>
          </cell>
          <cell r="J127">
            <v>1027220.1</v>
          </cell>
          <cell r="K127">
            <v>375917.8</v>
          </cell>
          <cell r="L127">
            <v>235884</v>
          </cell>
          <cell r="M127">
            <v>24512.5</v>
          </cell>
          <cell r="N127">
            <v>17330</v>
          </cell>
          <cell r="O127">
            <v>287900</v>
          </cell>
          <cell r="P127">
            <v>177175</v>
          </cell>
        </row>
        <row r="128">
          <cell r="E128">
            <v>67060.3</v>
          </cell>
          <cell r="F128">
            <v>37023.4</v>
          </cell>
          <cell r="G128">
            <v>115865</v>
          </cell>
          <cell r="H128">
            <v>41973</v>
          </cell>
          <cell r="I128">
            <v>65083.7</v>
          </cell>
          <cell r="J128">
            <v>385464.5</v>
          </cell>
          <cell r="K128">
            <v>127969.8</v>
          </cell>
          <cell r="L128">
            <v>73755.7</v>
          </cell>
          <cell r="M128">
            <v>7963.5</v>
          </cell>
          <cell r="N128">
            <v>4116.8</v>
          </cell>
          <cell r="O128">
            <v>102283.9</v>
          </cell>
          <cell r="P128">
            <v>47818.400000000001</v>
          </cell>
        </row>
        <row r="134">
          <cell r="E134">
            <v>33.4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2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146358</v>
          </cell>
          <cell r="F141">
            <v>21558.9</v>
          </cell>
          <cell r="G141">
            <v>77804.899999999994</v>
          </cell>
          <cell r="H141">
            <v>46564.7</v>
          </cell>
          <cell r="I141">
            <v>63753.8</v>
          </cell>
          <cell r="J141">
            <v>1128403</v>
          </cell>
          <cell r="K141">
            <v>58975.8</v>
          </cell>
          <cell r="L141">
            <v>55787.7</v>
          </cell>
          <cell r="M141">
            <v>9002.9</v>
          </cell>
          <cell r="N141">
            <v>2191.3000000000002</v>
          </cell>
          <cell r="O141">
            <v>74965.899999999994</v>
          </cell>
          <cell r="P141">
            <v>47204.2</v>
          </cell>
        </row>
        <row r="142">
          <cell r="E142">
            <v>11362</v>
          </cell>
          <cell r="F142">
            <v>7618.1</v>
          </cell>
          <cell r="G142">
            <v>12987.3</v>
          </cell>
          <cell r="H142">
            <v>4877.5</v>
          </cell>
          <cell r="I142">
            <v>5977.8</v>
          </cell>
          <cell r="J142">
            <v>81480.600000000006</v>
          </cell>
          <cell r="K142">
            <v>11746</v>
          </cell>
          <cell r="L142">
            <v>8964.5</v>
          </cell>
          <cell r="M142">
            <v>673.2</v>
          </cell>
          <cell r="N142">
            <v>36.6</v>
          </cell>
          <cell r="O142">
            <v>7953.9</v>
          </cell>
          <cell r="P142">
            <v>8265</v>
          </cell>
        </row>
        <row r="148">
          <cell r="E148">
            <v>2316</v>
          </cell>
          <cell r="F148">
            <v>6144</v>
          </cell>
          <cell r="G148">
            <v>43000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3000</v>
          </cell>
          <cell r="P148">
            <v>5100</v>
          </cell>
        </row>
        <row r="149">
          <cell r="E149">
            <v>0</v>
          </cell>
          <cell r="F149">
            <v>1046</v>
          </cell>
          <cell r="G149">
            <v>5819.7</v>
          </cell>
          <cell r="H149">
            <v>0</v>
          </cell>
          <cell r="I149">
            <v>1395</v>
          </cell>
          <cell r="J149">
            <v>108.7</v>
          </cell>
          <cell r="K149">
            <v>400</v>
          </cell>
          <cell r="L149">
            <v>711</v>
          </cell>
          <cell r="M149">
            <v>0</v>
          </cell>
          <cell r="N149">
            <v>210</v>
          </cell>
          <cell r="O149">
            <v>500</v>
          </cell>
          <cell r="P149">
            <v>1411</v>
          </cell>
        </row>
        <row r="155">
          <cell r="E155">
            <v>3500</v>
          </cell>
          <cell r="F155">
            <v>2595.8000000000002</v>
          </cell>
          <cell r="G155">
            <v>17674.2</v>
          </cell>
          <cell r="H155">
            <v>1644.6</v>
          </cell>
          <cell r="I155">
            <v>1015.2</v>
          </cell>
          <cell r="J155">
            <v>88125.8</v>
          </cell>
          <cell r="K155">
            <v>8394</v>
          </cell>
          <cell r="L155">
            <v>2781.9</v>
          </cell>
          <cell r="M155">
            <v>34.700000000000003</v>
          </cell>
          <cell r="N155">
            <v>16.7</v>
          </cell>
          <cell r="O155">
            <v>690.8</v>
          </cell>
          <cell r="P155">
            <v>1109</v>
          </cell>
        </row>
        <row r="156">
          <cell r="E156">
            <v>26.5</v>
          </cell>
          <cell r="F156">
            <v>295.39999999999998</v>
          </cell>
          <cell r="G156">
            <v>4478</v>
          </cell>
          <cell r="H156">
            <v>23.1</v>
          </cell>
          <cell r="I156">
            <v>11.9</v>
          </cell>
          <cell r="J156">
            <v>16549.3</v>
          </cell>
          <cell r="K156">
            <v>932.9</v>
          </cell>
          <cell r="L156">
            <v>77.3</v>
          </cell>
          <cell r="M156">
            <v>0.8</v>
          </cell>
          <cell r="N156">
            <v>0.3</v>
          </cell>
          <cell r="O156">
            <v>14.8</v>
          </cell>
          <cell r="P156">
            <v>12.6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298702</v>
          </cell>
          <cell r="F197">
            <v>167207.79999999999</v>
          </cell>
          <cell r="G197">
            <v>464517.7</v>
          </cell>
          <cell r="H197">
            <v>165576.9</v>
          </cell>
          <cell r="I197">
            <v>361451.5</v>
          </cell>
          <cell r="J197">
            <v>979140</v>
          </cell>
          <cell r="K197">
            <v>436947.3</v>
          </cell>
          <cell r="L197">
            <v>439672</v>
          </cell>
          <cell r="M197">
            <v>43409.4</v>
          </cell>
          <cell r="N197">
            <v>34732.800000000003</v>
          </cell>
          <cell r="O197">
            <v>534658</v>
          </cell>
          <cell r="P197">
            <v>263324.2</v>
          </cell>
        </row>
        <row r="198">
          <cell r="E198">
            <v>54485.599999999999</v>
          </cell>
          <cell r="F198">
            <v>27884.6</v>
          </cell>
          <cell r="G198">
            <v>74830.600000000006</v>
          </cell>
          <cell r="H198">
            <v>27250.5</v>
          </cell>
          <cell r="I198">
            <v>61969.3</v>
          </cell>
          <cell r="J198">
            <v>174893.2</v>
          </cell>
          <cell r="K198">
            <v>64361.8</v>
          </cell>
          <cell r="L198">
            <v>71122.8</v>
          </cell>
          <cell r="M198">
            <v>6356.7</v>
          </cell>
          <cell r="N198">
            <v>5082.8999999999996</v>
          </cell>
          <cell r="O198">
            <v>91770.2</v>
          </cell>
          <cell r="P198">
            <v>48197.1</v>
          </cell>
        </row>
        <row r="225">
          <cell r="E225">
            <v>299552</v>
          </cell>
          <cell r="F225">
            <v>168107.8</v>
          </cell>
          <cell r="G225">
            <v>466717.7</v>
          </cell>
          <cell r="H225">
            <v>165836.9</v>
          </cell>
          <cell r="I225">
            <v>362301.5</v>
          </cell>
          <cell r="J225">
            <v>982110</v>
          </cell>
          <cell r="K225">
            <v>439247.3</v>
          </cell>
          <cell r="L225">
            <v>441072</v>
          </cell>
          <cell r="M225">
            <v>43559.4</v>
          </cell>
          <cell r="N225">
            <v>34832.800000000003</v>
          </cell>
          <cell r="O225">
            <v>535383</v>
          </cell>
          <cell r="P225">
            <v>263687.2</v>
          </cell>
        </row>
        <row r="226">
          <cell r="E226">
            <v>54699.199999999997</v>
          </cell>
          <cell r="F226">
            <v>27935.8</v>
          </cell>
          <cell r="G226">
            <v>75260.5</v>
          </cell>
          <cell r="H226">
            <v>27304.6</v>
          </cell>
          <cell r="I226">
            <v>62328</v>
          </cell>
          <cell r="J226">
            <v>175348.1</v>
          </cell>
          <cell r="K226">
            <v>64587.8</v>
          </cell>
          <cell r="L226">
            <v>71300.3</v>
          </cell>
          <cell r="M226">
            <v>6391.7</v>
          </cell>
          <cell r="N226">
            <v>5082.8999999999996</v>
          </cell>
          <cell r="O226">
            <v>92155.8</v>
          </cell>
          <cell r="P226">
            <v>48200.1</v>
          </cell>
        </row>
        <row r="232">
          <cell r="E232">
            <v>12000</v>
          </cell>
          <cell r="F232">
            <v>4000</v>
          </cell>
          <cell r="G232">
            <v>10000</v>
          </cell>
          <cell r="H232">
            <v>6000</v>
          </cell>
          <cell r="I232">
            <v>0</v>
          </cell>
          <cell r="J232">
            <v>15000</v>
          </cell>
          <cell r="K232">
            <v>15000</v>
          </cell>
          <cell r="L232">
            <v>9200</v>
          </cell>
          <cell r="M232">
            <v>2700</v>
          </cell>
          <cell r="N232">
            <v>1000</v>
          </cell>
          <cell r="O232">
            <v>11000</v>
          </cell>
          <cell r="P232">
            <v>4000</v>
          </cell>
        </row>
        <row r="233">
          <cell r="E233">
            <v>7786.8</v>
          </cell>
          <cell r="F233">
            <v>200</v>
          </cell>
          <cell r="G233">
            <v>4689.3</v>
          </cell>
          <cell r="H233">
            <v>2057.8000000000002</v>
          </cell>
          <cell r="I233">
            <v>797.1</v>
          </cell>
          <cell r="J233">
            <v>8068.6</v>
          </cell>
          <cell r="K233">
            <v>2170.1</v>
          </cell>
          <cell r="L233">
            <v>4003.5</v>
          </cell>
          <cell r="M233">
            <v>27.9</v>
          </cell>
          <cell r="N233">
            <v>0</v>
          </cell>
          <cell r="O233">
            <v>1304.4000000000001</v>
          </cell>
          <cell r="P233">
            <v>2803.1</v>
          </cell>
        </row>
        <row r="239">
          <cell r="E239">
            <v>15000</v>
          </cell>
          <cell r="F239">
            <v>12500</v>
          </cell>
          <cell r="G239">
            <v>35000</v>
          </cell>
          <cell r="H239">
            <v>10000</v>
          </cell>
          <cell r="I239">
            <v>18000</v>
          </cell>
          <cell r="J239">
            <v>35000</v>
          </cell>
          <cell r="K239">
            <v>23000</v>
          </cell>
          <cell r="L239">
            <v>14000</v>
          </cell>
          <cell r="M239">
            <v>20</v>
          </cell>
          <cell r="N239">
            <v>1500</v>
          </cell>
          <cell r="O239">
            <v>19000</v>
          </cell>
          <cell r="P239">
            <v>12000</v>
          </cell>
        </row>
        <row r="240">
          <cell r="E240">
            <v>1276.3</v>
          </cell>
          <cell r="F240">
            <v>2430.3000000000002</v>
          </cell>
          <cell r="G240">
            <v>9186.4</v>
          </cell>
          <cell r="H240">
            <v>1052.5</v>
          </cell>
          <cell r="I240">
            <v>1477.8</v>
          </cell>
          <cell r="J240">
            <v>841.6</v>
          </cell>
          <cell r="K240">
            <v>2813.9</v>
          </cell>
          <cell r="L240">
            <v>3075.4</v>
          </cell>
          <cell r="M240">
            <v>0</v>
          </cell>
          <cell r="N240">
            <v>112</v>
          </cell>
          <cell r="O240">
            <v>822</v>
          </cell>
          <cell r="P240">
            <v>0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800</v>
          </cell>
          <cell r="J261">
            <v>0</v>
          </cell>
          <cell r="K261">
            <v>0</v>
          </cell>
          <cell r="L261">
            <v>8500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85220</v>
          </cell>
          <cell r="F131">
            <v>49930</v>
          </cell>
          <cell r="G131">
            <v>142180</v>
          </cell>
          <cell r="H131">
            <v>49689.9</v>
          </cell>
          <cell r="I131">
            <v>73060</v>
          </cell>
          <cell r="J131">
            <v>399058.6</v>
          </cell>
          <cell r="K131">
            <v>135900</v>
          </cell>
          <cell r="L131">
            <v>85590</v>
          </cell>
          <cell r="M131">
            <v>8827.4</v>
          </cell>
          <cell r="N131">
            <v>6208</v>
          </cell>
          <cell r="O131">
            <v>108367.5</v>
          </cell>
          <cell r="P131">
            <v>54574</v>
          </cell>
        </row>
        <row r="138"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35000</v>
          </cell>
          <cell r="F145">
            <v>5100</v>
          </cell>
          <cell r="G145">
            <v>18300</v>
          </cell>
          <cell r="H145">
            <v>11000</v>
          </cell>
          <cell r="I145">
            <v>15000</v>
          </cell>
          <cell r="J145">
            <v>274000</v>
          </cell>
          <cell r="K145">
            <v>14000</v>
          </cell>
          <cell r="L145">
            <v>13100</v>
          </cell>
          <cell r="M145">
            <v>2200</v>
          </cell>
          <cell r="N145">
            <v>520</v>
          </cell>
          <cell r="O145">
            <v>17600</v>
          </cell>
          <cell r="P145">
            <v>11100</v>
          </cell>
        </row>
        <row r="152">
          <cell r="E152">
            <v>579</v>
          </cell>
          <cell r="F152">
            <v>1540</v>
          </cell>
          <cell r="G152">
            <v>10100</v>
          </cell>
          <cell r="H152">
            <v>0</v>
          </cell>
          <cell r="I152">
            <v>855</v>
          </cell>
          <cell r="J152">
            <v>250</v>
          </cell>
          <cell r="K152">
            <v>570</v>
          </cell>
          <cell r="L152">
            <v>1060</v>
          </cell>
          <cell r="M152">
            <v>0</v>
          </cell>
          <cell r="N152">
            <v>310</v>
          </cell>
          <cell r="O152">
            <v>710</v>
          </cell>
          <cell r="P152">
            <v>1200</v>
          </cell>
        </row>
        <row r="159">
          <cell r="E159">
            <v>830</v>
          </cell>
          <cell r="F159">
            <v>610</v>
          </cell>
          <cell r="G159">
            <v>4200</v>
          </cell>
          <cell r="H159">
            <v>400</v>
          </cell>
          <cell r="I159">
            <v>240</v>
          </cell>
          <cell r="J159">
            <v>22000</v>
          </cell>
          <cell r="K159">
            <v>2000</v>
          </cell>
          <cell r="L159">
            <v>650</v>
          </cell>
          <cell r="M159">
            <v>8.4</v>
          </cell>
          <cell r="N159">
            <v>4</v>
          </cell>
          <cell r="O159">
            <v>170</v>
          </cell>
          <cell r="P159">
            <v>260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70000</v>
          </cell>
          <cell r="F201">
            <v>39300</v>
          </cell>
          <cell r="G201">
            <v>109000</v>
          </cell>
          <cell r="H201">
            <v>39000</v>
          </cell>
          <cell r="I201">
            <v>85000</v>
          </cell>
          <cell r="J201">
            <v>242000</v>
          </cell>
          <cell r="K201">
            <v>103000</v>
          </cell>
          <cell r="L201">
            <v>109918</v>
          </cell>
          <cell r="M201">
            <v>10400</v>
          </cell>
          <cell r="N201">
            <v>8200</v>
          </cell>
          <cell r="O201">
            <v>126000</v>
          </cell>
          <cell r="P201">
            <v>62000</v>
          </cell>
        </row>
        <row r="229">
          <cell r="E229">
            <v>70212.5</v>
          </cell>
          <cell r="F229">
            <v>39525</v>
          </cell>
          <cell r="G229">
            <v>109530</v>
          </cell>
          <cell r="H229">
            <v>39065</v>
          </cell>
          <cell r="I229">
            <v>85212.5</v>
          </cell>
          <cell r="J229">
            <v>242742</v>
          </cell>
          <cell r="K229">
            <v>103575</v>
          </cell>
          <cell r="L229">
            <v>110268</v>
          </cell>
          <cell r="M229">
            <v>10437.5</v>
          </cell>
          <cell r="N229">
            <v>8220</v>
          </cell>
          <cell r="O229">
            <v>126206</v>
          </cell>
          <cell r="P229">
            <v>62091</v>
          </cell>
        </row>
        <row r="236">
          <cell r="E236">
            <v>3000</v>
          </cell>
          <cell r="F236">
            <v>1000</v>
          </cell>
          <cell r="G236">
            <v>2500</v>
          </cell>
          <cell r="H236">
            <v>1500</v>
          </cell>
          <cell r="I236">
            <v>0</v>
          </cell>
          <cell r="J236">
            <v>3750</v>
          </cell>
          <cell r="K236">
            <v>3750</v>
          </cell>
          <cell r="L236">
            <v>2300</v>
          </cell>
          <cell r="M236">
            <v>675</v>
          </cell>
          <cell r="N236">
            <v>250</v>
          </cell>
          <cell r="O236">
            <v>2750</v>
          </cell>
          <cell r="P236">
            <v>1000</v>
          </cell>
        </row>
        <row r="243">
          <cell r="E243">
            <v>3000</v>
          </cell>
          <cell r="F243">
            <v>2500</v>
          </cell>
          <cell r="G243">
            <v>7000</v>
          </cell>
          <cell r="H243">
            <v>2000</v>
          </cell>
          <cell r="I243">
            <v>3060</v>
          </cell>
          <cell r="J243">
            <v>7000</v>
          </cell>
          <cell r="K243">
            <v>4600</v>
          </cell>
          <cell r="L243">
            <v>2800</v>
          </cell>
          <cell r="M243">
            <v>5</v>
          </cell>
          <cell r="N243">
            <v>300</v>
          </cell>
          <cell r="O243">
            <v>3800</v>
          </cell>
          <cell r="P243">
            <v>2400</v>
          </cell>
        </row>
        <row r="264">
          <cell r="E264">
            <v>500</v>
          </cell>
          <cell r="F264">
            <v>0</v>
          </cell>
          <cell r="G264">
            <v>0</v>
          </cell>
          <cell r="H264">
            <v>0</v>
          </cell>
          <cell r="I264">
            <v>425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8201079.2999999998</v>
          </cell>
        </row>
        <row r="97">
          <cell r="R97">
            <v>366870.4</v>
          </cell>
        </row>
        <row r="100">
          <cell r="G100">
            <v>1565050</v>
          </cell>
        </row>
        <row r="120">
          <cell r="R120">
            <v>584208.6</v>
          </cell>
        </row>
        <row r="121">
          <cell r="R121">
            <v>116114.1</v>
          </cell>
        </row>
        <row r="124">
          <cell r="G124">
            <v>134000</v>
          </cell>
        </row>
        <row r="128">
          <cell r="R128">
            <v>8436821.9000000004</v>
          </cell>
        </row>
        <row r="129">
          <cell r="R129">
            <v>1406137</v>
          </cell>
        </row>
        <row r="132">
          <cell r="G132">
            <v>2109205.5</v>
          </cell>
        </row>
        <row r="136">
          <cell r="R136">
            <v>5700000</v>
          </cell>
        </row>
        <row r="137">
          <cell r="R137">
            <v>0</v>
          </cell>
        </row>
        <row r="140">
          <cell r="G140">
            <v>1425000</v>
          </cell>
        </row>
        <row r="144">
          <cell r="R144">
            <v>834142.5</v>
          </cell>
        </row>
        <row r="145">
          <cell r="R145">
            <v>0</v>
          </cell>
        </row>
        <row r="148">
          <cell r="G148">
            <v>207872.5</v>
          </cell>
        </row>
        <row r="160">
          <cell r="R160">
            <v>135372.5</v>
          </cell>
        </row>
        <row r="161">
          <cell r="R161">
            <v>0</v>
          </cell>
        </row>
        <row r="164">
          <cell r="G164">
            <v>27000</v>
          </cell>
        </row>
        <row r="168">
          <cell r="R168">
            <v>250000</v>
          </cell>
        </row>
        <row r="169">
          <cell r="R169">
            <v>43248</v>
          </cell>
        </row>
        <row r="172">
          <cell r="G172">
            <v>62000</v>
          </cell>
        </row>
        <row r="176">
          <cell r="R176">
            <v>10079.299999999999</v>
          </cell>
        </row>
        <row r="177">
          <cell r="R177">
            <v>652.6</v>
          </cell>
        </row>
        <row r="180">
          <cell r="G180">
            <v>2500</v>
          </cell>
        </row>
        <row r="200">
          <cell r="R200">
            <v>47299851.600000001</v>
          </cell>
        </row>
        <row r="201">
          <cell r="R201">
            <v>4601744.4000000004</v>
          </cell>
        </row>
        <row r="204">
          <cell r="G204">
            <v>6836553.0999999996</v>
          </cell>
        </row>
        <row r="208">
          <cell r="R208">
            <v>0</v>
          </cell>
        </row>
        <row r="209">
          <cell r="R209">
            <v>560</v>
          </cell>
        </row>
        <row r="212">
          <cell r="G212">
            <v>0</v>
          </cell>
        </row>
        <row r="408">
          <cell r="R408">
            <v>13987774.9</v>
          </cell>
        </row>
        <row r="409">
          <cell r="R409">
            <v>1800814.4</v>
          </cell>
        </row>
        <row r="412">
          <cell r="G412">
            <v>5038160</v>
          </cell>
        </row>
        <row r="416">
          <cell r="R416">
            <v>600000</v>
          </cell>
        </row>
        <row r="417">
          <cell r="R417">
            <v>23847.3</v>
          </cell>
        </row>
        <row r="420">
          <cell r="G420">
            <v>150000</v>
          </cell>
        </row>
        <row r="472">
          <cell r="R472">
            <v>493000</v>
          </cell>
        </row>
        <row r="473">
          <cell r="R473">
            <v>203675.5</v>
          </cell>
        </row>
        <row r="476">
          <cell r="G476">
            <v>121000</v>
          </cell>
        </row>
        <row r="520">
          <cell r="R520">
            <v>700000</v>
          </cell>
        </row>
        <row r="521">
          <cell r="R521">
            <v>118097.9</v>
          </cell>
        </row>
        <row r="524">
          <cell r="G524">
            <v>175000</v>
          </cell>
        </row>
        <row r="624">
          <cell r="R624">
            <v>400000</v>
          </cell>
        </row>
        <row r="625">
          <cell r="R625">
            <v>15.2</v>
          </cell>
        </row>
        <row r="628">
          <cell r="G628">
            <v>120000</v>
          </cell>
        </row>
        <row r="632">
          <cell r="R632">
            <v>454222.3</v>
          </cell>
        </row>
        <row r="633">
          <cell r="R633">
            <v>0</v>
          </cell>
        </row>
        <row r="636">
          <cell r="G636">
            <v>228663.6</v>
          </cell>
        </row>
        <row r="640">
          <cell r="R640">
            <v>0</v>
          </cell>
        </row>
        <row r="641">
          <cell r="R641">
            <v>0</v>
          </cell>
        </row>
        <row r="644">
          <cell r="R644">
            <v>0</v>
          </cell>
        </row>
        <row r="648">
          <cell r="R648">
            <v>16936171.800000001</v>
          </cell>
        </row>
        <row r="649">
          <cell r="R649">
            <v>0</v>
          </cell>
        </row>
        <row r="652">
          <cell r="G652">
            <v>3202174.7</v>
          </cell>
        </row>
        <row r="657">
          <cell r="R657">
            <v>0</v>
          </cell>
        </row>
        <row r="664">
          <cell r="R664">
            <v>15000</v>
          </cell>
        </row>
        <row r="665">
          <cell r="R665">
            <v>1119</v>
          </cell>
        </row>
        <row r="668">
          <cell r="G668">
            <v>3750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CY4" zoomScale="90" zoomScaleNormal="90" workbookViewId="0">
      <selection activeCell="H22" sqref="H22:H23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5" width="11.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1.5" style="6" customWidth="1"/>
    <col min="24" max="24" width="13" style="6" customWidth="1"/>
    <col min="25" max="25" width="6.62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4" width="10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77" t="s">
        <v>67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21"/>
      <c r="AA1" s="21"/>
      <c r="AB1" s="21"/>
      <c r="AC1" s="21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78" t="s">
        <v>70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55"/>
      <c r="AA2" s="55"/>
      <c r="AB2" s="55"/>
      <c r="AC2" s="55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50"/>
      <c r="R3" s="51"/>
      <c r="S3" s="51"/>
      <c r="W3" s="51"/>
      <c r="X3" s="51"/>
      <c r="Z3" s="135"/>
      <c r="AA3" s="135"/>
      <c r="AB3" s="135"/>
      <c r="AC3" s="52"/>
      <c r="AD3" s="52"/>
      <c r="AG3" s="53"/>
      <c r="AH3" s="54"/>
      <c r="AI3" s="54"/>
      <c r="AJ3" s="54"/>
      <c r="AK3" s="54"/>
      <c r="AL3" s="53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79" t="s">
        <v>44</v>
      </c>
      <c r="G4" s="80"/>
      <c r="H4" s="80"/>
      <c r="I4" s="80"/>
      <c r="J4" s="81"/>
      <c r="K4" s="97" t="s">
        <v>43</v>
      </c>
      <c r="L4" s="98"/>
      <c r="M4" s="98"/>
      <c r="N4" s="98"/>
      <c r="O4" s="99"/>
      <c r="P4" s="48"/>
      <c r="Q4" s="48"/>
      <c r="R4" s="48"/>
      <c r="S4" s="48"/>
      <c r="T4" s="48"/>
      <c r="U4" s="88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90"/>
      <c r="DH4" s="112" t="s">
        <v>17</v>
      </c>
      <c r="DI4" s="88" t="s">
        <v>29</v>
      </c>
      <c r="DJ4" s="89"/>
      <c r="DK4" s="90"/>
      <c r="DL4" s="72" t="s">
        <v>19</v>
      </c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112" t="s">
        <v>17</v>
      </c>
      <c r="EE4" s="115" t="s">
        <v>28</v>
      </c>
      <c r="EF4" s="116"/>
      <c r="EG4" s="117"/>
    </row>
    <row r="5" spans="2:137" s="8" customFormat="1" ht="29.25" customHeight="1" x14ac:dyDescent="0.3">
      <c r="B5" s="107"/>
      <c r="C5" s="108"/>
      <c r="D5" s="110"/>
      <c r="E5" s="110"/>
      <c r="F5" s="82"/>
      <c r="G5" s="83"/>
      <c r="H5" s="83"/>
      <c r="I5" s="83"/>
      <c r="J5" s="84"/>
      <c r="K5" s="100"/>
      <c r="L5" s="101"/>
      <c r="M5" s="101"/>
      <c r="N5" s="101"/>
      <c r="O5" s="102"/>
      <c r="P5" s="49"/>
      <c r="Q5" s="95" t="s">
        <v>24</v>
      </c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6"/>
      <c r="BB5" s="130" t="s">
        <v>16</v>
      </c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91" t="s">
        <v>27</v>
      </c>
      <c r="BO5" s="92"/>
      <c r="BP5" s="92"/>
      <c r="BQ5" s="88" t="s">
        <v>11</v>
      </c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90"/>
      <c r="CG5" s="61" t="s">
        <v>0</v>
      </c>
      <c r="CH5" s="62"/>
      <c r="CI5" s="62"/>
      <c r="CJ5" s="62"/>
      <c r="CK5" s="62"/>
      <c r="CL5" s="62"/>
      <c r="CM5" s="62"/>
      <c r="CN5" s="62"/>
      <c r="CO5" s="67"/>
      <c r="CP5" s="88" t="s">
        <v>14</v>
      </c>
      <c r="CQ5" s="89"/>
      <c r="CR5" s="89"/>
      <c r="CS5" s="89"/>
      <c r="CT5" s="89"/>
      <c r="CU5" s="89"/>
      <c r="CV5" s="89"/>
      <c r="CW5" s="89"/>
      <c r="CX5" s="89"/>
      <c r="CY5" s="130" t="s">
        <v>34</v>
      </c>
      <c r="CZ5" s="130"/>
      <c r="DA5" s="130"/>
      <c r="DB5" s="91" t="s">
        <v>15</v>
      </c>
      <c r="DC5" s="92"/>
      <c r="DD5" s="124"/>
      <c r="DE5" s="91" t="s">
        <v>25</v>
      </c>
      <c r="DF5" s="92"/>
      <c r="DG5" s="124"/>
      <c r="DH5" s="113"/>
      <c r="DI5" s="131"/>
      <c r="DJ5" s="132"/>
      <c r="DK5" s="133"/>
      <c r="DL5" s="128"/>
      <c r="DM5" s="128"/>
      <c r="DN5" s="129"/>
      <c r="DO5" s="129"/>
      <c r="DP5" s="129"/>
      <c r="DQ5" s="129"/>
      <c r="DR5" s="91" t="s">
        <v>18</v>
      </c>
      <c r="DS5" s="92"/>
      <c r="DT5" s="124"/>
      <c r="DU5" s="126"/>
      <c r="DV5" s="127"/>
      <c r="DW5" s="127"/>
      <c r="DX5" s="127"/>
      <c r="DY5" s="127"/>
      <c r="DZ5" s="127"/>
      <c r="EA5" s="127"/>
      <c r="EB5" s="127"/>
      <c r="EC5" s="127"/>
      <c r="ED5" s="113"/>
      <c r="EE5" s="118"/>
      <c r="EF5" s="119"/>
      <c r="EG5" s="120"/>
    </row>
    <row r="6" spans="2:137" s="8" customFormat="1" ht="107.25" customHeight="1" x14ac:dyDescent="0.3">
      <c r="B6" s="107"/>
      <c r="C6" s="108"/>
      <c r="D6" s="110"/>
      <c r="E6" s="110"/>
      <c r="F6" s="85"/>
      <c r="G6" s="86"/>
      <c r="H6" s="86"/>
      <c r="I6" s="86"/>
      <c r="J6" s="87"/>
      <c r="K6" s="103"/>
      <c r="L6" s="104"/>
      <c r="M6" s="104"/>
      <c r="N6" s="104"/>
      <c r="O6" s="105"/>
      <c r="P6" s="68" t="s">
        <v>66</v>
      </c>
      <c r="Q6" s="69"/>
      <c r="R6" s="69"/>
      <c r="S6" s="69"/>
      <c r="T6" s="70"/>
      <c r="U6" s="68" t="s">
        <v>30</v>
      </c>
      <c r="V6" s="69"/>
      <c r="W6" s="69"/>
      <c r="X6" s="69"/>
      <c r="Y6" s="70"/>
      <c r="Z6" s="68" t="s">
        <v>1</v>
      </c>
      <c r="AA6" s="69"/>
      <c r="AB6" s="69"/>
      <c r="AC6" s="69"/>
      <c r="AD6" s="70"/>
      <c r="AE6" s="68" t="s">
        <v>2</v>
      </c>
      <c r="AF6" s="69"/>
      <c r="AG6" s="69"/>
      <c r="AH6" s="69"/>
      <c r="AI6" s="70"/>
      <c r="AJ6" s="68" t="s">
        <v>3</v>
      </c>
      <c r="AK6" s="69"/>
      <c r="AL6" s="69"/>
      <c r="AM6" s="69"/>
      <c r="AN6" s="70"/>
      <c r="AO6" s="68" t="s">
        <v>31</v>
      </c>
      <c r="AP6" s="69"/>
      <c r="AQ6" s="69"/>
      <c r="AR6" s="69"/>
      <c r="AS6" s="70"/>
      <c r="AT6" s="68" t="s">
        <v>4</v>
      </c>
      <c r="AU6" s="69"/>
      <c r="AV6" s="69"/>
      <c r="AW6" s="69"/>
      <c r="AX6" s="70"/>
      <c r="AY6" s="68" t="s">
        <v>5</v>
      </c>
      <c r="AZ6" s="69"/>
      <c r="BA6" s="69"/>
      <c r="BB6" s="61" t="s">
        <v>26</v>
      </c>
      <c r="BC6" s="62"/>
      <c r="BD6" s="62"/>
      <c r="BE6" s="61" t="s">
        <v>12</v>
      </c>
      <c r="BF6" s="62"/>
      <c r="BG6" s="62"/>
      <c r="BH6" s="71" t="s">
        <v>6</v>
      </c>
      <c r="BI6" s="72"/>
      <c r="BJ6" s="72"/>
      <c r="BK6" s="73" t="s">
        <v>7</v>
      </c>
      <c r="BL6" s="74"/>
      <c r="BM6" s="74"/>
      <c r="BN6" s="93"/>
      <c r="BO6" s="94"/>
      <c r="BP6" s="94"/>
      <c r="BQ6" s="61" t="s">
        <v>32</v>
      </c>
      <c r="BR6" s="62"/>
      <c r="BS6" s="62"/>
      <c r="BT6" s="67"/>
      <c r="BU6" s="66" t="s">
        <v>13</v>
      </c>
      <c r="BV6" s="66"/>
      <c r="BW6" s="66"/>
      <c r="BX6" s="66" t="s">
        <v>8</v>
      </c>
      <c r="BY6" s="66"/>
      <c r="BZ6" s="66"/>
      <c r="CA6" s="66" t="s">
        <v>9</v>
      </c>
      <c r="CB6" s="66"/>
      <c r="CC6" s="66"/>
      <c r="CD6" s="66" t="s">
        <v>10</v>
      </c>
      <c r="CE6" s="66"/>
      <c r="CF6" s="66"/>
      <c r="CG6" s="66" t="s">
        <v>63</v>
      </c>
      <c r="CH6" s="66"/>
      <c r="CI6" s="66"/>
      <c r="CJ6" s="61" t="s">
        <v>35</v>
      </c>
      <c r="CK6" s="62"/>
      <c r="CL6" s="62"/>
      <c r="CM6" s="66" t="s">
        <v>33</v>
      </c>
      <c r="CN6" s="66"/>
      <c r="CO6" s="66"/>
      <c r="CP6" s="61" t="s">
        <v>36</v>
      </c>
      <c r="CQ6" s="62"/>
      <c r="CR6" s="62"/>
      <c r="CS6" s="61" t="s">
        <v>64</v>
      </c>
      <c r="CT6" s="62"/>
      <c r="CU6" s="67"/>
      <c r="CV6" s="61" t="s">
        <v>37</v>
      </c>
      <c r="CW6" s="62"/>
      <c r="CX6" s="62"/>
      <c r="CY6" s="130"/>
      <c r="CZ6" s="130"/>
      <c r="DA6" s="130"/>
      <c r="DB6" s="93"/>
      <c r="DC6" s="94"/>
      <c r="DD6" s="125"/>
      <c r="DE6" s="93"/>
      <c r="DF6" s="94"/>
      <c r="DG6" s="125"/>
      <c r="DH6" s="113"/>
      <c r="DI6" s="73"/>
      <c r="DJ6" s="74"/>
      <c r="DK6" s="134"/>
      <c r="DL6" s="91" t="s">
        <v>38</v>
      </c>
      <c r="DM6" s="92"/>
      <c r="DN6" s="124"/>
      <c r="DO6" s="91" t="s">
        <v>39</v>
      </c>
      <c r="DP6" s="92"/>
      <c r="DQ6" s="124"/>
      <c r="DR6" s="93"/>
      <c r="DS6" s="94"/>
      <c r="DT6" s="125"/>
      <c r="DU6" s="91" t="s">
        <v>40</v>
      </c>
      <c r="DV6" s="92"/>
      <c r="DW6" s="124"/>
      <c r="DX6" s="91" t="s">
        <v>41</v>
      </c>
      <c r="DY6" s="92"/>
      <c r="DZ6" s="124"/>
      <c r="EA6" s="73" t="s">
        <v>42</v>
      </c>
      <c r="EB6" s="74"/>
      <c r="EC6" s="74"/>
      <c r="ED6" s="113"/>
      <c r="EE6" s="121"/>
      <c r="EF6" s="122"/>
      <c r="EG6" s="123"/>
    </row>
    <row r="7" spans="2:137" s="15" customFormat="1" ht="15" customHeight="1" x14ac:dyDescent="0.25">
      <c r="B7" s="107"/>
      <c r="C7" s="108"/>
      <c r="D7" s="110"/>
      <c r="E7" s="110"/>
      <c r="F7" s="57" t="s">
        <v>45</v>
      </c>
      <c r="G7" s="63" t="s">
        <v>46</v>
      </c>
      <c r="H7" s="64"/>
      <c r="I7" s="64"/>
      <c r="J7" s="65"/>
      <c r="K7" s="57" t="s">
        <v>45</v>
      </c>
      <c r="L7" s="63" t="s">
        <v>46</v>
      </c>
      <c r="M7" s="64"/>
      <c r="N7" s="64"/>
      <c r="O7" s="65"/>
      <c r="P7" s="57" t="s">
        <v>45</v>
      </c>
      <c r="Q7" s="63" t="s">
        <v>46</v>
      </c>
      <c r="R7" s="64"/>
      <c r="S7" s="64"/>
      <c r="T7" s="65"/>
      <c r="U7" s="57" t="s">
        <v>45</v>
      </c>
      <c r="V7" s="63" t="s">
        <v>46</v>
      </c>
      <c r="W7" s="64"/>
      <c r="X7" s="64"/>
      <c r="Y7" s="65"/>
      <c r="Z7" s="57" t="s">
        <v>45</v>
      </c>
      <c r="AA7" s="63" t="s">
        <v>46</v>
      </c>
      <c r="AB7" s="64"/>
      <c r="AC7" s="64"/>
      <c r="AD7" s="65"/>
      <c r="AE7" s="57" t="s">
        <v>45</v>
      </c>
      <c r="AF7" s="63" t="s">
        <v>46</v>
      </c>
      <c r="AG7" s="64"/>
      <c r="AH7" s="64"/>
      <c r="AI7" s="65"/>
      <c r="AJ7" s="57" t="s">
        <v>45</v>
      </c>
      <c r="AK7" s="63" t="s">
        <v>46</v>
      </c>
      <c r="AL7" s="64"/>
      <c r="AM7" s="64"/>
      <c r="AN7" s="65"/>
      <c r="AO7" s="57" t="s">
        <v>45</v>
      </c>
      <c r="AP7" s="63" t="s">
        <v>46</v>
      </c>
      <c r="AQ7" s="64"/>
      <c r="AR7" s="64"/>
      <c r="AS7" s="65"/>
      <c r="AT7" s="57" t="s">
        <v>45</v>
      </c>
      <c r="AU7" s="59" t="s">
        <v>46</v>
      </c>
      <c r="AV7" s="106"/>
      <c r="AW7" s="106"/>
      <c r="AX7" s="60"/>
      <c r="AY7" s="57" t="s">
        <v>45</v>
      </c>
      <c r="AZ7" s="59" t="s">
        <v>46</v>
      </c>
      <c r="BA7" s="60"/>
      <c r="BB7" s="57" t="s">
        <v>45</v>
      </c>
      <c r="BC7" s="59" t="s">
        <v>46</v>
      </c>
      <c r="BD7" s="60"/>
      <c r="BE7" s="57" t="s">
        <v>45</v>
      </c>
      <c r="BF7" s="59" t="s">
        <v>46</v>
      </c>
      <c r="BG7" s="60"/>
      <c r="BH7" s="57" t="s">
        <v>45</v>
      </c>
      <c r="BI7" s="63" t="s">
        <v>46</v>
      </c>
      <c r="BJ7" s="64"/>
      <c r="BK7" s="57" t="s">
        <v>45</v>
      </c>
      <c r="BL7" s="59" t="s">
        <v>46</v>
      </c>
      <c r="BM7" s="60"/>
      <c r="BN7" s="57" t="s">
        <v>45</v>
      </c>
      <c r="BO7" s="59" t="s">
        <v>46</v>
      </c>
      <c r="BP7" s="60"/>
      <c r="BQ7" s="57" t="s">
        <v>45</v>
      </c>
      <c r="BR7" s="63" t="s">
        <v>46</v>
      </c>
      <c r="BS7" s="64"/>
      <c r="BT7" s="65"/>
      <c r="BU7" s="57" t="s">
        <v>45</v>
      </c>
      <c r="BV7" s="75" t="s">
        <v>46</v>
      </c>
      <c r="BW7" s="76"/>
      <c r="BX7" s="57" t="s">
        <v>45</v>
      </c>
      <c r="BY7" s="75" t="s">
        <v>46</v>
      </c>
      <c r="BZ7" s="76"/>
      <c r="CA7" s="57" t="s">
        <v>45</v>
      </c>
      <c r="CB7" s="75" t="s">
        <v>46</v>
      </c>
      <c r="CC7" s="76"/>
      <c r="CD7" s="57" t="s">
        <v>45</v>
      </c>
      <c r="CE7" s="75" t="s">
        <v>46</v>
      </c>
      <c r="CF7" s="76"/>
      <c r="CG7" s="57" t="s">
        <v>45</v>
      </c>
      <c r="CH7" s="75" t="s">
        <v>46</v>
      </c>
      <c r="CI7" s="76"/>
      <c r="CJ7" s="57" t="s">
        <v>45</v>
      </c>
      <c r="CK7" s="75" t="s">
        <v>46</v>
      </c>
      <c r="CL7" s="76"/>
      <c r="CM7" s="57" t="s">
        <v>45</v>
      </c>
      <c r="CN7" s="75" t="s">
        <v>46</v>
      </c>
      <c r="CO7" s="76"/>
      <c r="CP7" s="57" t="s">
        <v>45</v>
      </c>
      <c r="CQ7" s="75" t="s">
        <v>46</v>
      </c>
      <c r="CR7" s="76"/>
      <c r="CS7" s="57" t="s">
        <v>45</v>
      </c>
      <c r="CT7" s="75" t="s">
        <v>46</v>
      </c>
      <c r="CU7" s="76"/>
      <c r="CV7" s="57" t="s">
        <v>45</v>
      </c>
      <c r="CW7" s="75" t="s">
        <v>46</v>
      </c>
      <c r="CX7" s="76"/>
      <c r="CY7" s="57" t="s">
        <v>45</v>
      </c>
      <c r="CZ7" s="75" t="s">
        <v>46</v>
      </c>
      <c r="DA7" s="76"/>
      <c r="DB7" s="57" t="s">
        <v>45</v>
      </c>
      <c r="DC7" s="75" t="s">
        <v>46</v>
      </c>
      <c r="DD7" s="76"/>
      <c r="DE7" s="57" t="s">
        <v>45</v>
      </c>
      <c r="DF7" s="75" t="s">
        <v>46</v>
      </c>
      <c r="DG7" s="76"/>
      <c r="DH7" s="113"/>
      <c r="DI7" s="57" t="s">
        <v>45</v>
      </c>
      <c r="DJ7" s="75" t="s">
        <v>46</v>
      </c>
      <c r="DK7" s="76"/>
      <c r="DL7" s="57" t="s">
        <v>45</v>
      </c>
      <c r="DM7" s="75" t="s">
        <v>46</v>
      </c>
      <c r="DN7" s="76"/>
      <c r="DO7" s="57" t="s">
        <v>45</v>
      </c>
      <c r="DP7" s="75" t="s">
        <v>46</v>
      </c>
      <c r="DQ7" s="76"/>
      <c r="DR7" s="57" t="s">
        <v>45</v>
      </c>
      <c r="DS7" s="75" t="s">
        <v>46</v>
      </c>
      <c r="DT7" s="76"/>
      <c r="DU7" s="57" t="s">
        <v>45</v>
      </c>
      <c r="DV7" s="75" t="s">
        <v>46</v>
      </c>
      <c r="DW7" s="76"/>
      <c r="DX7" s="57" t="s">
        <v>45</v>
      </c>
      <c r="DY7" s="75" t="s">
        <v>46</v>
      </c>
      <c r="DZ7" s="76"/>
      <c r="EA7" s="57" t="s">
        <v>45</v>
      </c>
      <c r="EB7" s="75" t="s">
        <v>46</v>
      </c>
      <c r="EC7" s="76"/>
      <c r="ED7" s="113"/>
      <c r="EE7" s="57" t="s">
        <v>45</v>
      </c>
      <c r="EF7" s="75" t="s">
        <v>46</v>
      </c>
      <c r="EG7" s="76"/>
    </row>
    <row r="8" spans="2:137" s="8" customFormat="1" ht="49.5" customHeight="1" x14ac:dyDescent="0.3">
      <c r="B8" s="107"/>
      <c r="C8" s="108"/>
      <c r="D8" s="111"/>
      <c r="E8" s="111"/>
      <c r="F8" s="58"/>
      <c r="G8" s="2" t="s">
        <v>68</v>
      </c>
      <c r="H8" s="1" t="s">
        <v>47</v>
      </c>
      <c r="I8" s="16" t="s">
        <v>69</v>
      </c>
      <c r="J8" s="17" t="s">
        <v>65</v>
      </c>
      <c r="K8" s="58"/>
      <c r="L8" s="2" t="str">
        <f>G8</f>
        <v>ծրագիր-3 ամիս</v>
      </c>
      <c r="M8" s="1" t="s">
        <v>47</v>
      </c>
      <c r="N8" s="16" t="str">
        <f>I8</f>
        <v>կատ. %-ը 1-ին եռամսյակի նկատմամբ</v>
      </c>
      <c r="O8" s="1" t="s">
        <v>48</v>
      </c>
      <c r="P8" s="58"/>
      <c r="Q8" s="2" t="str">
        <f>G8</f>
        <v>ծրագիր-3 ամիս</v>
      </c>
      <c r="R8" s="1" t="s">
        <v>47</v>
      </c>
      <c r="S8" s="16" t="str">
        <f>I8</f>
        <v>կատ. %-ը 1-ին եռամսյակի նկատմամբ</v>
      </c>
      <c r="T8" s="1" t="s">
        <v>48</v>
      </c>
      <c r="U8" s="58"/>
      <c r="V8" s="2" t="str">
        <f>G8</f>
        <v>ծրագիր-3 ամիս</v>
      </c>
      <c r="W8" s="1" t="s">
        <v>47</v>
      </c>
      <c r="X8" s="16" t="str">
        <f>I8</f>
        <v>կատ. %-ը 1-ին եռամսյակի նկատմամբ</v>
      </c>
      <c r="Y8" s="1" t="s">
        <v>48</v>
      </c>
      <c r="Z8" s="58"/>
      <c r="AA8" s="2" t="str">
        <f>V8</f>
        <v>ծրագիր-3 ամիս</v>
      </c>
      <c r="AB8" s="1" t="s">
        <v>47</v>
      </c>
      <c r="AC8" s="16" t="str">
        <f>I8</f>
        <v>կատ. %-ը 1-ին եռամսյակի նկատմամբ</v>
      </c>
      <c r="AD8" s="1" t="s">
        <v>48</v>
      </c>
      <c r="AE8" s="58"/>
      <c r="AF8" s="18" t="str">
        <f>G8</f>
        <v>ծրագիր-3 ամիս</v>
      </c>
      <c r="AG8" s="1" t="s">
        <v>47</v>
      </c>
      <c r="AH8" s="16" t="str">
        <f>I8</f>
        <v>կատ. %-ը 1-ին եռամսյակի նկատմամբ</v>
      </c>
      <c r="AI8" s="1" t="s">
        <v>48</v>
      </c>
      <c r="AJ8" s="58"/>
      <c r="AK8" s="18" t="str">
        <f>G8</f>
        <v>ծրագիր-3 ամիս</v>
      </c>
      <c r="AL8" s="1" t="s">
        <v>47</v>
      </c>
      <c r="AM8" s="16" t="str">
        <f>I8</f>
        <v>կատ. %-ը 1-ին եռամսյակի նկատմամբ</v>
      </c>
      <c r="AN8" s="1" t="s">
        <v>48</v>
      </c>
      <c r="AO8" s="58"/>
      <c r="AP8" s="18" t="str">
        <f>G8</f>
        <v>ծրագիր-3 ամիս</v>
      </c>
      <c r="AQ8" s="1" t="s">
        <v>47</v>
      </c>
      <c r="AR8" s="16" t="str">
        <f>I8</f>
        <v>կատ. %-ը 1-ին եռամսյակի նկատմամբ</v>
      </c>
      <c r="AS8" s="1" t="s">
        <v>48</v>
      </c>
      <c r="AT8" s="58"/>
      <c r="AU8" s="18" t="str">
        <f>G8</f>
        <v>ծրագիր-3 ամիս</v>
      </c>
      <c r="AV8" s="1" t="s">
        <v>47</v>
      </c>
      <c r="AW8" s="1" t="str">
        <f>I8</f>
        <v>կատ. %-ը 1-ին եռամսյակի նկատմամբ</v>
      </c>
      <c r="AX8" s="1" t="s">
        <v>48</v>
      </c>
      <c r="AY8" s="58"/>
      <c r="AZ8" s="2" t="str">
        <f>G8</f>
        <v>ծրագիր-3 ամիս</v>
      </c>
      <c r="BA8" s="1" t="s">
        <v>47</v>
      </c>
      <c r="BB8" s="58"/>
      <c r="BC8" s="2" t="str">
        <f>G8</f>
        <v>ծրագիր-3 ամիս</v>
      </c>
      <c r="BD8" s="1" t="s">
        <v>47</v>
      </c>
      <c r="BE8" s="58"/>
      <c r="BF8" s="2" t="str">
        <f>G8</f>
        <v>ծրագիր-3 ամիս</v>
      </c>
      <c r="BG8" s="1" t="s">
        <v>47</v>
      </c>
      <c r="BH8" s="58"/>
      <c r="BI8" s="2" t="str">
        <f>G8</f>
        <v>ծրագիր-3 ամիս</v>
      </c>
      <c r="BJ8" s="1" t="s">
        <v>47</v>
      </c>
      <c r="BK8" s="58"/>
      <c r="BL8" s="2" t="str">
        <f>G8</f>
        <v>ծրագիր-3 ամիս</v>
      </c>
      <c r="BM8" s="1" t="s">
        <v>47</v>
      </c>
      <c r="BN8" s="58"/>
      <c r="BO8" s="2" t="str">
        <f>G8</f>
        <v>ծրագիր-3 ամիս</v>
      </c>
      <c r="BP8" s="1" t="s">
        <v>47</v>
      </c>
      <c r="BQ8" s="58"/>
      <c r="BR8" s="2" t="str">
        <f>G8</f>
        <v>ծրագիր-3 ամիս</v>
      </c>
      <c r="BS8" s="1" t="s">
        <v>47</v>
      </c>
      <c r="BT8" s="1" t="s">
        <v>48</v>
      </c>
      <c r="BU8" s="58"/>
      <c r="BV8" s="18" t="str">
        <f>G8</f>
        <v>ծրագիր-3 ամիս</v>
      </c>
      <c r="BW8" s="1" t="s">
        <v>47</v>
      </c>
      <c r="BX8" s="58"/>
      <c r="BY8" s="2" t="str">
        <f>G8</f>
        <v>ծրագիր-3 ամիս</v>
      </c>
      <c r="BZ8" s="1" t="s">
        <v>47</v>
      </c>
      <c r="CA8" s="58"/>
      <c r="CB8" s="2" t="str">
        <f>G8</f>
        <v>ծրագիր-3 ամիս</v>
      </c>
      <c r="CC8" s="1" t="s">
        <v>47</v>
      </c>
      <c r="CD8" s="58"/>
      <c r="CE8" s="2" t="str">
        <f>G8</f>
        <v>ծրագիր-3 ամիս</v>
      </c>
      <c r="CF8" s="1" t="s">
        <v>47</v>
      </c>
      <c r="CG8" s="58"/>
      <c r="CH8" s="2" t="str">
        <f>G8</f>
        <v>ծրագիր-3 ամիս</v>
      </c>
      <c r="CI8" s="1" t="s">
        <v>47</v>
      </c>
      <c r="CJ8" s="58"/>
      <c r="CK8" s="2" t="str">
        <f>G8</f>
        <v>ծրագիր-3 ամիս</v>
      </c>
      <c r="CL8" s="1" t="s">
        <v>47</v>
      </c>
      <c r="CM8" s="58"/>
      <c r="CN8" s="2" t="str">
        <f>G8</f>
        <v>ծրագիր-3 ամիս</v>
      </c>
      <c r="CO8" s="1" t="s">
        <v>47</v>
      </c>
      <c r="CP8" s="58"/>
      <c r="CQ8" s="2" t="str">
        <f>G8</f>
        <v>ծրագիր-3 ամիս</v>
      </c>
      <c r="CR8" s="1" t="s">
        <v>47</v>
      </c>
      <c r="CS8" s="58"/>
      <c r="CT8" s="2" t="str">
        <f>G8</f>
        <v>ծրագիր-3 ամիս</v>
      </c>
      <c r="CU8" s="1" t="s">
        <v>47</v>
      </c>
      <c r="CV8" s="58"/>
      <c r="CW8" s="2" t="str">
        <f>G8</f>
        <v>ծրագիր-3 ամիս</v>
      </c>
      <c r="CX8" s="1" t="s">
        <v>47</v>
      </c>
      <c r="CY8" s="58"/>
      <c r="CZ8" s="2" t="str">
        <f>G8</f>
        <v>ծրագիր-3 ամիս</v>
      </c>
      <c r="DA8" s="1" t="s">
        <v>47</v>
      </c>
      <c r="DB8" s="58"/>
      <c r="DC8" s="2" t="str">
        <f>G8</f>
        <v>ծրագիր-3 ամիս</v>
      </c>
      <c r="DD8" s="1" t="s">
        <v>47</v>
      </c>
      <c r="DE8" s="58"/>
      <c r="DF8" s="2" t="str">
        <f>G8</f>
        <v>ծրագիր-3 ամիս</v>
      </c>
      <c r="DG8" s="1" t="s">
        <v>47</v>
      </c>
      <c r="DH8" s="114"/>
      <c r="DI8" s="58"/>
      <c r="DJ8" s="2" t="str">
        <f>G8</f>
        <v>ծրագիր-3 ամիս</v>
      </c>
      <c r="DK8" s="1" t="s">
        <v>47</v>
      </c>
      <c r="DL8" s="58"/>
      <c r="DM8" s="2" t="str">
        <f>G8</f>
        <v>ծրագիր-3 ամիս</v>
      </c>
      <c r="DN8" s="1" t="s">
        <v>47</v>
      </c>
      <c r="DO8" s="58"/>
      <c r="DP8" s="2" t="str">
        <f>G8</f>
        <v>ծրագիր-3 ամիս</v>
      </c>
      <c r="DQ8" s="1" t="s">
        <v>47</v>
      </c>
      <c r="DR8" s="58"/>
      <c r="DS8" s="2" t="str">
        <f>G8</f>
        <v>ծրագիր-3 ամիս</v>
      </c>
      <c r="DT8" s="1" t="s">
        <v>47</v>
      </c>
      <c r="DU8" s="58"/>
      <c r="DV8" s="2" t="str">
        <f>G8</f>
        <v>ծրագիր-3 ամիս</v>
      </c>
      <c r="DW8" s="1" t="s">
        <v>47</v>
      </c>
      <c r="DX8" s="58"/>
      <c r="DY8" s="2" t="str">
        <f>G8</f>
        <v>ծրագիր-3 ամիս</v>
      </c>
      <c r="DZ8" s="1" t="s">
        <v>47</v>
      </c>
      <c r="EA8" s="58"/>
      <c r="EB8" s="2" t="str">
        <f>G8</f>
        <v>ծրագիր-3 ամիս</v>
      </c>
      <c r="EC8" s="1" t="s">
        <v>47</v>
      </c>
      <c r="ED8" s="114"/>
      <c r="EE8" s="58"/>
      <c r="EF8" s="2" t="str">
        <f>G8</f>
        <v>ծրագիր-3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20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2">
        <v>0</v>
      </c>
      <c r="E10" s="22">
        <v>0</v>
      </c>
      <c r="F10" s="24">
        <f>DI10+EE10-EA10</f>
        <v>2813371.4</v>
      </c>
      <c r="G10" s="24">
        <f>DJ10+EF10-EB10</f>
        <v>577481.5</v>
      </c>
      <c r="H10" s="24">
        <f t="shared" ref="H10:H20" si="0">DK10+EG10-EC10</f>
        <v>385985.5</v>
      </c>
      <c r="I10" s="24">
        <f>IFERROR(H10/G10*100,"-")</f>
        <v>66.839457194732645</v>
      </c>
      <c r="J10" s="25">
        <f>IFERROR(H10/F10*100,"-")</f>
        <v>13.719678105777289</v>
      </c>
      <c r="K10" s="24">
        <f>P10+Z10+AE10+AJ10+AO10+AT10+AY10+BN10+BU10+BX10+CA10+CD10+CG10+CM10+CP10+CV10+CY10+DB10+DE10</f>
        <v>2813371.4</v>
      </c>
      <c r="L10" s="24">
        <f>Q10+AA10+AF10+AK10+AP10+AU10+AZ10+BO10+BV10+BY10+CB10+CE10+CH10+CN10+CQ10+CW10+CZ10+DC10+DF10</f>
        <v>577481.5</v>
      </c>
      <c r="M10" s="24">
        <f>R10+AB10+AG10+AL10+AQ10+AV10+BA10+BP10+BW10+BZ10+CC10+CF10+CI10+CO10+CR10+CX10+DA10+DD10+DG10</f>
        <v>385985.5</v>
      </c>
      <c r="N10" s="26">
        <f>IFERROR(M10/L10*100,"-")</f>
        <v>66.839457194732645</v>
      </c>
      <c r="O10" s="27">
        <f>IFERROR(M10/K10*100,"-")</f>
        <v>13.719678105777289</v>
      </c>
      <c r="P10" s="28">
        <f>+[1]rep1_101!$E$92</f>
        <v>698578.4</v>
      </c>
      <c r="Q10" s="28">
        <f>+[2]rep1_101!$E$96</f>
        <v>125500</v>
      </c>
      <c r="R10" s="28">
        <f>+[1]rep1_101!$E$93</f>
        <v>68868.100000000006</v>
      </c>
      <c r="S10" s="28">
        <f>IFERROR(R10/Q10*100,"-")</f>
        <v>54.874980079681279</v>
      </c>
      <c r="T10" s="27">
        <f>IFERROR(R10/P10*100,"-")</f>
        <v>9.8583208412971253</v>
      </c>
      <c r="U10" s="28">
        <f>+Z10+AJ10</f>
        <v>1357252.4</v>
      </c>
      <c r="V10" s="28">
        <f>+AA10+AK10</f>
        <v>252260</v>
      </c>
      <c r="W10" s="28">
        <f>+AB10+AL10</f>
        <v>174581</v>
      </c>
      <c r="X10" s="28">
        <f>IFERROR(W10/V10*100,"-")</f>
        <v>69.206770792039961</v>
      </c>
      <c r="Y10" s="27">
        <f>IFERROR(W10/U10*100,"-")</f>
        <v>12.86282492482607</v>
      </c>
      <c r="Z10" s="22">
        <f>+[1]rep1_101!$E$22</f>
        <v>17534</v>
      </c>
      <c r="AA10" s="22">
        <f>+[2]rep1_101!$E$26</f>
        <v>3060</v>
      </c>
      <c r="AB10" s="22">
        <f>+[1]rep1_101!$E$23</f>
        <v>800.7</v>
      </c>
      <c r="AC10" s="29">
        <f>IFERROR(AB10/AA10*100,"-")</f>
        <v>26.166666666666664</v>
      </c>
      <c r="AD10" s="30">
        <f>IFERROR(AB10/Z10*100,"-")</f>
        <v>4.5665564046994414</v>
      </c>
      <c r="AE10" s="22">
        <f>+[1]rep1_101!$E$71</f>
        <v>7868.7</v>
      </c>
      <c r="AF10" s="22">
        <f>+[2]rep1_101!$E$75</f>
        <v>1380</v>
      </c>
      <c r="AG10" s="22">
        <f>+[1]rep1_101!$E$72</f>
        <v>325.3</v>
      </c>
      <c r="AH10" s="29">
        <f>IFERROR(AG10/AF10*100,"-")</f>
        <v>23.572463768115941</v>
      </c>
      <c r="AI10" s="27">
        <f>IFERROR(AG10/AE10*100,"-")</f>
        <v>4.1341009315388826</v>
      </c>
      <c r="AJ10" s="22">
        <f>+[1]rep1_101!$E$43</f>
        <v>1339718.3999999999</v>
      </c>
      <c r="AK10" s="22">
        <f>+[2]rep1_101!$E$47</f>
        <v>249200</v>
      </c>
      <c r="AL10" s="22">
        <f>+[1]rep1_101!$E$44</f>
        <v>173780.3</v>
      </c>
      <c r="AM10" s="31">
        <f>IFERROR(AL10/AK10*100,"-")</f>
        <v>69.735272873194219</v>
      </c>
      <c r="AN10" s="27">
        <f>IFERROR(AL10/AJ10*100,"-")</f>
        <v>12.971405035565683</v>
      </c>
      <c r="AO10" s="22">
        <f>+[3]rep1_2!$E$127</f>
        <v>269412.5</v>
      </c>
      <c r="AP10" s="22">
        <f>+[4]rep1_2!$E$131</f>
        <v>85220</v>
      </c>
      <c r="AQ10" s="22">
        <f>+[3]rep1_2!$E$128</f>
        <v>67060.3</v>
      </c>
      <c r="AR10" s="29">
        <f>IFERROR(AQ10/AP10*100,"-")</f>
        <v>78.690800281624036</v>
      </c>
      <c r="AS10" s="27">
        <f>IFERROR(AQ10/AO10*100,"-")</f>
        <v>24.89130979446017</v>
      </c>
      <c r="AT10" s="32">
        <v>0</v>
      </c>
      <c r="AU10" s="32">
        <v>0</v>
      </c>
      <c r="AV10" s="32">
        <v>0</v>
      </c>
      <c r="AW10" s="32" t="str">
        <f>IFERROR(AV10/AU10*100,"-")</f>
        <v>-</v>
      </c>
      <c r="AX10" s="33" t="str">
        <f>IFERROR(AV10/AT10*100,"-")</f>
        <v>-</v>
      </c>
      <c r="AY10" s="32">
        <v>0</v>
      </c>
      <c r="AZ10" s="32">
        <v>0</v>
      </c>
      <c r="BA10" s="32">
        <v>0</v>
      </c>
      <c r="BB10" s="32">
        <v>0</v>
      </c>
      <c r="BC10" s="32">
        <v>0</v>
      </c>
      <c r="BD10" s="32">
        <v>0</v>
      </c>
      <c r="BE10" s="32"/>
      <c r="BF10" s="29"/>
      <c r="BG10" s="29"/>
      <c r="BH10" s="32"/>
      <c r="BI10" s="29"/>
      <c r="BJ10" s="29"/>
      <c r="BK10" s="32"/>
      <c r="BL10" s="32"/>
      <c r="BM10" s="32"/>
      <c r="BN10" s="32">
        <f>+[3]rep1_2!$E$134</f>
        <v>33.4</v>
      </c>
      <c r="BO10" s="32">
        <f>+[4]rep1_2!$E$138</f>
        <v>0</v>
      </c>
      <c r="BP10" s="32">
        <f>+[3]rep1_2!$E$135</f>
        <v>0</v>
      </c>
      <c r="BQ10" s="26">
        <f t="shared" ref="BQ10:BR22" si="1">BU10+BX10+CA10+CD10</f>
        <v>152174</v>
      </c>
      <c r="BR10" s="26">
        <f t="shared" si="1"/>
        <v>36409</v>
      </c>
      <c r="BS10" s="26">
        <f t="shared" ref="BS10:BS22" si="2">BW10+BZ10+CC10+CF10</f>
        <v>11388.5</v>
      </c>
      <c r="BT10" s="34">
        <f>IFERROR(BS10/BQ10*100,"-")</f>
        <v>7.4838671520759128</v>
      </c>
      <c r="BU10" s="32">
        <f>+[3]rep1_2!$E$141</f>
        <v>146358</v>
      </c>
      <c r="BV10" s="32">
        <f>+[4]rep1_2!$E$145</f>
        <v>35000</v>
      </c>
      <c r="BW10" s="32">
        <f>+[3]rep1_2!$E$142</f>
        <v>11362</v>
      </c>
      <c r="BX10" s="32">
        <v>0</v>
      </c>
      <c r="BY10" s="32">
        <v>0</v>
      </c>
      <c r="BZ10" s="32">
        <v>0</v>
      </c>
      <c r="CA10" s="32">
        <f>+[3]rep1_2!$E$155</f>
        <v>3500</v>
      </c>
      <c r="CB10" s="32">
        <f>+[4]rep1_2!$E$159</f>
        <v>830</v>
      </c>
      <c r="CC10" s="32">
        <f>+[3]rep1_2!$E$156</f>
        <v>26.5</v>
      </c>
      <c r="CD10" s="32">
        <f>+[3]rep1_2!$E$148</f>
        <v>2316</v>
      </c>
      <c r="CE10" s="32">
        <f>+[4]rep1_2!$E$152</f>
        <v>579</v>
      </c>
      <c r="CF10" s="32">
        <f>+[3]rep1_2!$E$149</f>
        <v>0</v>
      </c>
      <c r="CG10" s="32">
        <v>0</v>
      </c>
      <c r="CH10" s="32">
        <v>0</v>
      </c>
      <c r="CI10" s="32">
        <v>0</v>
      </c>
      <c r="CJ10" s="32">
        <f>+[3]rep1_2!$E$183</f>
        <v>0</v>
      </c>
      <c r="CK10" s="32">
        <f>+[4]rep1_2!$E$187</f>
        <v>0</v>
      </c>
      <c r="CL10" s="32">
        <f>+[3]rep1_2!$E$184</f>
        <v>0</v>
      </c>
      <c r="CM10" s="32">
        <v>0</v>
      </c>
      <c r="CN10" s="32">
        <v>0</v>
      </c>
      <c r="CO10" s="32">
        <v>0</v>
      </c>
      <c r="CP10" s="32">
        <f>+[3]rep1_2!$E$225</f>
        <v>299552</v>
      </c>
      <c r="CQ10" s="32">
        <f>+[4]rep1_2!$E$229</f>
        <v>70212.5</v>
      </c>
      <c r="CR10" s="32">
        <f>+[3]rep1_2!$E$226</f>
        <v>54699.199999999997</v>
      </c>
      <c r="CS10" s="32">
        <f>+[3]rep1_2!$E$197</f>
        <v>298702</v>
      </c>
      <c r="CT10" s="32">
        <f>+[4]rep1_2!$E$201</f>
        <v>70000</v>
      </c>
      <c r="CU10" s="32">
        <f>+[3]rep1_2!$E$198</f>
        <v>54485.599999999999</v>
      </c>
      <c r="CV10" s="32">
        <v>0</v>
      </c>
      <c r="CW10" s="32">
        <v>0</v>
      </c>
      <c r="CX10" s="32">
        <v>0</v>
      </c>
      <c r="CY10" s="32">
        <f>+[3]rep1_2!$E$232</f>
        <v>12000</v>
      </c>
      <c r="CZ10" s="32">
        <f>+[4]rep1_2!$E$236</f>
        <v>3000</v>
      </c>
      <c r="DA10" s="32">
        <f>+[3]rep1_2!$E$233</f>
        <v>7786.8</v>
      </c>
      <c r="DB10" s="32">
        <f>+[3]rep1_2!$E$260</f>
        <v>1500</v>
      </c>
      <c r="DC10" s="32">
        <f>+[4]rep1_2!$E$264</f>
        <v>500</v>
      </c>
      <c r="DD10" s="32">
        <f>+[3]rep1_2!$E$261</f>
        <v>0</v>
      </c>
      <c r="DE10" s="32">
        <f>+[3]rep1_2!$E$239</f>
        <v>15000</v>
      </c>
      <c r="DF10" s="32">
        <f>+[4]rep1_2!$E$243</f>
        <v>3000</v>
      </c>
      <c r="DG10" s="32">
        <f>+[3]rep1_2!$E$240</f>
        <v>1276.3</v>
      </c>
      <c r="DH10" s="32"/>
      <c r="DI10" s="23">
        <f>P10+Z10+AE10+AJ10+AO10+AT10+AY10+BB10+BE10+BH10+BK10+BN10+BU10+BX10+CA10+CD10+CG10+CJ10+CM10+CP10+CV10+CY10+DB10+DE10</f>
        <v>2813371.4</v>
      </c>
      <c r="DJ10" s="23">
        <f>Q10+AA10+AF10+AK10+AP10+AU10+AZ10+BC10+BF10+BI10+BL10+BO10+BV10+BY10+CB10+CE10+CH10+CK10+CN10+CQ10+CW10+CZ10+DC10+DF10</f>
        <v>577481.5</v>
      </c>
      <c r="DK10" s="23">
        <f>R10+AB10+AG10+AL10+AQ10+AV10+BA10+BD10+BG10+BJ10+BM10+BP10+BW10+BZ10+CC10+CF10+CI10+CL10+CO10+CR10+CX10+DA10+DD10+DG10+DH10</f>
        <v>385985.5</v>
      </c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22">
        <f>+DL10+DO10+DR10+DU10+DX10+EA10</f>
        <v>0</v>
      </c>
      <c r="EF10" s="22">
        <f t="shared" ref="EF10:EG10" si="3">+DM10+DP10+DS10+DV10+DY10+EB10</f>
        <v>0</v>
      </c>
      <c r="EG10" s="22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2">
        <v>0</v>
      </c>
      <c r="E11" s="22">
        <v>0</v>
      </c>
      <c r="F11" s="24">
        <f t="shared" ref="F11:F20" si="4">DI11+EE11-EA11</f>
        <v>1536088.2</v>
      </c>
      <c r="G11" s="24">
        <f t="shared" ref="G11:G20" si="5">DJ11+EF11-EB11</f>
        <v>316025</v>
      </c>
      <c r="H11" s="24">
        <f t="shared" si="0"/>
        <v>220976.4</v>
      </c>
      <c r="I11" s="24">
        <f t="shared" ref="I11:I21" si="6">IFERROR(H11/G11*100,"-")</f>
        <v>69.92370856736018</v>
      </c>
      <c r="J11" s="25">
        <f t="shared" ref="J11:J23" si="7">IFERROR(H11/F11*100,"-")</f>
        <v>14.385658323525954</v>
      </c>
      <c r="K11" s="24">
        <f t="shared" ref="K11:K22" si="8">P11+Z11+AE11+AJ11+AO11+AT11+AY11+BN11+BU11+BX11+CA11+CD11+CG11+CM11+CP11+CV11+CY11+DB11+DE11</f>
        <v>1536088.2</v>
      </c>
      <c r="L11" s="24">
        <f t="shared" ref="L11:L21" si="9">Q11+AA11+AF11+AK11+AP11+AU11+AZ11+BO11+BV11+BY11+CB11+CE11+CH11+CN11+CQ11+CW11+CZ11+DC11+DF11</f>
        <v>316025</v>
      </c>
      <c r="M11" s="24">
        <f t="shared" ref="M11:M22" si="10">R11+AB11+AG11+AL11+AQ11+AV11+BA11+BP11+BW11+BZ11+CC11+CF11+CI11+CO11+CR11+CX11+DA11+DD11+DG11</f>
        <v>220976.4</v>
      </c>
      <c r="N11" s="26">
        <f t="shared" ref="N11:N21" si="11">IFERROR(M11/L11*100,"-")</f>
        <v>69.92370856736018</v>
      </c>
      <c r="O11" s="27">
        <f t="shared" ref="O11:O23" si="12">IFERROR(M11/K11*100,"-")</f>
        <v>14.385658323525954</v>
      </c>
      <c r="P11" s="28">
        <f>+[1]rep1_101!$F$92</f>
        <v>504191.2</v>
      </c>
      <c r="Q11" s="28">
        <f>+[2]rep1_101!$F$96</f>
        <v>90500</v>
      </c>
      <c r="R11" s="28">
        <f>+[1]rep1_101!$F$93</f>
        <v>42159.8</v>
      </c>
      <c r="S11" s="28">
        <f t="shared" ref="S11:S21" si="13">IFERROR(R11/Q11*100,"-")</f>
        <v>46.58541436464089</v>
      </c>
      <c r="T11" s="27">
        <f t="shared" ref="T11:T23" si="14">IFERROR(R11/P11*100,"-")</f>
        <v>8.3618674820187273</v>
      </c>
      <c r="U11" s="28">
        <f t="shared" ref="U11:U22" si="15">+Z11+AJ11</f>
        <v>679308.5</v>
      </c>
      <c r="V11" s="28">
        <f t="shared" ref="V11:V22" si="16">+AA11+AK11</f>
        <v>125100</v>
      </c>
      <c r="W11" s="28">
        <f t="shared" ref="W11:W22" si="17">+AB11+AL11</f>
        <v>101743.8</v>
      </c>
      <c r="X11" s="28">
        <f t="shared" ref="X11:X21" si="18">IFERROR(W11/V11*100,"-")</f>
        <v>81.329976019184656</v>
      </c>
      <c r="Y11" s="27">
        <f t="shared" ref="Y11:Y23" si="19">IFERROR(W11/U11*100,"-")</f>
        <v>14.977554380667987</v>
      </c>
      <c r="Z11" s="22">
        <f>+[1]rep1_101!$F$22</f>
        <v>17499.400000000001</v>
      </c>
      <c r="AA11" s="22">
        <f>+[2]rep1_101!$F$26</f>
        <v>3100</v>
      </c>
      <c r="AB11" s="22">
        <f>+[1]rep1_101!$F$23</f>
        <v>12610.2</v>
      </c>
      <c r="AC11" s="29">
        <f t="shared" ref="AC11:AC21" si="20">IFERROR(AB11/AA11*100,"-")</f>
        <v>406.78064516129035</v>
      </c>
      <c r="AD11" s="30">
        <f t="shared" ref="AD11:AD23" si="21">IFERROR(AB11/Z11*100,"-")</f>
        <v>72.060756368789782</v>
      </c>
      <c r="AE11" s="22">
        <f>+[1]rep1_101!$F$71</f>
        <v>1232</v>
      </c>
      <c r="AF11" s="22">
        <f>+[2]rep1_101!$F$75</f>
        <v>220</v>
      </c>
      <c r="AG11" s="22">
        <f>+[1]rep1_101!$F$72</f>
        <v>523.79999999999995</v>
      </c>
      <c r="AH11" s="29">
        <f t="shared" ref="AH11:AH21" si="22">IFERROR(AG11/AF11*100,"-")</f>
        <v>238.09090909090909</v>
      </c>
      <c r="AI11" s="27">
        <f t="shared" ref="AI11:AI23" si="23">IFERROR(AG11/AE11*100,"-")</f>
        <v>42.516233766233761</v>
      </c>
      <c r="AJ11" s="22">
        <f>+[1]rep1_101!$F$43</f>
        <v>661809.1</v>
      </c>
      <c r="AK11" s="22">
        <f>+[2]rep1_101!$F$47</f>
        <v>122000</v>
      </c>
      <c r="AL11" s="22">
        <f>+[1]rep1_101!$F$44</f>
        <v>89133.6</v>
      </c>
      <c r="AM11" s="31">
        <f t="shared" ref="AM11:AM21" si="24">IFERROR(AL11/AK11*100,"-")</f>
        <v>73.060327868852454</v>
      </c>
      <c r="AN11" s="27">
        <f t="shared" ref="AN11:AN23" si="25">IFERROR(AL11/AJ11*100,"-")</f>
        <v>13.468173828374377</v>
      </c>
      <c r="AO11" s="22">
        <f>+[3]rep1_2!$F$127</f>
        <v>136450</v>
      </c>
      <c r="AP11" s="22">
        <f>+[4]rep1_2!$F$131</f>
        <v>49930</v>
      </c>
      <c r="AQ11" s="22">
        <f>+[3]rep1_2!$F$128</f>
        <v>37023.4</v>
      </c>
      <c r="AR11" s="29">
        <f t="shared" ref="AR11:AR21" si="26">IFERROR(AQ11/AP11*100,"-")</f>
        <v>74.150610855197272</v>
      </c>
      <c r="AS11" s="27">
        <f t="shared" ref="AS11:AS23" si="27">IFERROR(AQ11/AO11*100,"-")</f>
        <v>27.133308904360572</v>
      </c>
      <c r="AT11" s="32">
        <v>0</v>
      </c>
      <c r="AU11" s="32">
        <v>0</v>
      </c>
      <c r="AV11" s="32">
        <v>0</v>
      </c>
      <c r="AW11" s="32" t="str">
        <f t="shared" ref="AW11:AW21" si="28">IFERROR(AV11/AU11*100,"-")</f>
        <v>-</v>
      </c>
      <c r="AX11" s="33" t="str">
        <f t="shared" ref="AX11:AX23" si="29">IFERROR(AV11/AT11*100,"-")</f>
        <v>-</v>
      </c>
      <c r="AY11" s="32">
        <v>0</v>
      </c>
      <c r="AZ11" s="32">
        <v>0</v>
      </c>
      <c r="BA11" s="32">
        <v>0</v>
      </c>
      <c r="BB11" s="32">
        <v>0</v>
      </c>
      <c r="BC11" s="32">
        <v>0</v>
      </c>
      <c r="BD11" s="32">
        <v>0</v>
      </c>
      <c r="BE11" s="32"/>
      <c r="BF11" s="29"/>
      <c r="BG11" s="29"/>
      <c r="BH11" s="32"/>
      <c r="BI11" s="29"/>
      <c r="BJ11" s="29"/>
      <c r="BK11" s="32"/>
      <c r="BL11" s="32"/>
      <c r="BM11" s="32"/>
      <c r="BN11" s="32">
        <f>+[3]rep1_2!$F$134</f>
        <v>0</v>
      </c>
      <c r="BO11" s="32">
        <f>+[4]rep1_2!$F$138</f>
        <v>0</v>
      </c>
      <c r="BP11" s="32">
        <f>+[3]rep1_2!$F$135</f>
        <v>0</v>
      </c>
      <c r="BQ11" s="26">
        <f t="shared" si="1"/>
        <v>30298.7</v>
      </c>
      <c r="BR11" s="26">
        <f t="shared" si="1"/>
        <v>7250</v>
      </c>
      <c r="BS11" s="26">
        <f t="shared" si="2"/>
        <v>8959.5</v>
      </c>
      <c r="BT11" s="34">
        <f t="shared" ref="BT11:BT23" si="30">IFERROR(BS11/BQ11*100,"-")</f>
        <v>29.57057563525828</v>
      </c>
      <c r="BU11" s="32">
        <f>+[3]rep1_2!$F$141</f>
        <v>21558.9</v>
      </c>
      <c r="BV11" s="32">
        <f>+[4]rep1_2!$F$145</f>
        <v>5100</v>
      </c>
      <c r="BW11" s="32">
        <f>+[3]rep1_2!$F$142</f>
        <v>7618.1</v>
      </c>
      <c r="BX11" s="32">
        <v>0</v>
      </c>
      <c r="BY11" s="32">
        <v>0</v>
      </c>
      <c r="BZ11" s="32">
        <v>0</v>
      </c>
      <c r="CA11" s="32">
        <f>+[3]rep1_2!$F$155</f>
        <v>2595.8000000000002</v>
      </c>
      <c r="CB11" s="32">
        <f>+[4]rep1_2!$F$159</f>
        <v>610</v>
      </c>
      <c r="CC11" s="32">
        <f>+[3]rep1_2!$F$156</f>
        <v>295.39999999999998</v>
      </c>
      <c r="CD11" s="32">
        <f>+[3]rep1_2!$F$148</f>
        <v>6144</v>
      </c>
      <c r="CE11" s="32">
        <f>+[4]rep1_2!$F$152</f>
        <v>1540</v>
      </c>
      <c r="CF11" s="32">
        <f>+[3]rep1_2!$F$149</f>
        <v>1046</v>
      </c>
      <c r="CG11" s="32">
        <v>0</v>
      </c>
      <c r="CH11" s="32">
        <v>0</v>
      </c>
      <c r="CI11" s="32">
        <v>0</v>
      </c>
      <c r="CJ11" s="32">
        <f>+[3]rep1_2!$F$183</f>
        <v>0</v>
      </c>
      <c r="CK11" s="32">
        <f>+[4]rep1_2!$F$187</f>
        <v>0</v>
      </c>
      <c r="CL11" s="32">
        <f>+[3]rep1_2!$F$184</f>
        <v>0</v>
      </c>
      <c r="CM11" s="32">
        <v>0</v>
      </c>
      <c r="CN11" s="32">
        <v>0</v>
      </c>
      <c r="CO11" s="32">
        <v>0</v>
      </c>
      <c r="CP11" s="32">
        <f>+[3]rep1_2!$F$225</f>
        <v>168107.8</v>
      </c>
      <c r="CQ11" s="32">
        <f>+[4]rep1_2!$F$229</f>
        <v>39525</v>
      </c>
      <c r="CR11" s="32">
        <f>+[3]rep1_2!$F$226</f>
        <v>27935.8</v>
      </c>
      <c r="CS11" s="32">
        <f>+[3]rep1_2!$F$197</f>
        <v>167207.79999999999</v>
      </c>
      <c r="CT11" s="32">
        <f>+[4]rep1_2!$F$201</f>
        <v>39300</v>
      </c>
      <c r="CU11" s="32">
        <f>+[3]rep1_2!$F$198</f>
        <v>27884.6</v>
      </c>
      <c r="CV11" s="32">
        <v>0</v>
      </c>
      <c r="CW11" s="32">
        <v>0</v>
      </c>
      <c r="CX11" s="32">
        <v>0</v>
      </c>
      <c r="CY11" s="32">
        <f>+[3]rep1_2!$F$232</f>
        <v>4000</v>
      </c>
      <c r="CZ11" s="32">
        <f>+[4]rep1_2!$F$236</f>
        <v>1000</v>
      </c>
      <c r="DA11" s="32">
        <f>+[3]rep1_2!$F$233</f>
        <v>200</v>
      </c>
      <c r="DB11" s="32">
        <f>+[3]rep1_2!$F$260</f>
        <v>0</v>
      </c>
      <c r="DC11" s="32">
        <f>+[4]rep1_2!$F$264</f>
        <v>0</v>
      </c>
      <c r="DD11" s="32">
        <f>+[3]rep1_2!$F$261</f>
        <v>0</v>
      </c>
      <c r="DE11" s="32">
        <f>+[3]rep1_2!$F$239</f>
        <v>12500</v>
      </c>
      <c r="DF11" s="32">
        <f>+[4]rep1_2!$F$243</f>
        <v>2500</v>
      </c>
      <c r="DG11" s="32">
        <f>+[3]rep1_2!$F$240</f>
        <v>2430.3000000000002</v>
      </c>
      <c r="DH11" s="32"/>
      <c r="DI11" s="23">
        <f>P11+Z11+AE11+AJ11+AO11+AT11+AY11+BB11+BE11+BH11+BK11+BN11+BU11+BX11+CA11+CD11+CG11+CJ11+CM11+CP11+CV11+CY11+DB11+DE11</f>
        <v>1536088.2</v>
      </c>
      <c r="DJ11" s="23">
        <f t="shared" ref="DJ11:DJ22" si="31">Q11+AA11+AF11+AK11+AP11+AU11+AZ11+BC11+BF11+BI11+BL11+BO11+BV11+BY11+CB11+CE11+CH11+CK11+CN11+CQ11+CW11+CZ11+DC11+DF11</f>
        <v>316025</v>
      </c>
      <c r="DK11" s="23">
        <f t="shared" ref="DK11:DK21" si="32">R11+AB11+AG11+AL11+AQ11+AV11+BA11+BD11+BG11+BJ11+BM11+BP11+BW11+BZ11+CC11+CF11+CI11+CL11+CO11+CR11+CX11+DA11+DD11+DG11+DH11</f>
        <v>220976.4</v>
      </c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22">
        <f t="shared" ref="EE11:EE22" si="33">+DL11+DO11+DR11+DU11+DX11+EA11</f>
        <v>0</v>
      </c>
      <c r="EF11" s="22">
        <f t="shared" ref="EF11:EF21" si="34">+DM11+DP11+DS11+DV11+DY11+EB11</f>
        <v>0</v>
      </c>
      <c r="EG11" s="22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2">
        <v>0</v>
      </c>
      <c r="E12" s="22">
        <v>0</v>
      </c>
      <c r="F12" s="24">
        <f t="shared" si="4"/>
        <v>4994315.7000000011</v>
      </c>
      <c r="G12" s="24">
        <f t="shared" si="5"/>
        <v>994500</v>
      </c>
      <c r="H12" s="24">
        <f t="shared" si="0"/>
        <v>703796.4</v>
      </c>
      <c r="I12" s="24">
        <f t="shared" si="6"/>
        <v>70.768868778280549</v>
      </c>
      <c r="J12" s="25">
        <f t="shared" si="7"/>
        <v>14.091948572654307</v>
      </c>
      <c r="K12" s="24">
        <f t="shared" si="8"/>
        <v>4994315.7000000011</v>
      </c>
      <c r="L12" s="24">
        <f t="shared" si="9"/>
        <v>994500</v>
      </c>
      <c r="M12" s="24">
        <f t="shared" si="10"/>
        <v>703796.4</v>
      </c>
      <c r="N12" s="26">
        <f t="shared" si="11"/>
        <v>70.768868778280549</v>
      </c>
      <c r="O12" s="27">
        <f t="shared" si="12"/>
        <v>14.091948572654307</v>
      </c>
      <c r="P12" s="28">
        <f>+[1]rep1_101!$G$92</f>
        <v>2015310.4</v>
      </c>
      <c r="Q12" s="28">
        <f>+[2]rep1_101!$G$96</f>
        <v>364000</v>
      </c>
      <c r="R12" s="28">
        <f>+[1]rep1_101!$G$93</f>
        <v>199018.9</v>
      </c>
      <c r="S12" s="28">
        <f t="shared" si="13"/>
        <v>54.675521978021976</v>
      </c>
      <c r="T12" s="27">
        <f t="shared" si="14"/>
        <v>9.8753472417946142</v>
      </c>
      <c r="U12" s="28">
        <f t="shared" si="15"/>
        <v>1822491.1</v>
      </c>
      <c r="V12" s="28">
        <f t="shared" si="16"/>
        <v>334060</v>
      </c>
      <c r="W12" s="28">
        <f t="shared" si="17"/>
        <v>275512.60000000003</v>
      </c>
      <c r="X12" s="28">
        <f t="shared" si="18"/>
        <v>82.473986708974451</v>
      </c>
      <c r="Y12" s="27">
        <f t="shared" si="19"/>
        <v>15.117363261746519</v>
      </c>
      <c r="Z12" s="22">
        <f>+[1]rep1_101!$G$22</f>
        <v>68650.100000000006</v>
      </c>
      <c r="AA12" s="22">
        <f>+[2]rep1_101!$G$26</f>
        <v>12060</v>
      </c>
      <c r="AB12" s="22">
        <f>+[1]rep1_101!$G$23</f>
        <v>4651.8999999999996</v>
      </c>
      <c r="AC12" s="29">
        <f t="shared" si="20"/>
        <v>38.572968490878935</v>
      </c>
      <c r="AD12" s="30">
        <f t="shared" si="21"/>
        <v>6.7762465021900908</v>
      </c>
      <c r="AE12" s="22">
        <f>+[1]rep1_101!$G$71</f>
        <v>15006.9</v>
      </c>
      <c r="AF12" s="22">
        <f>+[2]rep1_101!$G$75</f>
        <v>2630</v>
      </c>
      <c r="AG12" s="22">
        <f>+[1]rep1_101!$G$72</f>
        <v>978.7</v>
      </c>
      <c r="AH12" s="29">
        <f t="shared" si="22"/>
        <v>37.212927756653997</v>
      </c>
      <c r="AI12" s="27">
        <f t="shared" si="23"/>
        <v>6.5216666999846744</v>
      </c>
      <c r="AJ12" s="22">
        <f>+[1]rep1_101!$G$43</f>
        <v>1753841</v>
      </c>
      <c r="AK12" s="22">
        <f>+[2]rep1_101!$G$47</f>
        <v>322000</v>
      </c>
      <c r="AL12" s="22">
        <f>+[1]rep1_101!$G$44</f>
        <v>270860.7</v>
      </c>
      <c r="AM12" s="31">
        <f t="shared" si="24"/>
        <v>84.118229813664598</v>
      </c>
      <c r="AN12" s="27">
        <f t="shared" si="25"/>
        <v>15.443857225369918</v>
      </c>
      <c r="AO12" s="22">
        <f>+[3]rep1_2!$G$127</f>
        <v>491310.5</v>
      </c>
      <c r="AP12" s="22">
        <f>+[4]rep1_2!$G$131</f>
        <v>142180</v>
      </c>
      <c r="AQ12" s="22">
        <f>+[3]rep1_2!$G$128</f>
        <v>115865</v>
      </c>
      <c r="AR12" s="29">
        <f t="shared" si="26"/>
        <v>81.491770994513999</v>
      </c>
      <c r="AS12" s="27">
        <f t="shared" si="27"/>
        <v>23.582846285597398</v>
      </c>
      <c r="AT12" s="32">
        <v>0</v>
      </c>
      <c r="AU12" s="32">
        <v>0</v>
      </c>
      <c r="AV12" s="32">
        <v>0</v>
      </c>
      <c r="AW12" s="32" t="str">
        <f t="shared" si="28"/>
        <v>-</v>
      </c>
      <c r="AX12" s="33" t="str">
        <f t="shared" si="29"/>
        <v>-</v>
      </c>
      <c r="AY12" s="32">
        <v>0</v>
      </c>
      <c r="AZ12" s="32">
        <v>0</v>
      </c>
      <c r="BA12" s="32">
        <v>0</v>
      </c>
      <c r="BB12" s="32">
        <v>0</v>
      </c>
      <c r="BC12" s="32">
        <v>0</v>
      </c>
      <c r="BD12" s="32">
        <v>0</v>
      </c>
      <c r="BE12" s="32"/>
      <c r="BF12" s="29"/>
      <c r="BG12" s="29"/>
      <c r="BH12" s="32"/>
      <c r="BI12" s="29"/>
      <c r="BJ12" s="29"/>
      <c r="BK12" s="32"/>
      <c r="BL12" s="32"/>
      <c r="BM12" s="32"/>
      <c r="BN12" s="32">
        <f>+[3]rep1_2!$G$134</f>
        <v>0</v>
      </c>
      <c r="BO12" s="32">
        <f>+[4]rep1_2!$G$138</f>
        <v>0</v>
      </c>
      <c r="BP12" s="32">
        <f>+[3]rep1_2!$G$135</f>
        <v>0</v>
      </c>
      <c r="BQ12" s="26">
        <f t="shared" si="1"/>
        <v>138479.09999999998</v>
      </c>
      <c r="BR12" s="26">
        <f t="shared" si="1"/>
        <v>32600</v>
      </c>
      <c r="BS12" s="26">
        <f t="shared" si="2"/>
        <v>23285</v>
      </c>
      <c r="BT12" s="34">
        <f t="shared" si="30"/>
        <v>16.814811765818817</v>
      </c>
      <c r="BU12" s="32">
        <f>+[3]rep1_2!$G$141</f>
        <v>77804.899999999994</v>
      </c>
      <c r="BV12" s="32">
        <f>+[4]rep1_2!$G$145</f>
        <v>18300</v>
      </c>
      <c r="BW12" s="32">
        <f>+[3]rep1_2!$G$142</f>
        <v>12987.3</v>
      </c>
      <c r="BX12" s="32">
        <v>0</v>
      </c>
      <c r="BY12" s="32">
        <v>0</v>
      </c>
      <c r="BZ12" s="32">
        <v>0</v>
      </c>
      <c r="CA12" s="32">
        <f>+[3]rep1_2!$G$155</f>
        <v>17674.2</v>
      </c>
      <c r="CB12" s="32">
        <f>+[4]rep1_2!$G$159</f>
        <v>4200</v>
      </c>
      <c r="CC12" s="32">
        <f>+[3]rep1_2!$G$156</f>
        <v>4478</v>
      </c>
      <c r="CD12" s="32">
        <f>+[3]rep1_2!$G$148</f>
        <v>43000</v>
      </c>
      <c r="CE12" s="32">
        <f>+[4]rep1_2!$G$152</f>
        <v>10100</v>
      </c>
      <c r="CF12" s="32">
        <f>+[3]rep1_2!$G$149</f>
        <v>5819.7</v>
      </c>
      <c r="CG12" s="32">
        <v>0</v>
      </c>
      <c r="CH12" s="32">
        <v>0</v>
      </c>
      <c r="CI12" s="32">
        <v>0</v>
      </c>
      <c r="CJ12" s="32">
        <f>+[3]rep1_2!$G$183</f>
        <v>0</v>
      </c>
      <c r="CK12" s="32">
        <f>+[4]rep1_2!$G$187</f>
        <v>0</v>
      </c>
      <c r="CL12" s="32">
        <f>+[3]rep1_2!$G$184</f>
        <v>0</v>
      </c>
      <c r="CM12" s="32">
        <v>0</v>
      </c>
      <c r="CN12" s="32">
        <v>0</v>
      </c>
      <c r="CO12" s="32">
        <v>0</v>
      </c>
      <c r="CP12" s="32">
        <f>+[3]rep1_2!$G$225</f>
        <v>466717.7</v>
      </c>
      <c r="CQ12" s="32">
        <f>+[4]rep1_2!$G$229</f>
        <v>109530</v>
      </c>
      <c r="CR12" s="32">
        <f>+[3]rep1_2!$G$226</f>
        <v>75260.5</v>
      </c>
      <c r="CS12" s="32">
        <f>+[3]rep1_2!$G$197</f>
        <v>464517.7</v>
      </c>
      <c r="CT12" s="32">
        <f>+[4]rep1_2!$G$201</f>
        <v>109000</v>
      </c>
      <c r="CU12" s="32">
        <f>+[3]rep1_2!$G$198</f>
        <v>74830.600000000006</v>
      </c>
      <c r="CV12" s="32">
        <v>0</v>
      </c>
      <c r="CW12" s="32">
        <v>0</v>
      </c>
      <c r="CX12" s="32">
        <v>0</v>
      </c>
      <c r="CY12" s="32">
        <f>+[3]rep1_2!$G$232</f>
        <v>10000</v>
      </c>
      <c r="CZ12" s="32">
        <f>+[4]rep1_2!$G$236</f>
        <v>2500</v>
      </c>
      <c r="DA12" s="32">
        <f>+[3]rep1_2!$G$233</f>
        <v>4689.3</v>
      </c>
      <c r="DB12" s="32">
        <f>+[3]rep1_2!$G$260</f>
        <v>0</v>
      </c>
      <c r="DC12" s="32">
        <f>+[4]rep1_2!$G$264</f>
        <v>0</v>
      </c>
      <c r="DD12" s="32">
        <f>+[3]rep1_2!$G$261</f>
        <v>0</v>
      </c>
      <c r="DE12" s="32">
        <f>+[3]rep1_2!$G$239</f>
        <v>35000</v>
      </c>
      <c r="DF12" s="32">
        <f>+[4]rep1_2!$G$243</f>
        <v>7000</v>
      </c>
      <c r="DG12" s="32">
        <f>+[3]rep1_2!$G$240</f>
        <v>9186.4</v>
      </c>
      <c r="DH12" s="32"/>
      <c r="DI12" s="23">
        <f t="shared" ref="DI12:DI22" si="36">P12+Z12+AE12+AJ12+AO12+AT12+AY12+BB12+BE12+BH12+BK12+BN12+BU12+BX12+CA12+CD12+CG12+CJ12+CM12+CP12+CV12+CY12+DB12+DE12</f>
        <v>4994315.7000000011</v>
      </c>
      <c r="DJ12" s="23">
        <f t="shared" si="31"/>
        <v>994500</v>
      </c>
      <c r="DK12" s="23">
        <f t="shared" si="32"/>
        <v>703796.4</v>
      </c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22">
        <f t="shared" si="33"/>
        <v>0</v>
      </c>
      <c r="EF12" s="22">
        <f t="shared" si="34"/>
        <v>0</v>
      </c>
      <c r="EG12" s="22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2">
        <v>0</v>
      </c>
      <c r="E13" s="22">
        <v>0</v>
      </c>
      <c r="F13" s="24">
        <f t="shared" si="4"/>
        <v>1441788.5999999999</v>
      </c>
      <c r="G13" s="24">
        <f t="shared" si="5"/>
        <v>297904.90000000002</v>
      </c>
      <c r="H13" s="24">
        <f t="shared" si="0"/>
        <v>215666.1</v>
      </c>
      <c r="I13" s="24">
        <f t="shared" si="6"/>
        <v>72.394277502652699</v>
      </c>
      <c r="J13" s="25">
        <f t="shared" si="7"/>
        <v>14.958233127935678</v>
      </c>
      <c r="K13" s="24">
        <f t="shared" si="8"/>
        <v>1441788.5999999999</v>
      </c>
      <c r="L13" s="24">
        <f t="shared" si="9"/>
        <v>297904.90000000002</v>
      </c>
      <c r="M13" s="24">
        <f t="shared" si="10"/>
        <v>215666.1</v>
      </c>
      <c r="N13" s="26">
        <f t="shared" si="11"/>
        <v>72.394277502652699</v>
      </c>
      <c r="O13" s="27">
        <f t="shared" si="12"/>
        <v>14.958233127935678</v>
      </c>
      <c r="P13" s="28">
        <f>+[1]rep1_101!$H$92</f>
        <v>567280.19999999995</v>
      </c>
      <c r="Q13" s="28">
        <f>+[2]rep1_101!$H$96</f>
        <v>102000</v>
      </c>
      <c r="R13" s="28">
        <f>+[1]rep1_101!$H$93</f>
        <v>56191.4</v>
      </c>
      <c r="S13" s="28">
        <f t="shared" si="13"/>
        <v>55.089607843137259</v>
      </c>
      <c r="T13" s="27">
        <f t="shared" si="14"/>
        <v>9.905404771751245</v>
      </c>
      <c r="U13" s="28">
        <f t="shared" si="15"/>
        <v>499854.6</v>
      </c>
      <c r="V13" s="28">
        <f t="shared" si="16"/>
        <v>92010</v>
      </c>
      <c r="W13" s="28">
        <f t="shared" si="17"/>
        <v>82034.299999999988</v>
      </c>
      <c r="X13" s="28">
        <f t="shared" si="18"/>
        <v>89.15802630148896</v>
      </c>
      <c r="Y13" s="27">
        <f t="shared" si="19"/>
        <v>16.411632502731795</v>
      </c>
      <c r="Z13" s="22">
        <f>+[1]rep1_101!$H$22</f>
        <v>8631.2999999999993</v>
      </c>
      <c r="AA13" s="22">
        <f>+[2]rep1_101!$H$26</f>
        <v>1510</v>
      </c>
      <c r="AB13" s="22">
        <f>+[1]rep1_101!$H$23</f>
        <v>334.4</v>
      </c>
      <c r="AC13" s="29">
        <f t="shared" si="20"/>
        <v>22.14569536423841</v>
      </c>
      <c r="AD13" s="30">
        <f t="shared" si="21"/>
        <v>3.8742715465804691</v>
      </c>
      <c r="AE13" s="22">
        <f>+[1]rep1_101!$H$71</f>
        <v>1347.7</v>
      </c>
      <c r="AF13" s="22">
        <f>+[2]rep1_101!$H$75</f>
        <v>240</v>
      </c>
      <c r="AG13" s="22">
        <f>+[1]rep1_101!$H$72</f>
        <v>151.9</v>
      </c>
      <c r="AH13" s="29">
        <f t="shared" si="22"/>
        <v>63.291666666666671</v>
      </c>
      <c r="AI13" s="27">
        <f t="shared" si="23"/>
        <v>11.271054388958968</v>
      </c>
      <c r="AJ13" s="22">
        <f>+[1]rep1_101!$H$43</f>
        <v>491223.3</v>
      </c>
      <c r="AK13" s="22">
        <f>+[2]rep1_101!$H$47</f>
        <v>90500</v>
      </c>
      <c r="AL13" s="22">
        <f>+[1]rep1_101!$H$44</f>
        <v>81699.899999999994</v>
      </c>
      <c r="AM13" s="31">
        <f t="shared" si="24"/>
        <v>90.276132596685073</v>
      </c>
      <c r="AN13" s="27">
        <f t="shared" si="25"/>
        <v>16.631926865032664</v>
      </c>
      <c r="AO13" s="22">
        <f>+[3]rep1_2!$H$127</f>
        <v>143259.9</v>
      </c>
      <c r="AP13" s="22">
        <f>+[4]rep1_2!$H$131</f>
        <v>49689.9</v>
      </c>
      <c r="AQ13" s="22">
        <f>+[3]rep1_2!$H$128</f>
        <v>41973</v>
      </c>
      <c r="AR13" s="29">
        <f t="shared" si="26"/>
        <v>84.469882209463094</v>
      </c>
      <c r="AS13" s="27">
        <f t="shared" si="27"/>
        <v>29.298498742495283</v>
      </c>
      <c r="AT13" s="32">
        <v>0</v>
      </c>
      <c r="AU13" s="32">
        <v>0</v>
      </c>
      <c r="AV13" s="32">
        <v>0</v>
      </c>
      <c r="AW13" s="32" t="str">
        <f t="shared" si="28"/>
        <v>-</v>
      </c>
      <c r="AX13" s="33" t="str">
        <f t="shared" si="29"/>
        <v>-</v>
      </c>
      <c r="AY13" s="32">
        <v>0</v>
      </c>
      <c r="AZ13" s="32">
        <v>0</v>
      </c>
      <c r="BA13" s="32">
        <v>0</v>
      </c>
      <c r="BB13" s="32">
        <v>0</v>
      </c>
      <c r="BC13" s="32">
        <v>0</v>
      </c>
      <c r="BD13" s="32">
        <v>0</v>
      </c>
      <c r="BE13" s="32"/>
      <c r="BF13" s="29"/>
      <c r="BG13" s="29"/>
      <c r="BH13" s="32"/>
      <c r="BI13" s="29"/>
      <c r="BJ13" s="29"/>
      <c r="BK13" s="32"/>
      <c r="BL13" s="32"/>
      <c r="BM13" s="32"/>
      <c r="BN13" s="32">
        <f>+[3]rep1_2!$H$134</f>
        <v>0</v>
      </c>
      <c r="BO13" s="32">
        <f>+[4]rep1_2!$H$138</f>
        <v>0</v>
      </c>
      <c r="BP13" s="32">
        <f>+[3]rep1_2!$H$135</f>
        <v>0</v>
      </c>
      <c r="BQ13" s="26">
        <f t="shared" si="1"/>
        <v>48209.299999999996</v>
      </c>
      <c r="BR13" s="26">
        <f t="shared" si="1"/>
        <v>11400</v>
      </c>
      <c r="BS13" s="26">
        <f t="shared" si="2"/>
        <v>4900.6000000000004</v>
      </c>
      <c r="BT13" s="34">
        <f t="shared" si="30"/>
        <v>10.165258570441804</v>
      </c>
      <c r="BU13" s="32">
        <f>+[3]rep1_2!$H$141</f>
        <v>46564.7</v>
      </c>
      <c r="BV13" s="32">
        <f>+[4]rep1_2!$H$145</f>
        <v>11000</v>
      </c>
      <c r="BW13" s="32">
        <f>+[3]rep1_2!$H$142</f>
        <v>4877.5</v>
      </c>
      <c r="BX13" s="32">
        <v>0</v>
      </c>
      <c r="BY13" s="32">
        <v>0</v>
      </c>
      <c r="BZ13" s="32">
        <v>0</v>
      </c>
      <c r="CA13" s="32">
        <f>+[3]rep1_2!$H$155</f>
        <v>1644.6</v>
      </c>
      <c r="CB13" s="32">
        <f>+[4]rep1_2!$H$159</f>
        <v>400</v>
      </c>
      <c r="CC13" s="32">
        <f>+[3]rep1_2!$H$156</f>
        <v>23.1</v>
      </c>
      <c r="CD13" s="32">
        <f>+[3]rep1_2!$H$148</f>
        <v>0</v>
      </c>
      <c r="CE13" s="32">
        <f>+[4]rep1_2!$H$152</f>
        <v>0</v>
      </c>
      <c r="CF13" s="32">
        <f>+[3]rep1_2!$H$149</f>
        <v>0</v>
      </c>
      <c r="CG13" s="32">
        <v>0</v>
      </c>
      <c r="CH13" s="32">
        <v>0</v>
      </c>
      <c r="CI13" s="32">
        <v>0</v>
      </c>
      <c r="CJ13" s="32">
        <f>+[3]rep1_2!$H$183</f>
        <v>0</v>
      </c>
      <c r="CK13" s="32">
        <f>+[4]rep1_2!$H$187</f>
        <v>0</v>
      </c>
      <c r="CL13" s="32">
        <f>+[3]rep1_2!$H$184</f>
        <v>0</v>
      </c>
      <c r="CM13" s="35">
        <v>0</v>
      </c>
      <c r="CN13" s="35">
        <v>0</v>
      </c>
      <c r="CO13" s="32">
        <v>0</v>
      </c>
      <c r="CP13" s="32">
        <f>+[3]rep1_2!$H$225</f>
        <v>165836.9</v>
      </c>
      <c r="CQ13" s="32">
        <f>+[4]rep1_2!$H$229</f>
        <v>39065</v>
      </c>
      <c r="CR13" s="32">
        <f>+[3]rep1_2!$H$226</f>
        <v>27304.6</v>
      </c>
      <c r="CS13" s="32">
        <f>+[3]rep1_2!$H$197</f>
        <v>165576.9</v>
      </c>
      <c r="CT13" s="32">
        <f>+[4]rep1_2!$H$201</f>
        <v>39000</v>
      </c>
      <c r="CU13" s="32">
        <f>+[3]rep1_2!$H$198</f>
        <v>27250.5</v>
      </c>
      <c r="CV13" s="35">
        <v>0</v>
      </c>
      <c r="CW13" s="35">
        <v>0</v>
      </c>
      <c r="CX13" s="32">
        <v>0</v>
      </c>
      <c r="CY13" s="32">
        <f>+[3]rep1_2!$H$232</f>
        <v>6000</v>
      </c>
      <c r="CZ13" s="32">
        <f>+[4]rep1_2!$H$236</f>
        <v>1500</v>
      </c>
      <c r="DA13" s="32">
        <f>+[3]rep1_2!$H$233</f>
        <v>2057.8000000000002</v>
      </c>
      <c r="DB13" s="32">
        <f>+[3]rep1_2!$H$260</f>
        <v>0</v>
      </c>
      <c r="DC13" s="32">
        <f>+[4]rep1_2!$H$264</f>
        <v>0</v>
      </c>
      <c r="DD13" s="32">
        <f>+[3]rep1_2!$H$261</f>
        <v>0</v>
      </c>
      <c r="DE13" s="32">
        <f>+[3]rep1_2!$H$239</f>
        <v>10000</v>
      </c>
      <c r="DF13" s="32">
        <f>+[4]rep1_2!$H$243</f>
        <v>2000</v>
      </c>
      <c r="DG13" s="32">
        <f>+[3]rep1_2!$H$240</f>
        <v>1052.5</v>
      </c>
      <c r="DH13" s="32"/>
      <c r="DI13" s="23">
        <f t="shared" si="36"/>
        <v>1441788.5999999999</v>
      </c>
      <c r="DJ13" s="23">
        <f t="shared" si="31"/>
        <v>297904.90000000002</v>
      </c>
      <c r="DK13" s="23">
        <f t="shared" si="32"/>
        <v>215666.1</v>
      </c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22">
        <f t="shared" si="33"/>
        <v>0</v>
      </c>
      <c r="EF13" s="22">
        <f t="shared" si="34"/>
        <v>0</v>
      </c>
      <c r="EG13" s="22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2">
        <v>0</v>
      </c>
      <c r="E14" s="22">
        <v>0</v>
      </c>
      <c r="F14" s="24">
        <f t="shared" si="4"/>
        <v>2568626.5</v>
      </c>
      <c r="G14" s="24">
        <f t="shared" si="5"/>
        <v>525582.5</v>
      </c>
      <c r="H14" s="24">
        <f t="shared" si="0"/>
        <v>424701.8</v>
      </c>
      <c r="I14" s="24">
        <f t="shared" si="6"/>
        <v>80.805924854803962</v>
      </c>
      <c r="J14" s="25">
        <f t="shared" si="7"/>
        <v>16.534198335180299</v>
      </c>
      <c r="K14" s="24">
        <f t="shared" si="8"/>
        <v>2568626.5</v>
      </c>
      <c r="L14" s="24">
        <f t="shared" si="9"/>
        <v>525582.5</v>
      </c>
      <c r="M14" s="24">
        <f t="shared" si="10"/>
        <v>424701.8</v>
      </c>
      <c r="N14" s="26">
        <f t="shared" si="11"/>
        <v>80.805924854803962</v>
      </c>
      <c r="O14" s="27">
        <f t="shared" si="12"/>
        <v>16.534198335180299</v>
      </c>
      <c r="P14" s="28">
        <f>+[1]rep1_101!$I$92</f>
        <v>682325.9</v>
      </c>
      <c r="Q14" s="28">
        <f>+[2]rep1_101!$I$96</f>
        <v>122000</v>
      </c>
      <c r="R14" s="28">
        <f>+[1]rep1_101!$I$93</f>
        <v>88552.4</v>
      </c>
      <c r="S14" s="28">
        <f t="shared" si="13"/>
        <v>72.583934426229504</v>
      </c>
      <c r="T14" s="27">
        <f t="shared" si="14"/>
        <v>12.978021206581779</v>
      </c>
      <c r="U14" s="28">
        <f t="shared" si="15"/>
        <v>1237712.7</v>
      </c>
      <c r="V14" s="28">
        <f t="shared" si="16"/>
        <v>222970</v>
      </c>
      <c r="W14" s="28">
        <f t="shared" si="17"/>
        <v>197815.19999999998</v>
      </c>
      <c r="X14" s="28">
        <f t="shared" si="18"/>
        <v>88.718302910705475</v>
      </c>
      <c r="Y14" s="27">
        <f t="shared" si="19"/>
        <v>15.982319644938602</v>
      </c>
      <c r="Z14" s="22">
        <f>+[1]rep1_101!$I$22</f>
        <v>24946</v>
      </c>
      <c r="AA14" s="22">
        <f>+[2]rep1_101!$I$26</f>
        <v>4270</v>
      </c>
      <c r="AB14" s="22">
        <f>+[1]rep1_101!$I$23</f>
        <v>909.9</v>
      </c>
      <c r="AC14" s="29">
        <f t="shared" si="20"/>
        <v>21.309133489461356</v>
      </c>
      <c r="AD14" s="30">
        <f t="shared" si="21"/>
        <v>3.6474785536759398</v>
      </c>
      <c r="AE14" s="22">
        <f>+[1]rep1_101!$I$71</f>
        <v>16229.9</v>
      </c>
      <c r="AF14" s="22">
        <f>+[2]rep1_101!$I$75</f>
        <v>2760</v>
      </c>
      <c r="AG14" s="22">
        <f>+[1]rep1_101!$I$72</f>
        <v>462.9</v>
      </c>
      <c r="AH14" s="29">
        <f t="shared" si="22"/>
        <v>16.771739130434781</v>
      </c>
      <c r="AI14" s="27">
        <f t="shared" si="23"/>
        <v>2.8521432664403354</v>
      </c>
      <c r="AJ14" s="22">
        <f>+[1]rep1_101!$I$43</f>
        <v>1212766.7</v>
      </c>
      <c r="AK14" s="22">
        <f>+[2]rep1_101!$I$47</f>
        <v>218700</v>
      </c>
      <c r="AL14" s="22">
        <f>+[1]rep1_101!$I$44</f>
        <v>196905.3</v>
      </c>
      <c r="AM14" s="31">
        <f t="shared" si="24"/>
        <v>90.03443072702332</v>
      </c>
      <c r="AN14" s="27">
        <f t="shared" si="25"/>
        <v>16.236041111616935</v>
      </c>
      <c r="AO14" s="22">
        <f>+[3]rep1_2!$I$127</f>
        <v>182167.5</v>
      </c>
      <c r="AP14" s="22">
        <f>+[4]rep1_2!$I$131</f>
        <v>73060</v>
      </c>
      <c r="AQ14" s="22">
        <f>+[3]rep1_2!$I$128</f>
        <v>65083.7</v>
      </c>
      <c r="AR14" s="29">
        <f t="shared" si="26"/>
        <v>89.082534902819603</v>
      </c>
      <c r="AS14" s="27">
        <f t="shared" si="27"/>
        <v>35.727393744767866</v>
      </c>
      <c r="AT14" s="32">
        <v>0</v>
      </c>
      <c r="AU14" s="32">
        <v>0</v>
      </c>
      <c r="AV14" s="32">
        <v>0</v>
      </c>
      <c r="AW14" s="32" t="str">
        <f t="shared" si="28"/>
        <v>-</v>
      </c>
      <c r="AX14" s="33" t="str">
        <f t="shared" si="29"/>
        <v>-</v>
      </c>
      <c r="AY14" s="32">
        <v>0</v>
      </c>
      <c r="AZ14" s="32">
        <v>0</v>
      </c>
      <c r="BA14" s="32">
        <v>0</v>
      </c>
      <c r="BB14" s="32">
        <v>0</v>
      </c>
      <c r="BC14" s="32">
        <v>0</v>
      </c>
      <c r="BD14" s="32">
        <v>0</v>
      </c>
      <c r="BE14" s="32"/>
      <c r="BF14" s="29"/>
      <c r="BG14" s="29"/>
      <c r="BH14" s="32"/>
      <c r="BI14" s="29"/>
      <c r="BJ14" s="29"/>
      <c r="BK14" s="32"/>
      <c r="BL14" s="32"/>
      <c r="BM14" s="32"/>
      <c r="BN14" s="32">
        <f>+[3]rep1_2!$I$134</f>
        <v>0</v>
      </c>
      <c r="BO14" s="32">
        <f>+[4]rep1_2!$I$138</f>
        <v>0</v>
      </c>
      <c r="BP14" s="32">
        <f>+[3]rep1_2!$I$135</f>
        <v>0</v>
      </c>
      <c r="BQ14" s="26">
        <f t="shared" si="1"/>
        <v>68189</v>
      </c>
      <c r="BR14" s="26">
        <f t="shared" si="1"/>
        <v>16095</v>
      </c>
      <c r="BS14" s="26">
        <f t="shared" si="2"/>
        <v>7384.7</v>
      </c>
      <c r="BT14" s="34">
        <f t="shared" si="30"/>
        <v>10.829752599392863</v>
      </c>
      <c r="BU14" s="32">
        <f>+[3]rep1_2!$I$141</f>
        <v>63753.8</v>
      </c>
      <c r="BV14" s="32">
        <f>+[4]rep1_2!$I$145</f>
        <v>15000</v>
      </c>
      <c r="BW14" s="32">
        <f>+[3]rep1_2!$I$142</f>
        <v>5977.8</v>
      </c>
      <c r="BX14" s="32">
        <v>0</v>
      </c>
      <c r="BY14" s="32">
        <v>0</v>
      </c>
      <c r="BZ14" s="32">
        <v>0</v>
      </c>
      <c r="CA14" s="32">
        <f>+[3]rep1_2!$I$155</f>
        <v>1015.2</v>
      </c>
      <c r="CB14" s="32">
        <f>+[4]rep1_2!$I$159</f>
        <v>240</v>
      </c>
      <c r="CC14" s="32">
        <f>+[3]rep1_2!$I$156</f>
        <v>11.9</v>
      </c>
      <c r="CD14" s="32">
        <f>+[3]rep1_2!$I$148</f>
        <v>3420</v>
      </c>
      <c r="CE14" s="32">
        <f>+[4]rep1_2!$I$152</f>
        <v>855</v>
      </c>
      <c r="CF14" s="32">
        <f>+[3]rep1_2!$I$149</f>
        <v>1395</v>
      </c>
      <c r="CG14" s="32">
        <v>0</v>
      </c>
      <c r="CH14" s="32">
        <v>0</v>
      </c>
      <c r="CI14" s="32">
        <v>0</v>
      </c>
      <c r="CJ14" s="32">
        <f>+[3]rep1_2!$I$183</f>
        <v>0</v>
      </c>
      <c r="CK14" s="32">
        <f>+[4]rep1_2!$I$187</f>
        <v>0</v>
      </c>
      <c r="CL14" s="32">
        <f>+[3]rep1_2!$I$184</f>
        <v>0</v>
      </c>
      <c r="CM14" s="35">
        <v>0</v>
      </c>
      <c r="CN14" s="35">
        <v>0</v>
      </c>
      <c r="CO14" s="32">
        <v>0</v>
      </c>
      <c r="CP14" s="32">
        <f>+[3]rep1_2!$I$225</f>
        <v>362301.5</v>
      </c>
      <c r="CQ14" s="32">
        <f>+[4]rep1_2!$I$229</f>
        <v>85212.5</v>
      </c>
      <c r="CR14" s="32">
        <f>+[3]rep1_2!$I$226</f>
        <v>62328</v>
      </c>
      <c r="CS14" s="32">
        <f>+[3]rep1_2!$I$197</f>
        <v>361451.5</v>
      </c>
      <c r="CT14" s="32">
        <f>+[4]rep1_2!$I$201</f>
        <v>85000</v>
      </c>
      <c r="CU14" s="32">
        <f>+[3]rep1_2!$I$198</f>
        <v>61969.3</v>
      </c>
      <c r="CV14" s="35">
        <v>0</v>
      </c>
      <c r="CW14" s="35">
        <v>0</v>
      </c>
      <c r="CX14" s="32">
        <v>0</v>
      </c>
      <c r="CY14" s="32">
        <f>+[3]rep1_2!$I$232</f>
        <v>0</v>
      </c>
      <c r="CZ14" s="32">
        <f>+[4]rep1_2!$I$236</f>
        <v>0</v>
      </c>
      <c r="DA14" s="32">
        <f>+[3]rep1_2!$I$233</f>
        <v>797.1</v>
      </c>
      <c r="DB14" s="32">
        <f>+[3]rep1_2!$I$260</f>
        <v>1700</v>
      </c>
      <c r="DC14" s="32">
        <f>+[4]rep1_2!$I$264</f>
        <v>425</v>
      </c>
      <c r="DD14" s="32">
        <f>+[3]rep1_2!$I$261</f>
        <v>800</v>
      </c>
      <c r="DE14" s="32">
        <f>+[3]rep1_2!$I$239</f>
        <v>18000</v>
      </c>
      <c r="DF14" s="32">
        <f>+[4]rep1_2!$I$243</f>
        <v>3060</v>
      </c>
      <c r="DG14" s="32">
        <f>+[3]rep1_2!$I$240</f>
        <v>1477.8</v>
      </c>
      <c r="DH14" s="32"/>
      <c r="DI14" s="23">
        <f t="shared" si="36"/>
        <v>2568626.5</v>
      </c>
      <c r="DJ14" s="23">
        <f t="shared" si="31"/>
        <v>525582.5</v>
      </c>
      <c r="DK14" s="23">
        <f t="shared" si="32"/>
        <v>424701.8</v>
      </c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22">
        <f t="shared" si="33"/>
        <v>0</v>
      </c>
      <c r="EF14" s="22">
        <f t="shared" si="34"/>
        <v>0</v>
      </c>
      <c r="EG14" s="22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2">
        <v>0</v>
      </c>
      <c r="E15" s="22">
        <v>0</v>
      </c>
      <c r="F15" s="24">
        <f t="shared" si="4"/>
        <v>9688577.2000000011</v>
      </c>
      <c r="G15" s="24">
        <f t="shared" si="5"/>
        <v>2106650.6</v>
      </c>
      <c r="H15" s="24">
        <f t="shared" si="0"/>
        <v>1446127.7000000004</v>
      </c>
      <c r="I15" s="24">
        <f t="shared" si="6"/>
        <v>68.645825748228035</v>
      </c>
      <c r="J15" s="25">
        <f t="shared" si="7"/>
        <v>14.926110100046477</v>
      </c>
      <c r="K15" s="24">
        <f t="shared" si="8"/>
        <v>9688577.2000000011</v>
      </c>
      <c r="L15" s="24">
        <f t="shared" si="9"/>
        <v>2106650.6</v>
      </c>
      <c r="M15" s="24">
        <f t="shared" si="10"/>
        <v>1446127.7000000004</v>
      </c>
      <c r="N15" s="26">
        <f t="shared" si="11"/>
        <v>68.645825748228035</v>
      </c>
      <c r="O15" s="27">
        <f t="shared" si="12"/>
        <v>14.926110100046477</v>
      </c>
      <c r="P15" s="28">
        <f>+[1]rep1_101!$J$92</f>
        <v>4059281.6</v>
      </c>
      <c r="Q15" s="28">
        <f>+[2]rep1_101!$J$96</f>
        <v>733000</v>
      </c>
      <c r="R15" s="28">
        <f>+[1]rep1_101!$J$93</f>
        <v>395574.4</v>
      </c>
      <c r="S15" s="28">
        <f t="shared" si="13"/>
        <v>53.966493860845844</v>
      </c>
      <c r="T15" s="27">
        <f t="shared" si="14"/>
        <v>9.7449361483076213</v>
      </c>
      <c r="U15" s="28">
        <f t="shared" si="15"/>
        <v>2335250.5</v>
      </c>
      <c r="V15" s="28">
        <f t="shared" si="16"/>
        <v>421800</v>
      </c>
      <c r="W15" s="28">
        <f t="shared" si="17"/>
        <v>380556.69999999995</v>
      </c>
      <c r="X15" s="28">
        <f t="shared" si="18"/>
        <v>90.222072072072052</v>
      </c>
      <c r="Y15" s="27">
        <f t="shared" si="19"/>
        <v>16.296183214605882</v>
      </c>
      <c r="Z15" s="22">
        <f>+[1]rep1_101!$J$22</f>
        <v>199208.4</v>
      </c>
      <c r="AA15" s="22">
        <f>+[2]rep1_101!$J$26</f>
        <v>34800</v>
      </c>
      <c r="AB15" s="22">
        <f>+[1]rep1_101!$J$23</f>
        <v>19742.099999999999</v>
      </c>
      <c r="AC15" s="29">
        <f t="shared" si="20"/>
        <v>56.730172413793099</v>
      </c>
      <c r="AD15" s="30">
        <f t="shared" si="21"/>
        <v>9.9102748679272565</v>
      </c>
      <c r="AE15" s="22">
        <f>+[1]rep1_101!$J$71</f>
        <v>17186.2</v>
      </c>
      <c r="AF15" s="22">
        <f>+[2]rep1_101!$J$75</f>
        <v>3050</v>
      </c>
      <c r="AG15" s="22">
        <f>+[1]rep1_101!$J$72</f>
        <v>2135.1999999999998</v>
      </c>
      <c r="AH15" s="29">
        <f t="shared" si="22"/>
        <v>70.006557377049177</v>
      </c>
      <c r="AI15" s="27">
        <f t="shared" si="23"/>
        <v>12.423921518427573</v>
      </c>
      <c r="AJ15" s="22">
        <f>+[1]rep1_101!$J$43</f>
        <v>2136042.1</v>
      </c>
      <c r="AK15" s="22">
        <f>+[2]rep1_101!$J$47</f>
        <v>387000</v>
      </c>
      <c r="AL15" s="22">
        <f>+[1]rep1_101!$J$44</f>
        <v>360814.6</v>
      </c>
      <c r="AM15" s="31">
        <f t="shared" si="24"/>
        <v>93.233746770025832</v>
      </c>
      <c r="AN15" s="27">
        <f t="shared" si="25"/>
        <v>16.891736356694466</v>
      </c>
      <c r="AO15" s="22">
        <f>+[3]rep1_2!$J$127</f>
        <v>1027220.1</v>
      </c>
      <c r="AP15" s="22">
        <f>+[4]rep1_2!$J$131</f>
        <v>399058.6</v>
      </c>
      <c r="AQ15" s="22">
        <f>+[3]rep1_2!$J$128</f>
        <v>385464.5</v>
      </c>
      <c r="AR15" s="29">
        <f t="shared" si="26"/>
        <v>96.593457702703319</v>
      </c>
      <c r="AS15" s="27">
        <f t="shared" si="27"/>
        <v>37.525015330210145</v>
      </c>
      <c r="AT15" s="32">
        <v>0</v>
      </c>
      <c r="AU15" s="32">
        <v>0</v>
      </c>
      <c r="AV15" s="32">
        <v>0</v>
      </c>
      <c r="AW15" s="32" t="str">
        <f t="shared" si="28"/>
        <v>-</v>
      </c>
      <c r="AX15" s="33" t="str">
        <f t="shared" si="29"/>
        <v>-</v>
      </c>
      <c r="AY15" s="32">
        <v>0</v>
      </c>
      <c r="AZ15" s="32">
        <v>0</v>
      </c>
      <c r="BA15" s="32">
        <v>0</v>
      </c>
      <c r="BB15" s="32">
        <v>0</v>
      </c>
      <c r="BC15" s="32">
        <v>0</v>
      </c>
      <c r="BD15" s="32">
        <v>0</v>
      </c>
      <c r="BE15" s="32"/>
      <c r="BF15" s="29"/>
      <c r="BG15" s="29"/>
      <c r="BH15" s="32"/>
      <c r="BI15" s="29"/>
      <c r="BJ15" s="29"/>
      <c r="BK15" s="32"/>
      <c r="BL15" s="32"/>
      <c r="BM15" s="32"/>
      <c r="BN15" s="32">
        <f>+[3]rep1_2!$J$134</f>
        <v>0</v>
      </c>
      <c r="BO15" s="32">
        <f>+[4]rep1_2!$J$138</f>
        <v>0</v>
      </c>
      <c r="BP15" s="32">
        <f>+[3]rep1_2!$J$135</f>
        <v>0</v>
      </c>
      <c r="BQ15" s="26">
        <f t="shared" si="1"/>
        <v>1217528.8</v>
      </c>
      <c r="BR15" s="26">
        <f t="shared" si="1"/>
        <v>296250</v>
      </c>
      <c r="BS15" s="26">
        <f t="shared" si="2"/>
        <v>98138.6</v>
      </c>
      <c r="BT15" s="34">
        <f t="shared" si="30"/>
        <v>8.0604746269657035</v>
      </c>
      <c r="BU15" s="32">
        <f>+[3]rep1_2!$J$141</f>
        <v>1128403</v>
      </c>
      <c r="BV15" s="32">
        <f>+[4]rep1_2!$J$145</f>
        <v>274000</v>
      </c>
      <c r="BW15" s="32">
        <f>+[3]rep1_2!$J$142</f>
        <v>81480.600000000006</v>
      </c>
      <c r="BX15" s="32">
        <v>0</v>
      </c>
      <c r="BY15" s="32">
        <v>0</v>
      </c>
      <c r="BZ15" s="32">
        <v>0</v>
      </c>
      <c r="CA15" s="32">
        <f>+[3]rep1_2!$J$155</f>
        <v>88125.8</v>
      </c>
      <c r="CB15" s="32">
        <f>+[4]rep1_2!$J$159</f>
        <v>22000</v>
      </c>
      <c r="CC15" s="32">
        <f>+[3]rep1_2!$J$156</f>
        <v>16549.3</v>
      </c>
      <c r="CD15" s="32">
        <f>+[3]rep1_2!$J$148</f>
        <v>1000</v>
      </c>
      <c r="CE15" s="32">
        <f>+[4]rep1_2!$J$152</f>
        <v>250</v>
      </c>
      <c r="CF15" s="32">
        <f>+[3]rep1_2!$J$149</f>
        <v>108.7</v>
      </c>
      <c r="CG15" s="32">
        <v>0</v>
      </c>
      <c r="CH15" s="32">
        <v>0</v>
      </c>
      <c r="CI15" s="32">
        <v>0</v>
      </c>
      <c r="CJ15" s="32">
        <f>+[3]rep1_2!$J$183</f>
        <v>0</v>
      </c>
      <c r="CK15" s="32">
        <f>+[4]rep1_2!$J$187</f>
        <v>0</v>
      </c>
      <c r="CL15" s="32">
        <f>+[3]rep1_2!$J$184</f>
        <v>0</v>
      </c>
      <c r="CM15" s="35">
        <v>0</v>
      </c>
      <c r="CN15" s="35">
        <v>0</v>
      </c>
      <c r="CO15" s="32">
        <v>0</v>
      </c>
      <c r="CP15" s="32">
        <f>+[3]rep1_2!$J$225</f>
        <v>982110</v>
      </c>
      <c r="CQ15" s="32">
        <f>+[4]rep1_2!$J$229</f>
        <v>242742</v>
      </c>
      <c r="CR15" s="32">
        <f>+[3]rep1_2!$J$226</f>
        <v>175348.1</v>
      </c>
      <c r="CS15" s="32">
        <f>+[3]rep1_2!$J$197</f>
        <v>979140</v>
      </c>
      <c r="CT15" s="32">
        <f>+[4]rep1_2!$J$201</f>
        <v>242000</v>
      </c>
      <c r="CU15" s="32">
        <f>+[3]rep1_2!$J$198</f>
        <v>174893.2</v>
      </c>
      <c r="CV15" s="35">
        <v>0</v>
      </c>
      <c r="CW15" s="35">
        <v>0</v>
      </c>
      <c r="CX15" s="32">
        <v>0</v>
      </c>
      <c r="CY15" s="32">
        <f>+[3]rep1_2!$J$232</f>
        <v>15000</v>
      </c>
      <c r="CZ15" s="32">
        <f>+[4]rep1_2!$J$236</f>
        <v>3750</v>
      </c>
      <c r="DA15" s="32">
        <f>+[3]rep1_2!$J$233</f>
        <v>8068.6</v>
      </c>
      <c r="DB15" s="32">
        <f>+[3]rep1_2!$J$260</f>
        <v>0</v>
      </c>
      <c r="DC15" s="32">
        <f>+[4]rep1_2!$J$264</f>
        <v>0</v>
      </c>
      <c r="DD15" s="32">
        <f>+[3]rep1_2!$J$261</f>
        <v>0</v>
      </c>
      <c r="DE15" s="32">
        <f>+[3]rep1_2!$J$239</f>
        <v>35000</v>
      </c>
      <c r="DF15" s="32">
        <f>+[4]rep1_2!$J$243</f>
        <v>7000</v>
      </c>
      <c r="DG15" s="32">
        <f>+[3]rep1_2!$J$240</f>
        <v>841.6</v>
      </c>
      <c r="DH15" s="32"/>
      <c r="DI15" s="23">
        <f t="shared" si="36"/>
        <v>9688577.2000000011</v>
      </c>
      <c r="DJ15" s="23">
        <f t="shared" si="31"/>
        <v>2106650.6</v>
      </c>
      <c r="DK15" s="23">
        <f t="shared" si="32"/>
        <v>1446127.7000000004</v>
      </c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22">
        <f t="shared" si="33"/>
        <v>0</v>
      </c>
      <c r="EF15" s="22">
        <f t="shared" si="34"/>
        <v>0</v>
      </c>
      <c r="EG15" s="22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2">
        <v>0</v>
      </c>
      <c r="E16" s="22">
        <v>0</v>
      </c>
      <c r="F16" s="24">
        <f t="shared" si="4"/>
        <v>3955412.5999999996</v>
      </c>
      <c r="G16" s="24">
        <f t="shared" si="5"/>
        <v>815375</v>
      </c>
      <c r="H16" s="24">
        <f t="shared" si="0"/>
        <v>590591.80000000005</v>
      </c>
      <c r="I16" s="24">
        <f t="shared" si="6"/>
        <v>72.431923961367474</v>
      </c>
      <c r="J16" s="25">
        <f t="shared" si="7"/>
        <v>14.931231194439743</v>
      </c>
      <c r="K16" s="24">
        <f t="shared" si="8"/>
        <v>3955412.5999999996</v>
      </c>
      <c r="L16" s="24">
        <f t="shared" si="9"/>
        <v>815375</v>
      </c>
      <c r="M16" s="24">
        <f t="shared" si="10"/>
        <v>590591.80000000005</v>
      </c>
      <c r="N16" s="26">
        <f t="shared" si="11"/>
        <v>72.431923961367474</v>
      </c>
      <c r="O16" s="27">
        <f t="shared" si="12"/>
        <v>14.931231194439743</v>
      </c>
      <c r="P16" s="28">
        <f>+[1]rep1_101!$K$92</f>
        <v>1418472.2</v>
      </c>
      <c r="Q16" s="28">
        <f>+[2]rep1_101!$K$96</f>
        <v>255500</v>
      </c>
      <c r="R16" s="28">
        <f>+[1]rep1_101!$K$93</f>
        <v>128558.39999999999</v>
      </c>
      <c r="S16" s="28">
        <f t="shared" si="13"/>
        <v>50.316399217221132</v>
      </c>
      <c r="T16" s="27">
        <f t="shared" si="14"/>
        <v>9.0631596445809794</v>
      </c>
      <c r="U16" s="28">
        <f t="shared" si="15"/>
        <v>1596274.9</v>
      </c>
      <c r="V16" s="28">
        <f t="shared" si="16"/>
        <v>292390</v>
      </c>
      <c r="W16" s="28">
        <f t="shared" si="17"/>
        <v>250883.5</v>
      </c>
      <c r="X16" s="28">
        <f t="shared" si="18"/>
        <v>85.804405075412973</v>
      </c>
      <c r="Y16" s="27">
        <f t="shared" si="19"/>
        <v>15.716810431586692</v>
      </c>
      <c r="Z16" s="22">
        <f>+[1]rep1_101!$K$22</f>
        <v>36492</v>
      </c>
      <c r="AA16" s="22">
        <f>+[2]rep1_101!$K$26</f>
        <v>6390</v>
      </c>
      <c r="AB16" s="22">
        <f>+[1]rep1_101!$K$23</f>
        <v>1728.8</v>
      </c>
      <c r="AC16" s="29">
        <f t="shared" si="20"/>
        <v>27.054773082942095</v>
      </c>
      <c r="AD16" s="30">
        <f t="shared" si="21"/>
        <v>4.7374767072235011</v>
      </c>
      <c r="AE16" s="22">
        <f>+[1]rep1_101!$K$71</f>
        <v>17730.599999999999</v>
      </c>
      <c r="AF16" s="22">
        <f>+[2]rep1_101!$K$75</f>
        <v>3090</v>
      </c>
      <c r="AG16" s="22">
        <f>+[1]rep1_101!$K$72</f>
        <v>527.4</v>
      </c>
      <c r="AH16" s="29">
        <f t="shared" si="22"/>
        <v>17.067961165048544</v>
      </c>
      <c r="AI16" s="27">
        <f t="shared" si="23"/>
        <v>2.9745186288112078</v>
      </c>
      <c r="AJ16" s="22">
        <f>+[1]rep1_101!$K$43</f>
        <v>1559782.9</v>
      </c>
      <c r="AK16" s="22">
        <f>+[2]rep1_101!$K$47</f>
        <v>286000</v>
      </c>
      <c r="AL16" s="22">
        <f>+[1]rep1_101!$K$44</f>
        <v>249154.7</v>
      </c>
      <c r="AM16" s="31">
        <f t="shared" si="24"/>
        <v>87.117027972027969</v>
      </c>
      <c r="AN16" s="27">
        <f t="shared" si="25"/>
        <v>15.973678131745132</v>
      </c>
      <c r="AO16" s="22">
        <f>+[3]rep1_2!$K$127</f>
        <v>375917.8</v>
      </c>
      <c r="AP16" s="22">
        <f>+[4]rep1_2!$K$131</f>
        <v>135900</v>
      </c>
      <c r="AQ16" s="22">
        <f>+[3]rep1_2!$K$128</f>
        <v>127969.8</v>
      </c>
      <c r="AR16" s="29">
        <f t="shared" si="26"/>
        <v>94.164679911699778</v>
      </c>
      <c r="AS16" s="27">
        <f t="shared" si="27"/>
        <v>34.041963429239054</v>
      </c>
      <c r="AT16" s="32">
        <v>0</v>
      </c>
      <c r="AU16" s="32">
        <v>0</v>
      </c>
      <c r="AV16" s="32">
        <v>0</v>
      </c>
      <c r="AW16" s="32" t="str">
        <f t="shared" si="28"/>
        <v>-</v>
      </c>
      <c r="AX16" s="33" t="str">
        <f t="shared" si="29"/>
        <v>-</v>
      </c>
      <c r="AY16" s="32">
        <v>0</v>
      </c>
      <c r="AZ16" s="32">
        <v>0</v>
      </c>
      <c r="BA16" s="32">
        <v>0</v>
      </c>
      <c r="BB16" s="32">
        <v>0</v>
      </c>
      <c r="BC16" s="32">
        <v>0</v>
      </c>
      <c r="BD16" s="32">
        <v>0</v>
      </c>
      <c r="BE16" s="32"/>
      <c r="BF16" s="29"/>
      <c r="BG16" s="29"/>
      <c r="BH16" s="32"/>
      <c r="BI16" s="29"/>
      <c r="BJ16" s="29"/>
      <c r="BK16" s="32"/>
      <c r="BL16" s="32"/>
      <c r="BM16" s="32"/>
      <c r="BN16" s="32">
        <f>+[3]rep1_2!$K$134</f>
        <v>0</v>
      </c>
      <c r="BO16" s="32">
        <f>+[4]rep1_2!$K$138</f>
        <v>0</v>
      </c>
      <c r="BP16" s="32">
        <f>+[3]rep1_2!$K$135</f>
        <v>2</v>
      </c>
      <c r="BQ16" s="26">
        <f t="shared" si="1"/>
        <v>69769.8</v>
      </c>
      <c r="BR16" s="26">
        <f t="shared" si="1"/>
        <v>16570</v>
      </c>
      <c r="BS16" s="26">
        <f t="shared" si="2"/>
        <v>13078.9</v>
      </c>
      <c r="BT16" s="34">
        <f t="shared" si="30"/>
        <v>18.745789725640606</v>
      </c>
      <c r="BU16" s="32">
        <f>+[3]rep1_2!$K$141</f>
        <v>58975.8</v>
      </c>
      <c r="BV16" s="32">
        <f>+[4]rep1_2!$K$145</f>
        <v>14000</v>
      </c>
      <c r="BW16" s="32">
        <f>+[3]rep1_2!$K$142</f>
        <v>11746</v>
      </c>
      <c r="BX16" s="32">
        <v>0</v>
      </c>
      <c r="BY16" s="32">
        <v>0</v>
      </c>
      <c r="BZ16" s="32">
        <v>0</v>
      </c>
      <c r="CA16" s="32">
        <f>+[3]rep1_2!$K$155</f>
        <v>8394</v>
      </c>
      <c r="CB16" s="32">
        <f>+[4]rep1_2!$K$159</f>
        <v>2000</v>
      </c>
      <c r="CC16" s="32">
        <f>+[3]rep1_2!$K$156</f>
        <v>932.9</v>
      </c>
      <c r="CD16" s="32">
        <f>+[3]rep1_2!$K$148</f>
        <v>2400</v>
      </c>
      <c r="CE16" s="32">
        <f>+[4]rep1_2!$K$152</f>
        <v>570</v>
      </c>
      <c r="CF16" s="32">
        <f>+[3]rep1_2!$K$149</f>
        <v>400</v>
      </c>
      <c r="CG16" s="32">
        <v>0</v>
      </c>
      <c r="CH16" s="32">
        <v>0</v>
      </c>
      <c r="CI16" s="32">
        <v>0</v>
      </c>
      <c r="CJ16" s="32">
        <f>+[3]rep1_2!$K$183</f>
        <v>0</v>
      </c>
      <c r="CK16" s="32">
        <f>+[4]rep1_2!$K$187</f>
        <v>0</v>
      </c>
      <c r="CL16" s="32">
        <f>+[3]rep1_2!$K$184</f>
        <v>0</v>
      </c>
      <c r="CM16" s="35">
        <v>0</v>
      </c>
      <c r="CN16" s="35">
        <v>0</v>
      </c>
      <c r="CO16" s="32">
        <v>0</v>
      </c>
      <c r="CP16" s="32">
        <f>+[3]rep1_2!$K$225</f>
        <v>439247.3</v>
      </c>
      <c r="CQ16" s="32">
        <f>+[4]rep1_2!$K$229</f>
        <v>103575</v>
      </c>
      <c r="CR16" s="32">
        <f>+[3]rep1_2!$K$226</f>
        <v>64587.8</v>
      </c>
      <c r="CS16" s="32">
        <f>+[3]rep1_2!$K$197</f>
        <v>436947.3</v>
      </c>
      <c r="CT16" s="32">
        <f>+[4]rep1_2!$K$201</f>
        <v>103000</v>
      </c>
      <c r="CU16" s="32">
        <f>+[3]rep1_2!$K$198</f>
        <v>64361.8</v>
      </c>
      <c r="CV16" s="35">
        <v>0</v>
      </c>
      <c r="CW16" s="35">
        <v>0</v>
      </c>
      <c r="CX16" s="32">
        <v>0</v>
      </c>
      <c r="CY16" s="32">
        <f>+[3]rep1_2!$K$232</f>
        <v>15000</v>
      </c>
      <c r="CZ16" s="32">
        <f>+[4]rep1_2!$K$236</f>
        <v>3750</v>
      </c>
      <c r="DA16" s="32">
        <f>+[3]rep1_2!$K$233</f>
        <v>2170.1</v>
      </c>
      <c r="DB16" s="32">
        <f>+[3]rep1_2!$K$260</f>
        <v>0</v>
      </c>
      <c r="DC16" s="32">
        <f>+[4]rep1_2!$K$264</f>
        <v>0</v>
      </c>
      <c r="DD16" s="32">
        <f>+[3]rep1_2!$K$261</f>
        <v>0</v>
      </c>
      <c r="DE16" s="32">
        <f>+[3]rep1_2!$K$239</f>
        <v>23000</v>
      </c>
      <c r="DF16" s="32">
        <f>+[4]rep1_2!$K$243</f>
        <v>4600</v>
      </c>
      <c r="DG16" s="32">
        <f>+[3]rep1_2!$K$240</f>
        <v>2813.9</v>
      </c>
      <c r="DH16" s="32"/>
      <c r="DI16" s="23">
        <f t="shared" si="36"/>
        <v>3955412.5999999996</v>
      </c>
      <c r="DJ16" s="23">
        <f t="shared" si="31"/>
        <v>815375</v>
      </c>
      <c r="DK16" s="23">
        <f t="shared" si="32"/>
        <v>590591.80000000005</v>
      </c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22">
        <f t="shared" si="33"/>
        <v>0</v>
      </c>
      <c r="EF16" s="22">
        <f t="shared" si="34"/>
        <v>0</v>
      </c>
      <c r="EG16" s="22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2">
        <v>0</v>
      </c>
      <c r="E17" s="22">
        <v>0</v>
      </c>
      <c r="F17" s="24">
        <f t="shared" si="4"/>
        <v>2948669.6</v>
      </c>
      <c r="G17" s="24">
        <f t="shared" si="5"/>
        <v>608058</v>
      </c>
      <c r="H17" s="24">
        <f t="shared" si="0"/>
        <v>426116.7</v>
      </c>
      <c r="I17" s="24">
        <f t="shared" si="6"/>
        <v>70.078298451792435</v>
      </c>
      <c r="J17" s="25">
        <f t="shared" si="7"/>
        <v>14.451151122526579</v>
      </c>
      <c r="K17" s="24">
        <f t="shared" si="8"/>
        <v>2948669.6</v>
      </c>
      <c r="L17" s="24">
        <f t="shared" si="9"/>
        <v>608058</v>
      </c>
      <c r="M17" s="24">
        <f t="shared" si="10"/>
        <v>426116.7</v>
      </c>
      <c r="N17" s="26">
        <f t="shared" si="11"/>
        <v>70.078298451792435</v>
      </c>
      <c r="O17" s="27">
        <f t="shared" si="12"/>
        <v>14.451151122526579</v>
      </c>
      <c r="P17" s="28">
        <f>+[1]rep1_101!$L$92</f>
        <v>717778.5</v>
      </c>
      <c r="Q17" s="28">
        <f>+[2]rep1_101!$L$96</f>
        <v>129000</v>
      </c>
      <c r="R17" s="28">
        <f>+[1]rep1_101!$L$93</f>
        <v>74163.7</v>
      </c>
      <c r="S17" s="28">
        <f t="shared" si="13"/>
        <v>57.491240310077515</v>
      </c>
      <c r="T17" s="27">
        <f t="shared" si="14"/>
        <v>10.332393628396504</v>
      </c>
      <c r="U17" s="28">
        <f t="shared" si="15"/>
        <v>1463088</v>
      </c>
      <c r="V17" s="28">
        <f t="shared" si="16"/>
        <v>262730</v>
      </c>
      <c r="W17" s="28">
        <f t="shared" si="17"/>
        <v>181129.30000000002</v>
      </c>
      <c r="X17" s="28">
        <f t="shared" si="18"/>
        <v>68.941232443953865</v>
      </c>
      <c r="Y17" s="27">
        <f t="shared" si="19"/>
        <v>12.37993203416336</v>
      </c>
      <c r="Z17" s="22">
        <f>+[1]rep1_101!$L$22</f>
        <v>17874</v>
      </c>
      <c r="AA17" s="22">
        <f>+[2]rep1_101!$L$26</f>
        <v>3130</v>
      </c>
      <c r="AB17" s="22">
        <f>+[1]rep1_101!$L$23</f>
        <v>2387.6</v>
      </c>
      <c r="AC17" s="29">
        <f t="shared" si="20"/>
        <v>76.281150159744399</v>
      </c>
      <c r="AD17" s="30">
        <f t="shared" si="21"/>
        <v>13.357950095110215</v>
      </c>
      <c r="AE17" s="22">
        <f>+[1]rep1_101!$L$71</f>
        <v>3227.5</v>
      </c>
      <c r="AF17" s="22">
        <f>+[2]rep1_101!$L$75</f>
        <v>560</v>
      </c>
      <c r="AG17" s="22">
        <f>+[1]rep1_101!$L$72</f>
        <v>436</v>
      </c>
      <c r="AH17" s="29">
        <f t="shared" si="22"/>
        <v>77.857142857142861</v>
      </c>
      <c r="AI17" s="27">
        <f t="shared" si="23"/>
        <v>13.508907823392718</v>
      </c>
      <c r="AJ17" s="22">
        <f>+[1]rep1_101!$L$43</f>
        <v>1445214</v>
      </c>
      <c r="AK17" s="22">
        <f>+[2]rep1_101!$L$47</f>
        <v>259600</v>
      </c>
      <c r="AL17" s="22">
        <f>+[1]rep1_101!$L$44</f>
        <v>178741.7</v>
      </c>
      <c r="AM17" s="31">
        <f t="shared" si="24"/>
        <v>68.852734976887518</v>
      </c>
      <c r="AN17" s="27">
        <f t="shared" si="25"/>
        <v>12.367836182046396</v>
      </c>
      <c r="AO17" s="22">
        <f>+[3]rep1_2!$L$127</f>
        <v>235884</v>
      </c>
      <c r="AP17" s="22">
        <f>+[4]rep1_2!$L$131</f>
        <v>85590</v>
      </c>
      <c r="AQ17" s="22">
        <f>+[3]rep1_2!$L$128</f>
        <v>73755.7</v>
      </c>
      <c r="AR17" s="29">
        <f t="shared" si="26"/>
        <v>86.173267905129109</v>
      </c>
      <c r="AS17" s="27">
        <f t="shared" si="27"/>
        <v>31.267784165098099</v>
      </c>
      <c r="AT17" s="32">
        <v>0</v>
      </c>
      <c r="AU17" s="32">
        <v>0</v>
      </c>
      <c r="AV17" s="32">
        <v>0</v>
      </c>
      <c r="AW17" s="32" t="str">
        <f t="shared" si="28"/>
        <v>-</v>
      </c>
      <c r="AX17" s="33" t="str">
        <f t="shared" si="29"/>
        <v>-</v>
      </c>
      <c r="AY17" s="32">
        <v>0</v>
      </c>
      <c r="AZ17" s="32">
        <v>0</v>
      </c>
      <c r="BA17" s="32">
        <v>0</v>
      </c>
      <c r="BB17" s="32">
        <v>0</v>
      </c>
      <c r="BC17" s="32">
        <v>0</v>
      </c>
      <c r="BD17" s="32">
        <v>0</v>
      </c>
      <c r="BE17" s="32"/>
      <c r="BF17" s="29"/>
      <c r="BG17" s="29"/>
      <c r="BH17" s="32"/>
      <c r="BI17" s="29"/>
      <c r="BJ17" s="29"/>
      <c r="BK17" s="32"/>
      <c r="BL17" s="32"/>
      <c r="BM17" s="32"/>
      <c r="BN17" s="32">
        <f>+[3]rep1_2!$L$134</f>
        <v>0</v>
      </c>
      <c r="BO17" s="32">
        <f>+[4]rep1_2!$L$138</f>
        <v>0</v>
      </c>
      <c r="BP17" s="32">
        <f>+[3]rep1_2!$L$135</f>
        <v>0</v>
      </c>
      <c r="BQ17" s="26">
        <f t="shared" si="1"/>
        <v>63069.599999999999</v>
      </c>
      <c r="BR17" s="26">
        <f t="shared" si="1"/>
        <v>14810</v>
      </c>
      <c r="BS17" s="26">
        <f t="shared" si="2"/>
        <v>9752.7999999999993</v>
      </c>
      <c r="BT17" s="34">
        <f t="shared" si="30"/>
        <v>15.463551378160002</v>
      </c>
      <c r="BU17" s="32">
        <f>+[3]rep1_2!$L$141</f>
        <v>55787.7</v>
      </c>
      <c r="BV17" s="32">
        <f>+[4]rep1_2!$L$145</f>
        <v>13100</v>
      </c>
      <c r="BW17" s="32">
        <f>+[3]rep1_2!$L$142</f>
        <v>8964.5</v>
      </c>
      <c r="BX17" s="32">
        <v>0</v>
      </c>
      <c r="BY17" s="32">
        <v>0</v>
      </c>
      <c r="BZ17" s="32">
        <v>0</v>
      </c>
      <c r="CA17" s="32">
        <f>+[3]rep1_2!$L$155</f>
        <v>2781.9</v>
      </c>
      <c r="CB17" s="32">
        <f>+[4]rep1_2!$L$159</f>
        <v>650</v>
      </c>
      <c r="CC17" s="32">
        <f>+[3]rep1_2!$L$156</f>
        <v>77.3</v>
      </c>
      <c r="CD17" s="32">
        <f>+[3]rep1_2!$L$148</f>
        <v>4500</v>
      </c>
      <c r="CE17" s="32">
        <f>+[4]rep1_2!$L$152</f>
        <v>1060</v>
      </c>
      <c r="CF17" s="32">
        <f>+[3]rep1_2!$L$149</f>
        <v>711</v>
      </c>
      <c r="CG17" s="32">
        <v>0</v>
      </c>
      <c r="CH17" s="32">
        <v>0</v>
      </c>
      <c r="CI17" s="32">
        <v>0</v>
      </c>
      <c r="CJ17" s="32">
        <f>+[3]rep1_2!$L$183</f>
        <v>0</v>
      </c>
      <c r="CK17" s="32">
        <f>+[4]rep1_2!$L$187</f>
        <v>0</v>
      </c>
      <c r="CL17" s="32">
        <f>+[3]rep1_2!$L$184</f>
        <v>0</v>
      </c>
      <c r="CM17" s="35">
        <v>0</v>
      </c>
      <c r="CN17" s="35">
        <v>0</v>
      </c>
      <c r="CO17" s="32">
        <v>0</v>
      </c>
      <c r="CP17" s="32">
        <f>+[3]rep1_2!$L$225</f>
        <v>441072</v>
      </c>
      <c r="CQ17" s="32">
        <f>+[4]rep1_2!$L$229</f>
        <v>110268</v>
      </c>
      <c r="CR17" s="32">
        <f>+[3]rep1_2!$L$226</f>
        <v>71300.3</v>
      </c>
      <c r="CS17" s="32">
        <f>+[3]rep1_2!$L$197</f>
        <v>439672</v>
      </c>
      <c r="CT17" s="32">
        <f>+[4]rep1_2!$L$201</f>
        <v>109918</v>
      </c>
      <c r="CU17" s="32">
        <f>+[3]rep1_2!$L$198</f>
        <v>71122.8</v>
      </c>
      <c r="CV17" s="35">
        <v>0</v>
      </c>
      <c r="CW17" s="35">
        <v>0</v>
      </c>
      <c r="CX17" s="32">
        <v>0</v>
      </c>
      <c r="CY17" s="32">
        <f>+[3]rep1_2!$L$232</f>
        <v>9200</v>
      </c>
      <c r="CZ17" s="32">
        <f>+[4]rep1_2!$L$236</f>
        <v>2300</v>
      </c>
      <c r="DA17" s="32">
        <f>+[3]rep1_2!$L$233</f>
        <v>4003.5</v>
      </c>
      <c r="DB17" s="32">
        <f>+[3]rep1_2!$L$260</f>
        <v>1350</v>
      </c>
      <c r="DC17" s="32">
        <f>+[4]rep1_2!$L$264</f>
        <v>0</v>
      </c>
      <c r="DD17" s="32">
        <f>+[3]rep1_2!$L$261</f>
        <v>8500</v>
      </c>
      <c r="DE17" s="32">
        <f>+[3]rep1_2!$L$239</f>
        <v>14000</v>
      </c>
      <c r="DF17" s="32">
        <f>+[4]rep1_2!$L$243</f>
        <v>2800</v>
      </c>
      <c r="DG17" s="32">
        <f>+[3]rep1_2!$L$240</f>
        <v>3075.4</v>
      </c>
      <c r="DH17" s="32"/>
      <c r="DI17" s="23">
        <f t="shared" si="36"/>
        <v>2948669.6</v>
      </c>
      <c r="DJ17" s="23">
        <f t="shared" si="31"/>
        <v>608058</v>
      </c>
      <c r="DK17" s="23">
        <f t="shared" si="32"/>
        <v>426116.7</v>
      </c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22">
        <f t="shared" si="33"/>
        <v>0</v>
      </c>
      <c r="EF17" s="22">
        <f t="shared" si="34"/>
        <v>0</v>
      </c>
      <c r="EG17" s="22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2">
        <v>0</v>
      </c>
      <c r="E18" s="22">
        <v>0</v>
      </c>
      <c r="F18" s="24">
        <f t="shared" si="4"/>
        <v>686803.8</v>
      </c>
      <c r="G18" s="24">
        <f t="shared" si="5"/>
        <v>133403.29999999999</v>
      </c>
      <c r="H18" s="24">
        <f t="shared" si="0"/>
        <v>82960.299999999988</v>
      </c>
      <c r="I18" s="24">
        <f t="shared" si="6"/>
        <v>62.187592061065956</v>
      </c>
      <c r="J18" s="25">
        <f t="shared" si="7"/>
        <v>12.079184768634068</v>
      </c>
      <c r="K18" s="24">
        <f t="shared" si="8"/>
        <v>686803.8</v>
      </c>
      <c r="L18" s="24">
        <f t="shared" si="9"/>
        <v>133403.29999999999</v>
      </c>
      <c r="M18" s="24">
        <f t="shared" si="10"/>
        <v>82960.299999999988</v>
      </c>
      <c r="N18" s="26">
        <f t="shared" si="11"/>
        <v>62.187592061065956</v>
      </c>
      <c r="O18" s="27">
        <f t="shared" si="12"/>
        <v>12.079184768634068</v>
      </c>
      <c r="P18" s="28">
        <f>+[1]rep1_101!$M$92</f>
        <v>385582.5</v>
      </c>
      <c r="Q18" s="28">
        <f>+[2]rep1_101!$M$96</f>
        <v>71000</v>
      </c>
      <c r="R18" s="28">
        <f>+[1]rep1_101!$M$93</f>
        <v>40563.5</v>
      </c>
      <c r="S18" s="28">
        <f t="shared" si="13"/>
        <v>57.131690140845073</v>
      </c>
      <c r="T18" s="27">
        <f t="shared" si="14"/>
        <v>10.520057315879223</v>
      </c>
      <c r="U18" s="28">
        <f t="shared" si="15"/>
        <v>217353.19999999998</v>
      </c>
      <c r="V18" s="28">
        <f t="shared" si="16"/>
        <v>39530</v>
      </c>
      <c r="W18" s="28">
        <f t="shared" si="17"/>
        <v>27230.1</v>
      </c>
      <c r="X18" s="28">
        <f t="shared" si="18"/>
        <v>68.884644573741454</v>
      </c>
      <c r="Y18" s="27">
        <f t="shared" si="19"/>
        <v>12.528041915186893</v>
      </c>
      <c r="Z18" s="22">
        <f>+[1]rep1_101!$M$22</f>
        <v>15495.4</v>
      </c>
      <c r="AA18" s="22">
        <f>+[2]rep1_101!$M$26</f>
        <v>2730</v>
      </c>
      <c r="AB18" s="22">
        <f>+[1]rep1_101!$M$23</f>
        <v>363</v>
      </c>
      <c r="AC18" s="29">
        <f t="shared" si="20"/>
        <v>13.296703296703297</v>
      </c>
      <c r="AD18" s="30">
        <f t="shared" si="21"/>
        <v>2.3426307162125535</v>
      </c>
      <c r="AE18" s="22">
        <f>+[1]rep1_101!$M$71</f>
        <v>4038.6</v>
      </c>
      <c r="AF18" s="22">
        <f>+[2]rep1_101!$M$75</f>
        <v>720</v>
      </c>
      <c r="AG18" s="22">
        <f>+[1]rep1_101!$M$72</f>
        <v>109.6</v>
      </c>
      <c r="AH18" s="29">
        <f t="shared" si="22"/>
        <v>15.22222222222222</v>
      </c>
      <c r="AI18" s="27">
        <f t="shared" si="23"/>
        <v>2.7138117169316098</v>
      </c>
      <c r="AJ18" s="22">
        <f>+[1]rep1_101!$M$43</f>
        <v>201857.8</v>
      </c>
      <c r="AK18" s="22">
        <f>+[2]rep1_101!$M$47</f>
        <v>36800</v>
      </c>
      <c r="AL18" s="22">
        <f>+[1]rep1_101!$M$44</f>
        <v>26867.1</v>
      </c>
      <c r="AM18" s="31">
        <f t="shared" si="24"/>
        <v>73.008423913043472</v>
      </c>
      <c r="AN18" s="27">
        <f t="shared" si="25"/>
        <v>13.309914206931811</v>
      </c>
      <c r="AO18" s="22">
        <f>+[3]rep1_2!$M$127</f>
        <v>24512.5</v>
      </c>
      <c r="AP18" s="22">
        <f>+[4]rep1_2!$M$131</f>
        <v>8827.4</v>
      </c>
      <c r="AQ18" s="22">
        <f>+[3]rep1_2!$M$128</f>
        <v>7963.5</v>
      </c>
      <c r="AR18" s="29">
        <f t="shared" si="26"/>
        <v>90.213426376962644</v>
      </c>
      <c r="AS18" s="27">
        <f t="shared" si="27"/>
        <v>32.487506374298825</v>
      </c>
      <c r="AT18" s="32">
        <v>0</v>
      </c>
      <c r="AU18" s="32">
        <v>0</v>
      </c>
      <c r="AV18" s="32">
        <v>0</v>
      </c>
      <c r="AW18" s="32" t="str">
        <f t="shared" si="28"/>
        <v>-</v>
      </c>
      <c r="AX18" s="33" t="str">
        <f t="shared" si="29"/>
        <v>-</v>
      </c>
      <c r="AY18" s="32">
        <v>0</v>
      </c>
      <c r="AZ18" s="32">
        <v>0</v>
      </c>
      <c r="BA18" s="32">
        <v>0</v>
      </c>
      <c r="BB18" s="32">
        <v>0</v>
      </c>
      <c r="BC18" s="32">
        <v>0</v>
      </c>
      <c r="BD18" s="32">
        <v>0</v>
      </c>
      <c r="BE18" s="32"/>
      <c r="BF18" s="29"/>
      <c r="BG18" s="29"/>
      <c r="BH18" s="32"/>
      <c r="BI18" s="29"/>
      <c r="BJ18" s="29"/>
      <c r="BK18" s="32"/>
      <c r="BL18" s="32"/>
      <c r="BM18" s="32"/>
      <c r="BN18" s="32">
        <f>+[3]rep1_2!$M$134</f>
        <v>0</v>
      </c>
      <c r="BO18" s="32">
        <f>+[4]rep1_2!$M$138</f>
        <v>0</v>
      </c>
      <c r="BP18" s="32">
        <f>+[3]rep1_2!$M$135</f>
        <v>0</v>
      </c>
      <c r="BQ18" s="26">
        <f t="shared" si="1"/>
        <v>9037.6</v>
      </c>
      <c r="BR18" s="26">
        <f t="shared" si="1"/>
        <v>2208.4</v>
      </c>
      <c r="BS18" s="26">
        <f t="shared" si="2"/>
        <v>674</v>
      </c>
      <c r="BT18" s="34">
        <f t="shared" si="30"/>
        <v>7.4577321412764448</v>
      </c>
      <c r="BU18" s="32">
        <f>+[3]rep1_2!$M$141</f>
        <v>9002.9</v>
      </c>
      <c r="BV18" s="32">
        <f>+[4]rep1_2!$M$145</f>
        <v>2200</v>
      </c>
      <c r="BW18" s="32">
        <f>+[3]rep1_2!$M$142</f>
        <v>673.2</v>
      </c>
      <c r="BX18" s="32">
        <v>0</v>
      </c>
      <c r="BY18" s="32">
        <v>0</v>
      </c>
      <c r="BZ18" s="32">
        <v>0</v>
      </c>
      <c r="CA18" s="32">
        <f>+[3]rep1_2!$M$155</f>
        <v>34.700000000000003</v>
      </c>
      <c r="CB18" s="32">
        <f>+[4]rep1_2!$M$159</f>
        <v>8.4</v>
      </c>
      <c r="CC18" s="32">
        <f>+[3]rep1_2!$M$156</f>
        <v>0.8</v>
      </c>
      <c r="CD18" s="32">
        <f>+[3]rep1_2!$M$148</f>
        <v>0</v>
      </c>
      <c r="CE18" s="32">
        <f>+[4]rep1_2!$M$152</f>
        <v>0</v>
      </c>
      <c r="CF18" s="32">
        <f>+[3]rep1_2!$M$149</f>
        <v>0</v>
      </c>
      <c r="CG18" s="32">
        <v>0</v>
      </c>
      <c r="CH18" s="32">
        <v>0</v>
      </c>
      <c r="CI18" s="32">
        <v>0</v>
      </c>
      <c r="CJ18" s="32">
        <f>+[3]rep1_2!$M$183</f>
        <v>0</v>
      </c>
      <c r="CK18" s="32">
        <f>+[4]rep1_2!$M$187</f>
        <v>0</v>
      </c>
      <c r="CL18" s="32">
        <f>+[3]rep1_2!$M$184</f>
        <v>0</v>
      </c>
      <c r="CM18" s="35">
        <v>0</v>
      </c>
      <c r="CN18" s="35">
        <v>0</v>
      </c>
      <c r="CO18" s="32">
        <v>0</v>
      </c>
      <c r="CP18" s="32">
        <f>+[3]rep1_2!$M$225</f>
        <v>43559.4</v>
      </c>
      <c r="CQ18" s="32">
        <f>+[4]rep1_2!$M$229</f>
        <v>10437.5</v>
      </c>
      <c r="CR18" s="32">
        <f>+[3]rep1_2!$M$226</f>
        <v>6391.7</v>
      </c>
      <c r="CS18" s="32">
        <f>+[3]rep1_2!$M$197</f>
        <v>43409.4</v>
      </c>
      <c r="CT18" s="32">
        <f>+[4]rep1_2!$M$201</f>
        <v>10400</v>
      </c>
      <c r="CU18" s="32">
        <f>+[3]rep1_2!$M$198</f>
        <v>6356.7</v>
      </c>
      <c r="CV18" s="35">
        <v>0</v>
      </c>
      <c r="CW18" s="35">
        <v>0</v>
      </c>
      <c r="CX18" s="32">
        <v>0</v>
      </c>
      <c r="CY18" s="32">
        <f>+[3]rep1_2!$M$232</f>
        <v>2700</v>
      </c>
      <c r="CZ18" s="32">
        <f>+[4]rep1_2!$M$236</f>
        <v>675</v>
      </c>
      <c r="DA18" s="32">
        <f>+[3]rep1_2!$M$233</f>
        <v>27.9</v>
      </c>
      <c r="DB18" s="32">
        <f>+[3]rep1_2!$M$260</f>
        <v>0</v>
      </c>
      <c r="DC18" s="32">
        <f>+[4]rep1_2!$M$264</f>
        <v>0</v>
      </c>
      <c r="DD18" s="32">
        <f>+[3]rep1_2!$M$261</f>
        <v>0</v>
      </c>
      <c r="DE18" s="32">
        <f>+[3]rep1_2!$M$239</f>
        <v>20</v>
      </c>
      <c r="DF18" s="32">
        <f>+[4]rep1_2!$M$243</f>
        <v>5</v>
      </c>
      <c r="DG18" s="32">
        <f>+[3]rep1_2!$M$240</f>
        <v>0</v>
      </c>
      <c r="DH18" s="32"/>
      <c r="DI18" s="23">
        <f t="shared" si="36"/>
        <v>686803.8</v>
      </c>
      <c r="DJ18" s="23">
        <f t="shared" si="31"/>
        <v>133403.29999999999</v>
      </c>
      <c r="DK18" s="23">
        <f t="shared" si="32"/>
        <v>82960.299999999988</v>
      </c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22">
        <f t="shared" si="33"/>
        <v>0</v>
      </c>
      <c r="EF18" s="22">
        <f t="shared" si="34"/>
        <v>0</v>
      </c>
      <c r="EG18" s="22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2">
        <v>0</v>
      </c>
      <c r="E19" s="22">
        <v>0</v>
      </c>
      <c r="F19" s="24">
        <f t="shared" si="4"/>
        <v>221711.8</v>
      </c>
      <c r="G19" s="24">
        <f t="shared" si="5"/>
        <v>45422</v>
      </c>
      <c r="H19" s="24">
        <f t="shared" si="0"/>
        <v>30059.799999999996</v>
      </c>
      <c r="I19" s="24">
        <f t="shared" si="6"/>
        <v>66.178944123992764</v>
      </c>
      <c r="J19" s="25">
        <f t="shared" si="7"/>
        <v>13.558051488463851</v>
      </c>
      <c r="K19" s="24">
        <f t="shared" si="8"/>
        <v>221711.8</v>
      </c>
      <c r="L19" s="24">
        <f t="shared" si="9"/>
        <v>45422</v>
      </c>
      <c r="M19" s="24">
        <f t="shared" si="10"/>
        <v>30059.799999999996</v>
      </c>
      <c r="N19" s="26">
        <f t="shared" si="11"/>
        <v>66.178944123992764</v>
      </c>
      <c r="O19" s="27">
        <f t="shared" si="12"/>
        <v>13.558051488463851</v>
      </c>
      <c r="P19" s="28">
        <f>+[1]rep1_101!$N$92</f>
        <v>75281.899999999994</v>
      </c>
      <c r="Q19" s="28">
        <f>+[2]rep1_101!$N$96</f>
        <v>13600</v>
      </c>
      <c r="R19" s="28">
        <f>+[1]rep1_101!$N$93</f>
        <v>9888.6</v>
      </c>
      <c r="S19" s="28">
        <f t="shared" si="13"/>
        <v>72.710294117647052</v>
      </c>
      <c r="T19" s="27">
        <f t="shared" si="14"/>
        <v>13.135428303483309</v>
      </c>
      <c r="U19" s="28">
        <f t="shared" si="15"/>
        <v>80615.600000000006</v>
      </c>
      <c r="V19" s="28">
        <f t="shared" si="16"/>
        <v>14650</v>
      </c>
      <c r="W19" s="28">
        <f t="shared" si="17"/>
        <v>10401.299999999999</v>
      </c>
      <c r="X19" s="28">
        <f t="shared" si="18"/>
        <v>70.998634812286681</v>
      </c>
      <c r="Y19" s="27">
        <f t="shared" si="19"/>
        <v>12.902341482293748</v>
      </c>
      <c r="Z19" s="22">
        <f>+[1]rep1_101!$N$22</f>
        <v>2003.8</v>
      </c>
      <c r="AA19" s="22">
        <f>+[2]rep1_101!$N$26</f>
        <v>360</v>
      </c>
      <c r="AB19" s="22">
        <f>+[1]rep1_101!$N$23</f>
        <v>28.9</v>
      </c>
      <c r="AC19" s="29">
        <f t="shared" si="20"/>
        <v>8.0277777777777768</v>
      </c>
      <c r="AD19" s="30">
        <f t="shared" si="21"/>
        <v>1.4422597065575407</v>
      </c>
      <c r="AE19" s="22">
        <f>+[1]rep1_101!$N$71</f>
        <v>7623.5</v>
      </c>
      <c r="AF19" s="22">
        <f>+[2]rep1_101!$N$75</f>
        <v>1360</v>
      </c>
      <c r="AG19" s="22">
        <f>+[1]rep1_101!$N$72</f>
        <v>211.3</v>
      </c>
      <c r="AH19" s="29">
        <f t="shared" si="22"/>
        <v>15.536764705882353</v>
      </c>
      <c r="AI19" s="27">
        <f t="shared" si="23"/>
        <v>2.7716927920246608</v>
      </c>
      <c r="AJ19" s="22">
        <f>+[1]rep1_101!$N$43</f>
        <v>78611.8</v>
      </c>
      <c r="AK19" s="22">
        <f>+[2]rep1_101!$N$47</f>
        <v>14290</v>
      </c>
      <c r="AL19" s="22">
        <f>+[1]rep1_101!$N$44</f>
        <v>10372.4</v>
      </c>
      <c r="AM19" s="31">
        <f t="shared" si="24"/>
        <v>72.585024492652209</v>
      </c>
      <c r="AN19" s="27">
        <f t="shared" si="25"/>
        <v>13.194456811827232</v>
      </c>
      <c r="AO19" s="22">
        <f>+[3]rep1_2!$N$127</f>
        <v>17330</v>
      </c>
      <c r="AP19" s="22">
        <f>+[4]rep1_2!$N$131</f>
        <v>6208</v>
      </c>
      <c r="AQ19" s="22">
        <f>+[3]rep1_2!$N$128</f>
        <v>4116.8</v>
      </c>
      <c r="AR19" s="29">
        <f t="shared" si="26"/>
        <v>66.314432989690715</v>
      </c>
      <c r="AS19" s="27">
        <f t="shared" si="27"/>
        <v>23.755337564916331</v>
      </c>
      <c r="AT19" s="32">
        <v>0</v>
      </c>
      <c r="AU19" s="32">
        <v>0</v>
      </c>
      <c r="AV19" s="32">
        <v>0</v>
      </c>
      <c r="AW19" s="32" t="str">
        <f t="shared" si="28"/>
        <v>-</v>
      </c>
      <c r="AX19" s="33" t="str">
        <f t="shared" si="29"/>
        <v>-</v>
      </c>
      <c r="AY19" s="32">
        <v>0</v>
      </c>
      <c r="AZ19" s="32">
        <v>0</v>
      </c>
      <c r="BA19" s="32">
        <v>0</v>
      </c>
      <c r="BB19" s="32">
        <v>0</v>
      </c>
      <c r="BC19" s="32">
        <v>0</v>
      </c>
      <c r="BD19" s="32">
        <v>0</v>
      </c>
      <c r="BE19" s="32"/>
      <c r="BF19" s="29"/>
      <c r="BG19" s="29"/>
      <c r="BH19" s="32"/>
      <c r="BI19" s="29"/>
      <c r="BJ19" s="29"/>
      <c r="BK19" s="32"/>
      <c r="BL19" s="32"/>
      <c r="BM19" s="32"/>
      <c r="BN19" s="32">
        <f>+[3]rep1_2!$N$134</f>
        <v>0</v>
      </c>
      <c r="BO19" s="32">
        <f>+[4]rep1_2!$N$138</f>
        <v>0</v>
      </c>
      <c r="BP19" s="32">
        <f>+[3]rep1_2!$N$135</f>
        <v>0</v>
      </c>
      <c r="BQ19" s="26">
        <f t="shared" si="1"/>
        <v>3528</v>
      </c>
      <c r="BR19" s="26">
        <f t="shared" si="1"/>
        <v>834</v>
      </c>
      <c r="BS19" s="26">
        <f t="shared" si="2"/>
        <v>246.9</v>
      </c>
      <c r="BT19" s="34">
        <f t="shared" si="30"/>
        <v>6.9982993197278907</v>
      </c>
      <c r="BU19" s="32">
        <f>+[3]rep1_2!$N$141</f>
        <v>2191.3000000000002</v>
      </c>
      <c r="BV19" s="32">
        <f>+[4]rep1_2!$N$145</f>
        <v>520</v>
      </c>
      <c r="BW19" s="32">
        <f>+[3]rep1_2!$N$142</f>
        <v>36.6</v>
      </c>
      <c r="BX19" s="32">
        <v>0</v>
      </c>
      <c r="BY19" s="32">
        <v>0</v>
      </c>
      <c r="BZ19" s="32">
        <v>0</v>
      </c>
      <c r="CA19" s="32">
        <f>+[3]rep1_2!$N$155</f>
        <v>16.7</v>
      </c>
      <c r="CB19" s="32">
        <f>+[4]rep1_2!$N$159</f>
        <v>4</v>
      </c>
      <c r="CC19" s="32">
        <f>+[3]rep1_2!$N$156</f>
        <v>0.3</v>
      </c>
      <c r="CD19" s="32">
        <f>+[3]rep1_2!$N$148</f>
        <v>1320</v>
      </c>
      <c r="CE19" s="32">
        <f>+[4]rep1_2!$N$152</f>
        <v>310</v>
      </c>
      <c r="CF19" s="32">
        <f>+[3]rep1_2!$N$149</f>
        <v>210</v>
      </c>
      <c r="CG19" s="32">
        <v>0</v>
      </c>
      <c r="CH19" s="32">
        <v>0</v>
      </c>
      <c r="CI19" s="32">
        <v>0</v>
      </c>
      <c r="CJ19" s="32">
        <f>+[3]rep1_2!$N$183</f>
        <v>0</v>
      </c>
      <c r="CK19" s="32">
        <f>+[4]rep1_2!$N$187</f>
        <v>0</v>
      </c>
      <c r="CL19" s="32">
        <f>+[3]rep1_2!$N$184</f>
        <v>0</v>
      </c>
      <c r="CM19" s="35">
        <v>0</v>
      </c>
      <c r="CN19" s="35">
        <v>0</v>
      </c>
      <c r="CO19" s="32">
        <v>0</v>
      </c>
      <c r="CP19" s="32">
        <f>+[3]rep1_2!$N$225</f>
        <v>34832.800000000003</v>
      </c>
      <c r="CQ19" s="32">
        <f>+[4]rep1_2!$N$229</f>
        <v>8220</v>
      </c>
      <c r="CR19" s="32">
        <f>+[3]rep1_2!$N$226</f>
        <v>5082.8999999999996</v>
      </c>
      <c r="CS19" s="32">
        <f>+[3]rep1_2!$N$197</f>
        <v>34732.800000000003</v>
      </c>
      <c r="CT19" s="32">
        <f>+[4]rep1_2!$N$201</f>
        <v>8200</v>
      </c>
      <c r="CU19" s="32">
        <f>+[3]rep1_2!$N$198</f>
        <v>5082.8999999999996</v>
      </c>
      <c r="CV19" s="35">
        <v>0</v>
      </c>
      <c r="CW19" s="35">
        <v>0</v>
      </c>
      <c r="CX19" s="32">
        <v>0</v>
      </c>
      <c r="CY19" s="32">
        <f>+[3]rep1_2!$N$232</f>
        <v>1000</v>
      </c>
      <c r="CZ19" s="32">
        <f>+[4]rep1_2!$N$236</f>
        <v>250</v>
      </c>
      <c r="DA19" s="32">
        <f>+[3]rep1_2!$N$233</f>
        <v>0</v>
      </c>
      <c r="DB19" s="32">
        <f>+[3]rep1_2!$N$260</f>
        <v>0</v>
      </c>
      <c r="DC19" s="32">
        <f>+[4]rep1_2!$N$264</f>
        <v>0</v>
      </c>
      <c r="DD19" s="32">
        <f>+[3]rep1_2!$N$261</f>
        <v>0</v>
      </c>
      <c r="DE19" s="32">
        <f>+[3]rep1_2!$N$239</f>
        <v>1500</v>
      </c>
      <c r="DF19" s="32">
        <f>+[4]rep1_2!$N$243</f>
        <v>300</v>
      </c>
      <c r="DG19" s="32">
        <f>+[3]rep1_2!$N$240</f>
        <v>112</v>
      </c>
      <c r="DH19" s="32"/>
      <c r="DI19" s="23">
        <f t="shared" si="36"/>
        <v>221711.8</v>
      </c>
      <c r="DJ19" s="23">
        <f t="shared" si="31"/>
        <v>45422</v>
      </c>
      <c r="DK19" s="23">
        <f t="shared" si="32"/>
        <v>30059.799999999996</v>
      </c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22">
        <f t="shared" si="33"/>
        <v>0</v>
      </c>
      <c r="EF19" s="22">
        <f t="shared" si="34"/>
        <v>0</v>
      </c>
      <c r="EG19" s="22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2">
        <v>0</v>
      </c>
      <c r="E20" s="22">
        <v>0</v>
      </c>
      <c r="F20" s="24">
        <f t="shared" si="4"/>
        <v>3456386</v>
      </c>
      <c r="G20" s="24">
        <f t="shared" si="5"/>
        <v>714633.5</v>
      </c>
      <c r="H20" s="24">
        <f t="shared" si="0"/>
        <v>527436.4</v>
      </c>
      <c r="I20" s="24">
        <f t="shared" si="6"/>
        <v>73.80516026746578</v>
      </c>
      <c r="J20" s="25">
        <f t="shared" si="7"/>
        <v>15.259765547019343</v>
      </c>
      <c r="K20" s="24">
        <f t="shared" si="8"/>
        <v>3456386</v>
      </c>
      <c r="L20" s="24">
        <f t="shared" si="9"/>
        <v>714633.5</v>
      </c>
      <c r="M20" s="24">
        <f t="shared" si="10"/>
        <v>527436.4</v>
      </c>
      <c r="N20" s="26">
        <f t="shared" si="11"/>
        <v>73.80516026746578</v>
      </c>
      <c r="O20" s="27">
        <f t="shared" si="12"/>
        <v>15.259765547019343</v>
      </c>
      <c r="P20" s="28">
        <f>+[1]rep1_101!$O$92</f>
        <v>939150.8</v>
      </c>
      <c r="Q20" s="28">
        <f>+[2]rep1_101!$O$96</f>
        <v>169000</v>
      </c>
      <c r="R20" s="28">
        <f>+[1]rep1_101!$O$93</f>
        <v>120002.9</v>
      </c>
      <c r="S20" s="28">
        <f t="shared" si="13"/>
        <v>71.007633136094668</v>
      </c>
      <c r="T20" s="27">
        <f t="shared" si="14"/>
        <v>12.777809484909131</v>
      </c>
      <c r="U20" s="28">
        <f t="shared" si="15"/>
        <v>1567370.9000000001</v>
      </c>
      <c r="V20" s="28">
        <f t="shared" si="16"/>
        <v>282830</v>
      </c>
      <c r="W20" s="28">
        <f t="shared" si="17"/>
        <v>200792.5</v>
      </c>
      <c r="X20" s="28">
        <f t="shared" si="18"/>
        <v>70.99406003606407</v>
      </c>
      <c r="Y20" s="27">
        <f t="shared" si="19"/>
        <v>12.810783969512258</v>
      </c>
      <c r="Z20" s="22">
        <f>+[1]rep1_101!$O$22</f>
        <v>43830.8</v>
      </c>
      <c r="AA20" s="22">
        <f>+[2]rep1_101!$O$26</f>
        <v>7630</v>
      </c>
      <c r="AB20" s="22">
        <f>+[1]rep1_101!$O$23</f>
        <v>2815</v>
      </c>
      <c r="AC20" s="29">
        <f t="shared" si="20"/>
        <v>36.893840104849282</v>
      </c>
      <c r="AD20" s="30">
        <f t="shared" si="21"/>
        <v>6.4224244138824744</v>
      </c>
      <c r="AE20" s="22">
        <f>+[1]rep1_101!$O$71</f>
        <v>17924.599999999999</v>
      </c>
      <c r="AF20" s="22">
        <f>+[2]rep1_101!$O$75</f>
        <v>3200</v>
      </c>
      <c r="AG20" s="22">
        <f>+[1]rep1_101!$O$72</f>
        <v>1606.2</v>
      </c>
      <c r="AH20" s="29">
        <f t="shared" si="22"/>
        <v>50.193750000000001</v>
      </c>
      <c r="AI20" s="27">
        <f t="shared" si="23"/>
        <v>8.9608694196802183</v>
      </c>
      <c r="AJ20" s="22">
        <f>+[1]rep1_101!$O$43</f>
        <v>1523540.1</v>
      </c>
      <c r="AK20" s="22">
        <f>+[2]rep1_101!$O$47</f>
        <v>275200</v>
      </c>
      <c r="AL20" s="22">
        <f>+[1]rep1_101!$O$44</f>
        <v>197977.5</v>
      </c>
      <c r="AM20" s="31">
        <f t="shared" si="24"/>
        <v>71.939498546511629</v>
      </c>
      <c r="AN20" s="27">
        <f t="shared" si="25"/>
        <v>12.99457099947681</v>
      </c>
      <c r="AO20" s="22">
        <f>+[3]rep1_2!$O$127</f>
        <v>287900</v>
      </c>
      <c r="AP20" s="22">
        <f>+[4]rep1_2!$O$131</f>
        <v>108367.5</v>
      </c>
      <c r="AQ20" s="22">
        <f>+[3]rep1_2!$O$128</f>
        <v>102283.9</v>
      </c>
      <c r="AR20" s="29">
        <f t="shared" si="26"/>
        <v>94.386139755923125</v>
      </c>
      <c r="AS20" s="27">
        <f t="shared" si="27"/>
        <v>35.527579020493228</v>
      </c>
      <c r="AT20" s="32">
        <v>0</v>
      </c>
      <c r="AU20" s="32">
        <v>0</v>
      </c>
      <c r="AV20" s="32">
        <v>0</v>
      </c>
      <c r="AW20" s="32" t="str">
        <f t="shared" si="28"/>
        <v>-</v>
      </c>
      <c r="AX20" s="33" t="str">
        <f t="shared" si="29"/>
        <v>-</v>
      </c>
      <c r="AY20" s="32">
        <v>0</v>
      </c>
      <c r="AZ20" s="32">
        <v>0</v>
      </c>
      <c r="BA20" s="32">
        <v>0</v>
      </c>
      <c r="BB20" s="32">
        <v>0</v>
      </c>
      <c r="BC20" s="32">
        <v>0</v>
      </c>
      <c r="BD20" s="32">
        <v>0</v>
      </c>
      <c r="BE20" s="32"/>
      <c r="BF20" s="29"/>
      <c r="BG20" s="29"/>
      <c r="BH20" s="32"/>
      <c r="BI20" s="29"/>
      <c r="BJ20" s="29"/>
      <c r="BK20" s="32"/>
      <c r="BL20" s="32"/>
      <c r="BM20" s="32"/>
      <c r="BN20" s="32">
        <f>+[3]rep1_2!$O$134</f>
        <v>0</v>
      </c>
      <c r="BO20" s="32">
        <f>+[4]rep1_2!$O$138</f>
        <v>0</v>
      </c>
      <c r="BP20" s="32">
        <f>+[3]rep1_2!$O$135</f>
        <v>0</v>
      </c>
      <c r="BQ20" s="26">
        <f t="shared" si="1"/>
        <v>78656.7</v>
      </c>
      <c r="BR20" s="26">
        <f t="shared" si="1"/>
        <v>18480</v>
      </c>
      <c r="BS20" s="26">
        <f t="shared" si="2"/>
        <v>8468.7000000000007</v>
      </c>
      <c r="BT20" s="34">
        <f t="shared" si="30"/>
        <v>10.766660691333351</v>
      </c>
      <c r="BU20" s="32">
        <f>+[3]rep1_2!$O$141</f>
        <v>74965.899999999994</v>
      </c>
      <c r="BV20" s="32">
        <f>+[4]rep1_2!$O$145</f>
        <v>17600</v>
      </c>
      <c r="BW20" s="32">
        <f>+[3]rep1_2!$O$142</f>
        <v>7953.9</v>
      </c>
      <c r="BX20" s="32">
        <v>0</v>
      </c>
      <c r="BY20" s="32">
        <v>0</v>
      </c>
      <c r="BZ20" s="32">
        <v>0</v>
      </c>
      <c r="CA20" s="32">
        <f>+[3]rep1_2!$O$155</f>
        <v>690.8</v>
      </c>
      <c r="CB20" s="32">
        <f>+[4]rep1_2!$O$159</f>
        <v>170</v>
      </c>
      <c r="CC20" s="32">
        <f>+[3]rep1_2!$O$156</f>
        <v>14.8</v>
      </c>
      <c r="CD20" s="32">
        <f>+[3]rep1_2!$O$148</f>
        <v>3000</v>
      </c>
      <c r="CE20" s="32">
        <f>+[4]rep1_2!$O$152</f>
        <v>710</v>
      </c>
      <c r="CF20" s="32">
        <f>+[3]rep1_2!$O$149</f>
        <v>500</v>
      </c>
      <c r="CG20" s="32">
        <v>0</v>
      </c>
      <c r="CH20" s="32">
        <v>0</v>
      </c>
      <c r="CI20" s="32">
        <v>0</v>
      </c>
      <c r="CJ20" s="32">
        <f>+[3]rep1_2!$O$183</f>
        <v>0</v>
      </c>
      <c r="CK20" s="32">
        <f>+[4]rep1_2!$O$187</f>
        <v>0</v>
      </c>
      <c r="CL20" s="32">
        <f>+[3]rep1_2!$O$184</f>
        <v>0</v>
      </c>
      <c r="CM20" s="35">
        <v>0</v>
      </c>
      <c r="CN20" s="35">
        <v>0</v>
      </c>
      <c r="CO20" s="32">
        <v>0</v>
      </c>
      <c r="CP20" s="32">
        <f>+[3]rep1_2!$O$225</f>
        <v>535383</v>
      </c>
      <c r="CQ20" s="32">
        <f>+[4]rep1_2!$O$229</f>
        <v>126206</v>
      </c>
      <c r="CR20" s="32">
        <f>+[3]rep1_2!$O$226</f>
        <v>92155.8</v>
      </c>
      <c r="CS20" s="32">
        <f>+[3]rep1_2!$O$197</f>
        <v>534658</v>
      </c>
      <c r="CT20" s="32">
        <f>+[4]rep1_2!$O$201</f>
        <v>126000</v>
      </c>
      <c r="CU20" s="32">
        <f>+[3]rep1_2!$O$198</f>
        <v>91770.2</v>
      </c>
      <c r="CV20" s="35">
        <v>0</v>
      </c>
      <c r="CW20" s="35">
        <v>0</v>
      </c>
      <c r="CX20" s="32">
        <v>0</v>
      </c>
      <c r="CY20" s="32">
        <f>+[3]rep1_2!$O$232</f>
        <v>11000</v>
      </c>
      <c r="CZ20" s="32">
        <f>+[4]rep1_2!$O$236</f>
        <v>2750</v>
      </c>
      <c r="DA20" s="32">
        <f>+[3]rep1_2!$O$233</f>
        <v>1304.4000000000001</v>
      </c>
      <c r="DB20" s="32">
        <f>+[3]rep1_2!$O$260</f>
        <v>0</v>
      </c>
      <c r="DC20" s="32">
        <f>+[4]rep1_2!$O$264</f>
        <v>0</v>
      </c>
      <c r="DD20" s="32">
        <f>+[3]rep1_2!$O$261</f>
        <v>0</v>
      </c>
      <c r="DE20" s="32">
        <f>+[3]rep1_2!$O$239</f>
        <v>19000</v>
      </c>
      <c r="DF20" s="32">
        <f>+[4]rep1_2!$O$243</f>
        <v>3800</v>
      </c>
      <c r="DG20" s="32">
        <f>+[3]rep1_2!$O$240</f>
        <v>822</v>
      </c>
      <c r="DH20" s="32"/>
      <c r="DI20" s="23">
        <f t="shared" si="36"/>
        <v>3456386</v>
      </c>
      <c r="DJ20" s="23">
        <f t="shared" si="31"/>
        <v>714633.5</v>
      </c>
      <c r="DK20" s="23">
        <f t="shared" si="32"/>
        <v>527436.4</v>
      </c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22">
        <f t="shared" si="33"/>
        <v>0</v>
      </c>
      <c r="EF20" s="22">
        <f t="shared" si="34"/>
        <v>0</v>
      </c>
      <c r="EG20" s="22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2">
        <v>0</v>
      </c>
      <c r="E21" s="22">
        <v>0</v>
      </c>
      <c r="F21" s="24">
        <f t="shared" ref="F21:H22" si="37">DI21+EE21-EA21</f>
        <v>2226069.1</v>
      </c>
      <c r="G21" s="24">
        <f t="shared" si="37"/>
        <v>446305</v>
      </c>
      <c r="H21" s="24">
        <f t="shared" si="37"/>
        <v>315401.99999999988</v>
      </c>
      <c r="I21" s="24">
        <f t="shared" si="6"/>
        <v>70.669609347867464</v>
      </c>
      <c r="J21" s="25">
        <f t="shared" si="7"/>
        <v>14.168562871655684</v>
      </c>
      <c r="K21" s="24">
        <f t="shared" si="8"/>
        <v>2226069.1</v>
      </c>
      <c r="L21" s="24">
        <f t="shared" si="9"/>
        <v>446305</v>
      </c>
      <c r="M21" s="24">
        <f t="shared" si="10"/>
        <v>315401.99999999988</v>
      </c>
      <c r="N21" s="26">
        <f t="shared" si="11"/>
        <v>70.669609347867464</v>
      </c>
      <c r="O21" s="27">
        <f t="shared" si="12"/>
        <v>14.168562871655684</v>
      </c>
      <c r="P21" s="28">
        <f>+[1]rep1_101!$P$92</f>
        <v>806344.5</v>
      </c>
      <c r="Q21" s="28">
        <f>+[2]rep1_101!$P$96</f>
        <v>147000</v>
      </c>
      <c r="R21" s="28">
        <f>+[1]rep1_101!$P$93</f>
        <v>75354.399999999994</v>
      </c>
      <c r="S21" s="28">
        <f t="shared" si="13"/>
        <v>51.261496598639454</v>
      </c>
      <c r="T21" s="27">
        <f t="shared" si="14"/>
        <v>9.345186827714457</v>
      </c>
      <c r="U21" s="28">
        <f t="shared" si="15"/>
        <v>901932.6</v>
      </c>
      <c r="V21" s="28">
        <f t="shared" si="16"/>
        <v>165360</v>
      </c>
      <c r="W21" s="28">
        <f t="shared" si="17"/>
        <v>131350.19999999998</v>
      </c>
      <c r="X21" s="28">
        <f t="shared" si="18"/>
        <v>79.432873730043525</v>
      </c>
      <c r="Y21" s="27">
        <f t="shared" si="19"/>
        <v>14.563194633390564</v>
      </c>
      <c r="Z21" s="22">
        <f>+[1]rep1_101!$P$22</f>
        <v>10633.4</v>
      </c>
      <c r="AA21" s="22">
        <f>+[2]rep1_101!$P$26</f>
        <v>1860</v>
      </c>
      <c r="AB21" s="22">
        <f>+[1]rep1_101!$P$23</f>
        <v>535.29999999999995</v>
      </c>
      <c r="AC21" s="29">
        <f t="shared" si="20"/>
        <v>28.779569892473116</v>
      </c>
      <c r="AD21" s="30">
        <f t="shared" si="21"/>
        <v>5.0341377170049082</v>
      </c>
      <c r="AE21" s="22">
        <f>+[1]rep1_101!$P$71</f>
        <v>7516.6</v>
      </c>
      <c r="AF21" s="22">
        <f>+[2]rep1_101!$P$75</f>
        <v>1320</v>
      </c>
      <c r="AG21" s="22">
        <f>+[1]rep1_101!$P$72</f>
        <v>187.2</v>
      </c>
      <c r="AH21" s="29">
        <f t="shared" si="22"/>
        <v>14.181818181818182</v>
      </c>
      <c r="AI21" s="27">
        <f t="shared" si="23"/>
        <v>2.4904877205119336</v>
      </c>
      <c r="AJ21" s="22">
        <f>+[1]rep1_101!$P$43</f>
        <v>891299.2</v>
      </c>
      <c r="AK21" s="22">
        <f>+[2]rep1_101!$P$47</f>
        <v>163500</v>
      </c>
      <c r="AL21" s="22">
        <f>+[1]rep1_101!$P$44</f>
        <v>130814.9</v>
      </c>
      <c r="AM21" s="31">
        <f t="shared" si="24"/>
        <v>80.009113149847082</v>
      </c>
      <c r="AN21" s="27">
        <f t="shared" si="25"/>
        <v>14.676878426458813</v>
      </c>
      <c r="AO21" s="22">
        <f>+[3]rep1_2!$P$127</f>
        <v>177175</v>
      </c>
      <c r="AP21" s="22">
        <f>+[4]rep1_2!$P$131</f>
        <v>54574</v>
      </c>
      <c r="AQ21" s="22">
        <f>+[3]rep1_2!$P$128</f>
        <v>47818.400000000001</v>
      </c>
      <c r="AR21" s="29">
        <f t="shared" si="26"/>
        <v>87.621211565947149</v>
      </c>
      <c r="AS21" s="27">
        <f t="shared" si="27"/>
        <v>26.989360801467477</v>
      </c>
      <c r="AT21" s="32">
        <v>0</v>
      </c>
      <c r="AU21" s="32">
        <v>0</v>
      </c>
      <c r="AV21" s="32">
        <v>0</v>
      </c>
      <c r="AW21" s="32" t="str">
        <f t="shared" si="28"/>
        <v>-</v>
      </c>
      <c r="AX21" s="33" t="str">
        <f t="shared" si="29"/>
        <v>-</v>
      </c>
      <c r="AY21" s="32">
        <v>0</v>
      </c>
      <c r="AZ21" s="32">
        <v>0</v>
      </c>
      <c r="BA21" s="32">
        <v>0</v>
      </c>
      <c r="BB21" s="32">
        <v>0</v>
      </c>
      <c r="BC21" s="32">
        <v>0</v>
      </c>
      <c r="BD21" s="32">
        <v>0</v>
      </c>
      <c r="BE21" s="32"/>
      <c r="BF21" s="32"/>
      <c r="BG21" s="32"/>
      <c r="BH21" s="32"/>
      <c r="BI21" s="29"/>
      <c r="BJ21" s="29"/>
      <c r="BK21" s="32"/>
      <c r="BL21" s="32"/>
      <c r="BM21" s="32"/>
      <c r="BN21" s="32">
        <f>+[3]rep1_2!$P$134</f>
        <v>0</v>
      </c>
      <c r="BO21" s="32">
        <f>+[4]rep1_2!$P$138</f>
        <v>0</v>
      </c>
      <c r="BP21" s="32">
        <f>+[3]rep1_2!$P$135</f>
        <v>0</v>
      </c>
      <c r="BQ21" s="26">
        <f t="shared" si="1"/>
        <v>53413.2</v>
      </c>
      <c r="BR21" s="26">
        <f t="shared" si="1"/>
        <v>12560</v>
      </c>
      <c r="BS21" s="26">
        <f t="shared" si="2"/>
        <v>9688.6</v>
      </c>
      <c r="BT21" s="34">
        <f t="shared" si="30"/>
        <v>18.138961904547941</v>
      </c>
      <c r="BU21" s="32">
        <f>+[3]rep1_2!$P$141</f>
        <v>47204.2</v>
      </c>
      <c r="BV21" s="32">
        <f>+[4]rep1_2!$P$145</f>
        <v>11100</v>
      </c>
      <c r="BW21" s="32">
        <f>+[3]rep1_2!$P$142</f>
        <v>8265</v>
      </c>
      <c r="BX21" s="32">
        <v>0</v>
      </c>
      <c r="BY21" s="32">
        <v>0</v>
      </c>
      <c r="BZ21" s="32">
        <v>0</v>
      </c>
      <c r="CA21" s="32">
        <f>+[3]rep1_2!$P$155</f>
        <v>1109</v>
      </c>
      <c r="CB21" s="32">
        <f>+[4]rep1_2!$P$159</f>
        <v>260</v>
      </c>
      <c r="CC21" s="32">
        <f>+[3]rep1_2!$P$156</f>
        <v>12.6</v>
      </c>
      <c r="CD21" s="32">
        <f>+[3]rep1_2!$P$148</f>
        <v>5100</v>
      </c>
      <c r="CE21" s="32">
        <f>+[4]rep1_2!$P$152</f>
        <v>1200</v>
      </c>
      <c r="CF21" s="32">
        <f>+[3]rep1_2!$P$149</f>
        <v>1411</v>
      </c>
      <c r="CG21" s="32">
        <v>0</v>
      </c>
      <c r="CH21" s="32">
        <v>0</v>
      </c>
      <c r="CI21" s="32">
        <v>0</v>
      </c>
      <c r="CJ21" s="32">
        <f>+[3]rep1_2!$P$183</f>
        <v>0</v>
      </c>
      <c r="CK21" s="32">
        <f>+[4]rep1_2!$P$187</f>
        <v>0</v>
      </c>
      <c r="CL21" s="32">
        <f>+[3]rep1_2!$P$184</f>
        <v>0</v>
      </c>
      <c r="CM21" s="35">
        <v>0</v>
      </c>
      <c r="CN21" s="35">
        <v>0</v>
      </c>
      <c r="CO21" s="32">
        <v>0</v>
      </c>
      <c r="CP21" s="32">
        <f>+[3]rep1_2!$P$225</f>
        <v>263687.2</v>
      </c>
      <c r="CQ21" s="32">
        <f>+[4]rep1_2!$P$229</f>
        <v>62091</v>
      </c>
      <c r="CR21" s="32">
        <f>+[3]rep1_2!$P$226</f>
        <v>48200.1</v>
      </c>
      <c r="CS21" s="32">
        <f>+[3]rep1_2!$P$197</f>
        <v>263324.2</v>
      </c>
      <c r="CT21" s="32">
        <f>+[4]rep1_2!$P$201</f>
        <v>62000</v>
      </c>
      <c r="CU21" s="32">
        <f>+[3]rep1_2!$P$198</f>
        <v>48197.1</v>
      </c>
      <c r="CV21" s="35">
        <v>0</v>
      </c>
      <c r="CW21" s="35">
        <v>0</v>
      </c>
      <c r="CX21" s="32">
        <v>0</v>
      </c>
      <c r="CY21" s="32">
        <f>+[3]rep1_2!$P$232</f>
        <v>4000</v>
      </c>
      <c r="CZ21" s="32">
        <f>+[4]rep1_2!$P$236</f>
        <v>1000</v>
      </c>
      <c r="DA21" s="32">
        <f>+[3]rep1_2!$P$233</f>
        <v>2803.1</v>
      </c>
      <c r="DB21" s="32">
        <f>+[3]rep1_2!$P$260</f>
        <v>0</v>
      </c>
      <c r="DC21" s="32">
        <f>+[4]rep1_2!$P$264</f>
        <v>0</v>
      </c>
      <c r="DD21" s="32">
        <f>+[3]rep1_2!$P$261</f>
        <v>0</v>
      </c>
      <c r="DE21" s="32">
        <f>+[3]rep1_2!$P$239</f>
        <v>12000</v>
      </c>
      <c r="DF21" s="32">
        <f>+[4]rep1_2!$P$243</f>
        <v>2400</v>
      </c>
      <c r="DG21" s="32">
        <f>+[3]rep1_2!$P$240</f>
        <v>0</v>
      </c>
      <c r="DH21" s="32"/>
      <c r="DI21" s="23">
        <f t="shared" si="36"/>
        <v>2226069.1</v>
      </c>
      <c r="DJ21" s="23">
        <f t="shared" si="31"/>
        <v>446305</v>
      </c>
      <c r="DK21" s="23">
        <f t="shared" si="32"/>
        <v>315401.99999999988</v>
      </c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22">
        <f t="shared" si="33"/>
        <v>0</v>
      </c>
      <c r="EF21" s="22">
        <f t="shared" si="34"/>
        <v>0</v>
      </c>
      <c r="EG21" s="22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2">
        <v>7850164.0942000002</v>
      </c>
      <c r="E22" s="22">
        <v>6116315.4924999997</v>
      </c>
      <c r="F22" s="24">
        <f t="shared" si="37"/>
        <v>88101552.900000021</v>
      </c>
      <c r="G22" s="24">
        <f>DJ22+EF22-EB22</f>
        <v>18205754.700000003</v>
      </c>
      <c r="H22" s="24">
        <f>DK22+EG22-EC22</f>
        <v>8682895.7999999989</v>
      </c>
      <c r="I22" s="24">
        <f>IFERROR(H22/G22*100,"-")</f>
        <v>47.693138477802286</v>
      </c>
      <c r="J22" s="25">
        <f t="shared" si="7"/>
        <v>9.855553635763437</v>
      </c>
      <c r="K22" s="24">
        <f t="shared" si="8"/>
        <v>24961514.600000001</v>
      </c>
      <c r="L22" s="24">
        <f>Q22+AA22+AF22+AK22+AP22+AU22+AZ22+BO22+BV22+BY22+CB22+CE22+CH22+CN22+CQ22+CW22+CZ22+DC22+DF22</f>
        <v>7274710</v>
      </c>
      <c r="M22" s="24">
        <f t="shared" si="10"/>
        <v>2673880.1999999997</v>
      </c>
      <c r="N22" s="26">
        <f>IFERROR(M22/L22*100,"-")</f>
        <v>36.755832191248857</v>
      </c>
      <c r="O22" s="27">
        <f t="shared" si="12"/>
        <v>10.712011041188982</v>
      </c>
      <c r="P22" s="28">
        <v>0</v>
      </c>
      <c r="Q22" s="28">
        <v>0</v>
      </c>
      <c r="R22" s="28">
        <v>0</v>
      </c>
      <c r="S22" s="28" t="str">
        <f>IFERROR(R22/Q22*100,"-")</f>
        <v>-</v>
      </c>
      <c r="T22" s="27" t="str">
        <f t="shared" si="14"/>
        <v>-</v>
      </c>
      <c r="U22" s="28">
        <f t="shared" si="15"/>
        <v>0</v>
      </c>
      <c r="V22" s="28">
        <f t="shared" si="16"/>
        <v>0</v>
      </c>
      <c r="W22" s="28">
        <f t="shared" si="17"/>
        <v>0</v>
      </c>
      <c r="X22" s="28" t="str">
        <f>IFERROR(W22/V22*100,"-")</f>
        <v>-</v>
      </c>
      <c r="Y22" s="27" t="str">
        <f t="shared" si="19"/>
        <v>-</v>
      </c>
      <c r="Z22" s="22"/>
      <c r="AA22" s="22"/>
      <c r="AB22" s="22"/>
      <c r="AC22" s="29" t="str">
        <f>IFERROR(AB22/AA22*100,"-")</f>
        <v>-</v>
      </c>
      <c r="AD22" s="30" t="str">
        <f t="shared" si="21"/>
        <v>-</v>
      </c>
      <c r="AE22" s="22"/>
      <c r="AF22" s="22"/>
      <c r="AG22" s="22"/>
      <c r="AH22" s="29" t="str">
        <f>IFERROR(AG22/AF22*100,"-")</f>
        <v>-</v>
      </c>
      <c r="AI22" s="27" t="str">
        <f t="shared" si="23"/>
        <v>-</v>
      </c>
      <c r="AJ22" s="22"/>
      <c r="AK22" s="22"/>
      <c r="AL22" s="32"/>
      <c r="AM22" s="31" t="str">
        <f>IFERROR(AL22/AK22*100,"-")</f>
        <v>-</v>
      </c>
      <c r="AN22" s="27" t="str">
        <f t="shared" si="25"/>
        <v>-</v>
      </c>
      <c r="AO22" s="36">
        <f>+[5]rep21_3!$R$96</f>
        <v>8201079.2999999998</v>
      </c>
      <c r="AP22" s="22">
        <f>+[5]rep21_3!$G$100</f>
        <v>1565050</v>
      </c>
      <c r="AQ22" s="22">
        <f>+[5]rep21_3!$R$97</f>
        <v>366870.4</v>
      </c>
      <c r="AR22" s="29">
        <f>IFERROR(AQ22/AP22*100,"-")</f>
        <v>23.441449154979075</v>
      </c>
      <c r="AS22" s="27">
        <f t="shared" si="27"/>
        <v>4.4734404653299729</v>
      </c>
      <c r="AT22" s="22">
        <f>+[5]rep21_3!$R$120</f>
        <v>584208.6</v>
      </c>
      <c r="AU22" s="22">
        <f>+[5]rep21_3!$G$124</f>
        <v>134000</v>
      </c>
      <c r="AV22" s="32">
        <f>+[5]rep21_3!$R$121</f>
        <v>116114.1</v>
      </c>
      <c r="AW22" s="32">
        <f>IFERROR(AV22/AU22*100,"-")</f>
        <v>86.652313432835825</v>
      </c>
      <c r="AX22" s="33">
        <f t="shared" si="29"/>
        <v>19.875452021760722</v>
      </c>
      <c r="AY22" s="32">
        <v>0</v>
      </c>
      <c r="AZ22" s="32">
        <v>0</v>
      </c>
      <c r="BA22" s="32">
        <v>0</v>
      </c>
      <c r="BB22" s="32">
        <f>+[5]rep21_3!$R$136</f>
        <v>5700000</v>
      </c>
      <c r="BC22" s="32">
        <f>+[5]rep21_3!$G$140</f>
        <v>1425000</v>
      </c>
      <c r="BD22" s="32">
        <f>+[5]rep21_3!$R$137</f>
        <v>0</v>
      </c>
      <c r="BE22" s="22">
        <f>+[5]rep21_3!$R$128</f>
        <v>8436821.9000000004</v>
      </c>
      <c r="BF22" s="22">
        <f>+[5]rep21_3!$G$132</f>
        <v>2109205.5</v>
      </c>
      <c r="BG22" s="22">
        <f>+[5]rep21_3!$R$129</f>
        <v>1406137</v>
      </c>
      <c r="BH22" s="22">
        <f>+[5]rep21_3!$R$144</f>
        <v>834142.5</v>
      </c>
      <c r="BI22" s="22">
        <f>+[5]rep21_3!$G$148</f>
        <v>207872.5</v>
      </c>
      <c r="BJ22" s="22">
        <f>+[5]rep21_3!$R$145</f>
        <v>0</v>
      </c>
      <c r="BK22" s="32"/>
      <c r="BL22" s="32"/>
      <c r="BM22" s="32"/>
      <c r="BN22" s="22">
        <f>+[5]rep21_3!$R$160</f>
        <v>135372.5</v>
      </c>
      <c r="BO22" s="22">
        <f>+[5]rep21_3!$G$164</f>
        <v>27000</v>
      </c>
      <c r="BP22" s="22">
        <f>+[5]rep21_3!$R$161</f>
        <v>0</v>
      </c>
      <c r="BQ22" s="26">
        <f t="shared" si="1"/>
        <v>260079.3</v>
      </c>
      <c r="BR22" s="26">
        <f t="shared" si="1"/>
        <v>64500</v>
      </c>
      <c r="BS22" s="26">
        <f t="shared" si="2"/>
        <v>43900.6</v>
      </c>
      <c r="BT22" s="34">
        <f t="shared" si="30"/>
        <v>16.879697846003122</v>
      </c>
      <c r="BU22" s="32"/>
      <c r="BV22" s="32"/>
      <c r="BW22" s="32"/>
      <c r="BX22" s="32">
        <v>0</v>
      </c>
      <c r="BY22" s="32">
        <v>0</v>
      </c>
      <c r="BZ22" s="32">
        <v>0</v>
      </c>
      <c r="CA22" s="22">
        <f>+[5]rep21_3!$R$176</f>
        <v>10079.299999999999</v>
      </c>
      <c r="CB22" s="22">
        <f>+[5]rep21_3!$G$180</f>
        <v>2500</v>
      </c>
      <c r="CC22" s="22">
        <f>+[5]rep21_3!$R$177</f>
        <v>652.6</v>
      </c>
      <c r="CD22" s="22">
        <f>+[5]rep21_3!$R$168</f>
        <v>250000</v>
      </c>
      <c r="CE22" s="22">
        <f>+[5]rep21_3!$G$172</f>
        <v>62000</v>
      </c>
      <c r="CF22" s="22">
        <f>+[5]rep21_3!$R$169</f>
        <v>43248</v>
      </c>
      <c r="CG22" s="32"/>
      <c r="CH22" s="32"/>
      <c r="CI22" s="32"/>
      <c r="CJ22" s="22">
        <f>+[5]rep21_3!$R$200</f>
        <v>47299851.600000001</v>
      </c>
      <c r="CK22" s="22">
        <f>+[5]rep21_3!$G$204</f>
        <v>6836553.0999999996</v>
      </c>
      <c r="CL22" s="22">
        <f>+[5]rep21_3!$R$201</f>
        <v>4601744.4000000004</v>
      </c>
      <c r="CM22" s="22">
        <f>+[5]rep21_3!$R$208</f>
        <v>0</v>
      </c>
      <c r="CN22" s="22">
        <f>+[5]rep21_3!$G$212</f>
        <v>0</v>
      </c>
      <c r="CO22" s="22">
        <f>+[5]rep21_3!$R$209</f>
        <v>560</v>
      </c>
      <c r="CP22" s="22">
        <f>+[5]rep21_3!$R$408</f>
        <v>13987774.9</v>
      </c>
      <c r="CQ22" s="22">
        <f>+[5]rep21_3!$G$412</f>
        <v>5038160</v>
      </c>
      <c r="CR22" s="22">
        <f>+[5]rep21_3!$R$409</f>
        <v>1800814.4</v>
      </c>
      <c r="CS22" s="32"/>
      <c r="CT22" s="32"/>
      <c r="CU22" s="32"/>
      <c r="CV22" s="22">
        <f>+[5]rep21_3!$R$416</f>
        <v>600000</v>
      </c>
      <c r="CW22" s="22">
        <f>+[5]rep21_3!$G$420</f>
        <v>150000</v>
      </c>
      <c r="CX22" s="22">
        <f>+[5]rep21_3!$R$417</f>
        <v>23847.3</v>
      </c>
      <c r="CY22" s="22">
        <f>+[5]rep21_3!$R$472</f>
        <v>493000</v>
      </c>
      <c r="CZ22" s="22">
        <f>+[5]rep21_3!$G$476</f>
        <v>121000</v>
      </c>
      <c r="DA22" s="22">
        <f>+[5]rep21_3!$R$473</f>
        <v>203675.5</v>
      </c>
      <c r="DB22" s="32"/>
      <c r="DC22" s="32"/>
      <c r="DD22" s="32"/>
      <c r="DE22" s="22">
        <f>+[5]rep21_3!$R$520</f>
        <v>700000</v>
      </c>
      <c r="DF22" s="22">
        <f>+[5]rep21_3!$G$524</f>
        <v>175000</v>
      </c>
      <c r="DG22" s="22">
        <f>+[5]rep21_3!$R$521</f>
        <v>118097.9</v>
      </c>
      <c r="DH22" s="32"/>
      <c r="DI22" s="23">
        <f t="shared" si="36"/>
        <v>87232330.600000009</v>
      </c>
      <c r="DJ22" s="23">
        <f t="shared" si="31"/>
        <v>17853341.100000001</v>
      </c>
      <c r="DK22" s="23">
        <f>R22+AB22+AG22+AL22+AQ22+AV22+BA22+BD22+BG22+BJ22+BM22+BP22+BW22+BZ22+CC22+CF22+CI22+CL22+CO22+CR22+CX22+DA22+DD22+DG22+DH22</f>
        <v>8681761.5999999996</v>
      </c>
      <c r="DL22" s="22">
        <f>+[5]rep21_3!$R$632</f>
        <v>454222.3</v>
      </c>
      <c r="DM22" s="22">
        <f>+[5]rep21_3!$G$636</f>
        <v>228663.6</v>
      </c>
      <c r="DN22" s="22">
        <f>+[5]rep21_3!$R$633</f>
        <v>0</v>
      </c>
      <c r="DO22" s="22">
        <f>+[5]rep21_3!$R$624</f>
        <v>400000</v>
      </c>
      <c r="DP22" s="22">
        <f>+[5]rep21_3!$G$628</f>
        <v>120000</v>
      </c>
      <c r="DQ22" s="22">
        <f>+[5]rep21_3!$R$625</f>
        <v>15.2</v>
      </c>
      <c r="DR22" s="32"/>
      <c r="DS22" s="32"/>
      <c r="DT22" s="32"/>
      <c r="DU22" s="22">
        <f>+[5]rep21_3!$R$640</f>
        <v>0</v>
      </c>
      <c r="DV22" s="22">
        <f>+[5]rep21_3!$R$644</f>
        <v>0</v>
      </c>
      <c r="DW22" s="22">
        <f>+[5]rep21_3!$R$641+[5]rep21_3!$R$657</f>
        <v>0</v>
      </c>
      <c r="DX22" s="22">
        <f>+[5]rep21_3!$R$664</f>
        <v>15000</v>
      </c>
      <c r="DY22" s="22">
        <f>+[5]rep21_3!$G$668</f>
        <v>3750</v>
      </c>
      <c r="DZ22" s="22">
        <f>+[5]rep21_3!$R$665</f>
        <v>1119</v>
      </c>
      <c r="EA22" s="32">
        <f>+[5]rep21_3!$R$648</f>
        <v>16936171.800000001</v>
      </c>
      <c r="EB22" s="32">
        <f>+[5]rep21_3!$G$652</f>
        <v>3202174.7</v>
      </c>
      <c r="EC22" s="29">
        <f>+[5]rep21_3!$R$649</f>
        <v>0</v>
      </c>
      <c r="ED22" s="32"/>
      <c r="EE22" s="22">
        <f t="shared" si="33"/>
        <v>17805394.100000001</v>
      </c>
      <c r="EF22" s="22">
        <f>+DM22+DP22+DS22+DV22+DY22+EB22</f>
        <v>3554588.3000000003</v>
      </c>
      <c r="EG22" s="22">
        <f>+DN22+DQ22+DT22+DW22+DZ22+EC22</f>
        <v>1134.2</v>
      </c>
    </row>
    <row r="23" spans="2:137" s="14" customFormat="1" ht="27.75" customHeight="1" x14ac:dyDescent="0.25">
      <c r="B23" s="12"/>
      <c r="C23" s="37" t="s">
        <v>49</v>
      </c>
      <c r="D23" s="22">
        <f>D22</f>
        <v>7850164.0942000002</v>
      </c>
      <c r="E23" s="22">
        <f>E22</f>
        <v>6116315.4924999997</v>
      </c>
      <c r="F23" s="24">
        <f>F10+F11+F12+F13+F14+F15+F16+F17+F18+F19+F20+F21+F22</f>
        <v>124639373.40000004</v>
      </c>
      <c r="G23" s="24">
        <f>G10+G11+G12+G13+G14+G15+G16+G17+G18+G19+G20+G21+G22</f>
        <v>25787096.000000004</v>
      </c>
      <c r="H23" s="24">
        <f>H10+H11+H12+H13+H14+H15+H16+H17+H18+H19+H20+H21+H22</f>
        <v>14052716.699999999</v>
      </c>
      <c r="I23" s="24">
        <f>IFERROR(H23/G23*100,"-")</f>
        <v>54.495150210012</v>
      </c>
      <c r="J23" s="25">
        <f t="shared" si="7"/>
        <v>11.274701016749491</v>
      </c>
      <c r="K23" s="24">
        <f>K10+K11+K12+K13+K14+K15+K16+K17+K18+K19+K20+K21+K22</f>
        <v>61499335.100000009</v>
      </c>
      <c r="L23" s="24">
        <f t="shared" ref="L23" si="38">L10+L11+L12+L13+L14+L15+L16+L17+L18+L19+L20+L21+L22</f>
        <v>14856051.300000001</v>
      </c>
      <c r="M23" s="24">
        <f>M10+M11+M12+M13+M14+M15+M16+M17+M18+M19+M20+M21+M22</f>
        <v>8043701.0999999996</v>
      </c>
      <c r="N23" s="26">
        <f>IFERROR(M23/L23*100,"-")</f>
        <v>54.144273855597135</v>
      </c>
      <c r="O23" s="27">
        <f t="shared" si="12"/>
        <v>13.079330186124238</v>
      </c>
      <c r="P23" s="28">
        <f>P10+P11+P12+P13+P14+P15+P16+P17+P18+P19+P20+P21</f>
        <v>12869578.100000001</v>
      </c>
      <c r="Q23" s="28">
        <f>Q10+Q11+Q12+Q13+Q14+Q15+Q16+Q17+Q18+Q19+Q20+Q21+Q22</f>
        <v>2322100</v>
      </c>
      <c r="R23" s="28">
        <f>R10+R11+R12+R13+R14+R15+R16+R17+R18+R19+R20+R21+R22</f>
        <v>1298896.5</v>
      </c>
      <c r="S23" s="28">
        <f>IFERROR(R23/Q23*100,"-")</f>
        <v>55.936286120322123</v>
      </c>
      <c r="T23" s="27">
        <f t="shared" si="14"/>
        <v>10.092766755112196</v>
      </c>
      <c r="U23" s="28">
        <f>U10+U11+U12+U13+U14+U15+U16+U17+U18+U19+U20+U21</f>
        <v>13758504.999999998</v>
      </c>
      <c r="V23" s="28">
        <f>V10+V11+V12+V13+V14+V15+V16+V17+V18+V19+V20+V21+V22</f>
        <v>2505690</v>
      </c>
      <c r="W23" s="28">
        <f>W10+W11+W12+W13+W14+W15+W16+W17+W18+W19+W20+W21+W22</f>
        <v>2014030.5</v>
      </c>
      <c r="X23" s="28">
        <f>IFERROR(W23/V23*100,"-")</f>
        <v>80.378279036911991</v>
      </c>
      <c r="Y23" s="27">
        <f t="shared" si="19"/>
        <v>14.638440004927864</v>
      </c>
      <c r="Z23" s="22">
        <f>Z10+Z11+Z12+Z13+Z14+Z15+Z16+Z17+Z18+Z19+Z20+Z21+Z22</f>
        <v>462798.6</v>
      </c>
      <c r="AA23" s="22">
        <f>AA10+AA11+AA12+AA13+AA14+AA15+AA16+AA17+AA18+AA19+AA20+AA21+AA22</f>
        <v>80900</v>
      </c>
      <c r="AB23" s="22">
        <f>AB10+AB11+AB12+AB13+AB14+AB15+AB16+AB17+AB18+AB19+AB20+AB21+AB22</f>
        <v>46907.80000000001</v>
      </c>
      <c r="AC23" s="29">
        <f>IFERROR(AB23/AA23*100,"-")</f>
        <v>57.982447466007429</v>
      </c>
      <c r="AD23" s="30">
        <f t="shared" si="21"/>
        <v>10.135683210796232</v>
      </c>
      <c r="AE23" s="22">
        <f>SUM(AE10:AE22)</f>
        <v>116932.80000000002</v>
      </c>
      <c r="AF23" s="22">
        <f>SUM(AF10:AF22)</f>
        <v>20530</v>
      </c>
      <c r="AG23" s="22">
        <f>SUM(AG10:AG22)</f>
        <v>7655.4999999999991</v>
      </c>
      <c r="AH23" s="29">
        <f>IFERROR(AG23/AF23*100,"-")</f>
        <v>37.289332683877248</v>
      </c>
      <c r="AI23" s="27">
        <f t="shared" si="23"/>
        <v>6.5469226769563349</v>
      </c>
      <c r="AJ23" s="38">
        <f>SUM(AJ10:AJ22)</f>
        <v>13295706.4</v>
      </c>
      <c r="AK23" s="38">
        <f>SUM(AK10:AK22)</f>
        <v>2424790</v>
      </c>
      <c r="AL23" s="38">
        <f>SUM(AL10:AL22)</f>
        <v>1967122.6999999997</v>
      </c>
      <c r="AM23" s="31">
        <f>IFERROR(AL23/AK23*100,"-")</f>
        <v>81.125487155588715</v>
      </c>
      <c r="AN23" s="27">
        <f t="shared" si="25"/>
        <v>14.795172522762684</v>
      </c>
      <c r="AO23" s="38">
        <f>SUM(AO10:AO22)</f>
        <v>11569619.1</v>
      </c>
      <c r="AP23" s="38">
        <f>SUM(AP10:AP22)</f>
        <v>2763655.4</v>
      </c>
      <c r="AQ23" s="38">
        <f>SUM(AQ10:AQ22)</f>
        <v>1443248.4</v>
      </c>
      <c r="AR23" s="29">
        <f>IFERROR(AQ23/AP23*100,"-")</f>
        <v>52.222444230926911</v>
      </c>
      <c r="AS23" s="27">
        <f t="shared" si="27"/>
        <v>12.474467720376376</v>
      </c>
      <c r="AT23" s="38">
        <f>AT10+AT11+AT12+AT13+AT14+AT15+AT16+AT17+AT18+AT19+AT20+AT21+AT22</f>
        <v>584208.6</v>
      </c>
      <c r="AU23" s="38">
        <f>AU10+AU11+AU12+AU13+AU14+AU15+AU16+AU17+AU18+AU19+AU20+AU21+AU22</f>
        <v>134000</v>
      </c>
      <c r="AV23" s="38">
        <f>AV10+AV11+AV12+AV13+AV14+AV15+AV16+AV17+AV18+AV19+AV20+AV21+AV22</f>
        <v>116114.1</v>
      </c>
      <c r="AW23" s="32">
        <f>IFERROR(AV23/AU23*100,"-")</f>
        <v>86.652313432835825</v>
      </c>
      <c r="AX23" s="33">
        <f t="shared" si="29"/>
        <v>19.875452021760722</v>
      </c>
      <c r="AY23" s="38">
        <f>AY10+AY11+AY12+AY13+AY14+AY15+AY16+AY17+AY18+AY19+AY20+AY21+AY22</f>
        <v>0</v>
      </c>
      <c r="AZ23" s="38">
        <f>AZ10+AZ11+AZ12+AZ13+AZ14+AZ15+AZ16+AZ17+AZ18+AZ19+AZ20+AZ21+AZ22</f>
        <v>0</v>
      </c>
      <c r="BA23" s="32">
        <v>0</v>
      </c>
      <c r="BB23" s="38">
        <f t="shared" ref="BB23:BS23" si="39">BB10+BB11+BB12+BB13+BB14+BB15+BB16+BB17+BB18+BB19+BB20+BB21+BB22</f>
        <v>5700000</v>
      </c>
      <c r="BC23" s="38">
        <f t="shared" si="39"/>
        <v>1425000</v>
      </c>
      <c r="BD23" s="38">
        <f t="shared" si="39"/>
        <v>0</v>
      </c>
      <c r="BE23" s="38">
        <f t="shared" si="39"/>
        <v>8436821.9000000004</v>
      </c>
      <c r="BF23" s="38">
        <f t="shared" si="39"/>
        <v>2109205.5</v>
      </c>
      <c r="BG23" s="38">
        <f t="shared" si="39"/>
        <v>1406137</v>
      </c>
      <c r="BH23" s="38">
        <f>BH10+BH11+BH12+BH13+BH14+BH15+BH16+BH17+BH18+BH19+BH20+BH21+BH22</f>
        <v>834142.5</v>
      </c>
      <c r="BI23" s="38">
        <f t="shared" si="39"/>
        <v>207872.5</v>
      </c>
      <c r="BJ23" s="38">
        <f t="shared" si="39"/>
        <v>0</v>
      </c>
      <c r="BK23" s="39">
        <f t="shared" si="39"/>
        <v>0</v>
      </c>
      <c r="BL23" s="39">
        <f t="shared" si="39"/>
        <v>0</v>
      </c>
      <c r="BM23" s="39">
        <f t="shared" si="39"/>
        <v>0</v>
      </c>
      <c r="BN23" s="38">
        <f t="shared" si="39"/>
        <v>135405.9</v>
      </c>
      <c r="BO23" s="38">
        <f t="shared" si="39"/>
        <v>27000</v>
      </c>
      <c r="BP23" s="38">
        <f t="shared" si="39"/>
        <v>2</v>
      </c>
      <c r="BQ23" s="40">
        <f t="shared" si="39"/>
        <v>2192433.1</v>
      </c>
      <c r="BR23" s="40">
        <f t="shared" si="39"/>
        <v>529966.4</v>
      </c>
      <c r="BS23" s="40">
        <f t="shared" si="39"/>
        <v>239867.4</v>
      </c>
      <c r="BT23" s="34">
        <f t="shared" si="30"/>
        <v>10.940694153905996</v>
      </c>
      <c r="BU23" s="38">
        <f t="shared" ref="BU23:DC23" si="40">BU10+BU11+BU12+BU13+BU14+BU15+BU16+BU17+BU18+BU19+BU20+BU21+BU22</f>
        <v>1732571.0999999999</v>
      </c>
      <c r="BV23" s="38">
        <f t="shared" si="40"/>
        <v>416920</v>
      </c>
      <c r="BW23" s="38">
        <f>BW10+BW11+BW12+BW13+BW14+BW15+BW16+BW17+BW18+BW19+BW20+BW21+BW22</f>
        <v>161942.5</v>
      </c>
      <c r="BX23" s="38">
        <f t="shared" si="40"/>
        <v>0</v>
      </c>
      <c r="BY23" s="38">
        <f t="shared" si="40"/>
        <v>0</v>
      </c>
      <c r="BZ23" s="38">
        <f t="shared" si="40"/>
        <v>0</v>
      </c>
      <c r="CA23" s="38">
        <f t="shared" si="40"/>
        <v>137662</v>
      </c>
      <c r="CB23" s="38">
        <f t="shared" si="40"/>
        <v>33872.400000000001</v>
      </c>
      <c r="CC23" s="38">
        <f t="shared" si="40"/>
        <v>23075.499999999993</v>
      </c>
      <c r="CD23" s="38">
        <f t="shared" si="40"/>
        <v>322200</v>
      </c>
      <c r="CE23" s="38">
        <f t="shared" si="40"/>
        <v>79174</v>
      </c>
      <c r="CF23" s="38">
        <f t="shared" si="40"/>
        <v>54849.4</v>
      </c>
      <c r="CG23" s="38">
        <f t="shared" si="40"/>
        <v>0</v>
      </c>
      <c r="CH23" s="38">
        <f t="shared" si="40"/>
        <v>0</v>
      </c>
      <c r="CI23" s="38">
        <f t="shared" si="40"/>
        <v>0</v>
      </c>
      <c r="CJ23" s="38">
        <f>CJ10+CJ11+CJ12+CJ13+CJ14+CJ15+CJ16+CJ17+CJ18+CJ19+CJ20+CJ21+CJ22</f>
        <v>47299851.600000001</v>
      </c>
      <c r="CK23" s="38">
        <f>CK10+CK11+CK12+CK13+CK14+CK15+CK16+CK17+CK18+CK19+CK20+CK21+CK22</f>
        <v>6836553.0999999996</v>
      </c>
      <c r="CL23" s="38">
        <f t="shared" si="40"/>
        <v>4601744.4000000004</v>
      </c>
      <c r="CM23" s="38">
        <f t="shared" si="40"/>
        <v>0</v>
      </c>
      <c r="CN23" s="38">
        <f t="shared" si="40"/>
        <v>0</v>
      </c>
      <c r="CO23" s="38">
        <f t="shared" si="40"/>
        <v>560</v>
      </c>
      <c r="CP23" s="38">
        <f t="shared" si="40"/>
        <v>18190182.5</v>
      </c>
      <c r="CQ23" s="38">
        <f t="shared" si="40"/>
        <v>6045244.5</v>
      </c>
      <c r="CR23" s="38">
        <f t="shared" si="40"/>
        <v>2511409.2000000002</v>
      </c>
      <c r="CS23" s="38">
        <f t="shared" si="40"/>
        <v>4189339.5999999996</v>
      </c>
      <c r="CT23" s="38">
        <f t="shared" si="40"/>
        <v>1003818</v>
      </c>
      <c r="CU23" s="38">
        <f t="shared" si="40"/>
        <v>708205.29999999993</v>
      </c>
      <c r="CV23" s="38">
        <f t="shared" si="40"/>
        <v>600000</v>
      </c>
      <c r="CW23" s="38">
        <f t="shared" si="40"/>
        <v>150000</v>
      </c>
      <c r="CX23" s="38">
        <f t="shared" si="40"/>
        <v>23847.3</v>
      </c>
      <c r="CY23" s="38">
        <f t="shared" si="40"/>
        <v>582900</v>
      </c>
      <c r="CZ23" s="38">
        <f t="shared" si="40"/>
        <v>143475</v>
      </c>
      <c r="DA23" s="38">
        <f t="shared" si="40"/>
        <v>237584.1</v>
      </c>
      <c r="DB23" s="38">
        <f t="shared" si="40"/>
        <v>4550</v>
      </c>
      <c r="DC23" s="38">
        <f t="shared" si="40"/>
        <v>925</v>
      </c>
      <c r="DD23" s="38">
        <f t="shared" ref="DD23:EG23" si="41">DD10+DD11+DD12+DD13+DD14+DD15+DD16+DD17+DD18+DD19+DD20+DD21+DD22</f>
        <v>9300</v>
      </c>
      <c r="DE23" s="38">
        <f t="shared" si="41"/>
        <v>895020</v>
      </c>
      <c r="DF23" s="32">
        <f t="shared" ref="DF23" si="42">DE23</f>
        <v>895020</v>
      </c>
      <c r="DG23" s="38">
        <f t="shared" si="41"/>
        <v>141186.1</v>
      </c>
      <c r="DH23" s="38">
        <f t="shared" si="41"/>
        <v>0</v>
      </c>
      <c r="DI23" s="38">
        <f t="shared" si="41"/>
        <v>123770151.10000002</v>
      </c>
      <c r="DJ23" s="38">
        <f t="shared" si="41"/>
        <v>25434682.400000002</v>
      </c>
      <c r="DK23" s="38">
        <f t="shared" si="41"/>
        <v>14051582.5</v>
      </c>
      <c r="DL23" s="38">
        <f t="shared" si="41"/>
        <v>454222.3</v>
      </c>
      <c r="DM23" s="38">
        <f t="shared" si="41"/>
        <v>228663.6</v>
      </c>
      <c r="DN23" s="38">
        <f t="shared" si="41"/>
        <v>0</v>
      </c>
      <c r="DO23" s="38">
        <f t="shared" si="41"/>
        <v>400000</v>
      </c>
      <c r="DP23" s="38">
        <f t="shared" si="41"/>
        <v>120000</v>
      </c>
      <c r="DQ23" s="38">
        <f t="shared" si="41"/>
        <v>15.2</v>
      </c>
      <c r="DR23" s="38">
        <f t="shared" si="41"/>
        <v>0</v>
      </c>
      <c r="DS23" s="38">
        <f t="shared" si="41"/>
        <v>0</v>
      </c>
      <c r="DT23" s="38">
        <f t="shared" si="41"/>
        <v>0</v>
      </c>
      <c r="DU23" s="38">
        <f>DU10+DU11+DU12+DU13+DU14+DU15+DU16+DU17+DU18+DU19+DU20+DU21+DU22</f>
        <v>0</v>
      </c>
      <c r="DV23" s="38">
        <f>DV10+DV11+DV12+DV13+DV14+DV15+DV16+DV17+DV18+DV19+DV20+DV21+DV22</f>
        <v>0</v>
      </c>
      <c r="DW23" s="38">
        <f>DW10+DW11+DW12+DW13+DW14+DW15+DW16+DW17+DW18+DW19+DW20+DW21+DW22</f>
        <v>0</v>
      </c>
      <c r="DX23" s="38">
        <f t="shared" si="41"/>
        <v>15000</v>
      </c>
      <c r="DY23" s="38">
        <f t="shared" si="41"/>
        <v>3750</v>
      </c>
      <c r="DZ23" s="38">
        <f>DZ10+DZ11+DZ12+DZ13+DZ14+DZ15+DZ16+DZ17+DZ18+DZ19+DZ20+DZ21+DZ22</f>
        <v>1119</v>
      </c>
      <c r="EA23" s="38">
        <f t="shared" si="41"/>
        <v>16936171.800000001</v>
      </c>
      <c r="EB23" s="38">
        <f t="shared" si="41"/>
        <v>3202174.7</v>
      </c>
      <c r="EC23" s="38">
        <f t="shared" si="41"/>
        <v>0</v>
      </c>
      <c r="ED23" s="38">
        <f t="shared" si="41"/>
        <v>0</v>
      </c>
      <c r="EE23" s="38">
        <f t="shared" si="41"/>
        <v>17805394.100000001</v>
      </c>
      <c r="EF23" s="38">
        <f t="shared" si="41"/>
        <v>3554588.3000000003</v>
      </c>
      <c r="EG23" s="38">
        <f t="shared" si="41"/>
        <v>1134.2</v>
      </c>
    </row>
    <row r="24" spans="2:137" x14ac:dyDescent="0.3">
      <c r="F24" s="19"/>
      <c r="G24" s="19"/>
      <c r="H24" s="19"/>
      <c r="I24" s="19"/>
      <c r="J24" s="19"/>
      <c r="K24" s="19"/>
      <c r="L24" s="19"/>
      <c r="M24" s="19"/>
      <c r="N24" s="41"/>
      <c r="O24" s="41"/>
      <c r="AO24" s="42"/>
      <c r="AP24" s="42"/>
      <c r="AQ24" s="42"/>
    </row>
    <row r="25" spans="2:137" x14ac:dyDescent="0.3">
      <c r="L25" s="43"/>
      <c r="M25" s="43"/>
      <c r="N25" s="43"/>
      <c r="Q25" s="44"/>
    </row>
    <row r="26" spans="2:137" x14ac:dyDescent="0.3">
      <c r="F26" s="45"/>
      <c r="G26" s="45"/>
      <c r="H26" s="45"/>
      <c r="L26" s="43"/>
      <c r="M26" s="43"/>
      <c r="N26" s="43"/>
      <c r="Q26" s="44"/>
    </row>
    <row r="27" spans="2:137" x14ac:dyDescent="0.3">
      <c r="I27" s="43"/>
      <c r="L27" s="43"/>
      <c r="M27" s="43"/>
      <c r="N27" s="43"/>
      <c r="Q27" s="44"/>
    </row>
    <row r="28" spans="2:137" x14ac:dyDescent="0.3">
      <c r="G28" s="46"/>
      <c r="L28" s="43"/>
      <c r="M28" s="43"/>
      <c r="N28" s="43"/>
      <c r="Q28" s="44"/>
    </row>
    <row r="29" spans="2:137" x14ac:dyDescent="0.3">
      <c r="L29" s="43"/>
      <c r="M29" s="43"/>
      <c r="N29" s="43"/>
      <c r="Q29" s="44"/>
    </row>
    <row r="30" spans="2:137" x14ac:dyDescent="0.3">
      <c r="G30" s="47"/>
      <c r="L30" s="43"/>
      <c r="M30" s="43"/>
      <c r="N30" s="43"/>
      <c r="Q30" s="44"/>
    </row>
    <row r="33" spans="7:7" x14ac:dyDescent="0.3">
      <c r="G33" s="46"/>
    </row>
  </sheetData>
  <mergeCells count="129"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ekamut3</cp:lastModifiedBy>
  <cp:lastPrinted>2023-02-23T13:29:31Z</cp:lastPrinted>
  <dcterms:created xsi:type="dcterms:W3CDTF">2002-03-15T09:46:46Z</dcterms:created>
  <dcterms:modified xsi:type="dcterms:W3CDTF">2024-03-15T08:05:25Z</dcterms:modified>
</cp:coreProperties>
</file>