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WinUsers\Biostar\Desktop\Новая папка\"/>
    </mc:Choice>
  </mc:AlternateContent>
  <bookViews>
    <workbookView xWindow="-120" yWindow="-120" windowWidth="29040" windowHeight="1584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91029"/>
</workbook>
</file>

<file path=xl/calcChain.xml><?xml version="1.0" encoding="utf-8"?>
<calcChain xmlns="http://schemas.openxmlformats.org/spreadsheetml/2006/main">
  <c r="R30" i="1" l="1"/>
  <c r="R17" i="1"/>
  <c r="K12" i="1" l="1"/>
  <c r="K24" i="1" l="1"/>
  <c r="Q23" i="1" l="1"/>
  <c r="R23" i="1" s="1"/>
  <c r="K23" i="1"/>
  <c r="Q22" i="1"/>
  <c r="R22" i="1" s="1"/>
  <c r="O22" i="1"/>
  <c r="K22" i="1"/>
  <c r="Q21" i="1"/>
  <c r="R21" i="1" s="1"/>
  <c r="K21" i="1"/>
  <c r="Q26" i="1"/>
  <c r="R26" i="1" s="1"/>
  <c r="K26" i="1"/>
  <c r="Q25" i="1"/>
  <c r="R25" i="1" s="1"/>
  <c r="K25" i="1"/>
  <c r="Q24" i="1"/>
  <c r="R24" i="1" s="1"/>
  <c r="Q20" i="1"/>
  <c r="R20" i="1" s="1"/>
  <c r="K20" i="1"/>
  <c r="Q19" i="1"/>
  <c r="R19" i="1" s="1"/>
  <c r="K19" i="1"/>
  <c r="Q30" i="1"/>
  <c r="Q31" i="1"/>
  <c r="O29" i="1"/>
  <c r="O30" i="1"/>
  <c r="O31" i="1"/>
  <c r="V14" i="1"/>
  <c r="Q36" i="1"/>
  <c r="Q35" i="1"/>
  <c r="Q34" i="1"/>
  <c r="Q33" i="1"/>
  <c r="Q29" i="1"/>
  <c r="R29" i="1" s="1"/>
  <c r="Q28" i="1"/>
  <c r="R28" i="1" s="1"/>
  <c r="Q27" i="1"/>
  <c r="R27" i="1" s="1"/>
  <c r="Q18" i="1"/>
  <c r="R18" i="1" s="1"/>
  <c r="Q17" i="1"/>
  <c r="Q15" i="1"/>
  <c r="Q14" i="1"/>
  <c r="O36" i="1"/>
  <c r="O35" i="1"/>
  <c r="O34" i="1"/>
  <c r="O33" i="1"/>
  <c r="O15" i="1"/>
  <c r="K14" i="1"/>
  <c r="S14" i="1" l="1"/>
  <c r="S36" i="1"/>
  <c r="S35" i="1"/>
  <c r="S34" i="1"/>
  <c r="S33" i="1"/>
  <c r="S31" i="1"/>
  <c r="S15" i="1"/>
  <c r="W14" i="1"/>
  <c r="AA14" i="1" s="1"/>
  <c r="AD14" i="1" s="1"/>
  <c r="O14" i="1"/>
  <c r="K36" i="1" l="1"/>
  <c r="K35" i="1"/>
  <c r="K34" i="1"/>
  <c r="K33" i="1"/>
  <c r="K31" i="1"/>
  <c r="K30" i="1"/>
  <c r="K29" i="1"/>
  <c r="K28" i="1"/>
  <c r="K27" i="1"/>
  <c r="K18" i="1"/>
  <c r="K17" i="1"/>
  <c r="K15" i="1"/>
  <c r="V36" i="1" l="1"/>
  <c r="W36" i="1" s="1"/>
  <c r="V35" i="1"/>
  <c r="W35" i="1" s="1"/>
  <c r="V34" i="1"/>
  <c r="W34" i="1" s="1"/>
  <c r="V33" i="1"/>
  <c r="W33" i="1" s="1"/>
  <c r="V31" i="1"/>
  <c r="W31" i="1" s="1"/>
  <c r="V17" i="1"/>
  <c r="W17" i="1" s="1"/>
  <c r="V15" i="1"/>
  <c r="W15" i="1" s="1"/>
  <c r="AA15" i="1" s="1"/>
  <c r="AD15" i="1" s="1"/>
  <c r="AA34" i="1" l="1"/>
  <c r="AD34" i="1" s="1"/>
  <c r="AA35" i="1"/>
  <c r="AD35" i="1" s="1"/>
  <c r="AA17" i="1"/>
  <c r="AD17" i="1" s="1"/>
  <c r="AA31" i="1"/>
  <c r="AD31" i="1" s="1"/>
  <c r="AA36" i="1"/>
  <c r="AD36" i="1" s="1"/>
  <c r="AA33" i="1"/>
  <c r="AD33" i="1" s="1"/>
  <c r="V18" i="1"/>
  <c r="W18" i="1" s="1"/>
  <c r="AA18" i="1" s="1"/>
  <c r="AD18" i="1" s="1"/>
  <c r="V19" i="1"/>
  <c r="W19" i="1" s="1"/>
  <c r="AA19" i="1" s="1"/>
  <c r="AD19" i="1" s="1"/>
  <c r="V20" i="1"/>
  <c r="W20" i="1" s="1"/>
  <c r="AA20" i="1" s="1"/>
  <c r="AD20" i="1" s="1"/>
  <c r="V21" i="1"/>
  <c r="W21" i="1" s="1"/>
  <c r="AA21" i="1" s="1"/>
  <c r="AD21" i="1" s="1"/>
  <c r="V22" i="1"/>
  <c r="W22" i="1" s="1"/>
  <c r="AA22" i="1" s="1"/>
  <c r="AD22" i="1" s="1"/>
  <c r="V23" i="1"/>
  <c r="W23" i="1" s="1"/>
  <c r="AA23" i="1" s="1"/>
  <c r="AD23" i="1" s="1"/>
  <c r="V24" i="1"/>
  <c r="W24" i="1" s="1"/>
  <c r="AA24" i="1" s="1"/>
  <c r="AD24" i="1" s="1"/>
  <c r="V25" i="1"/>
  <c r="W25" i="1" s="1"/>
  <c r="AA25" i="1" s="1"/>
  <c r="AD25" i="1" s="1"/>
  <c r="V26" i="1"/>
  <c r="W26" i="1" s="1"/>
  <c r="AA26" i="1" s="1"/>
  <c r="AD26" i="1" s="1"/>
  <c r="V27" i="1"/>
  <c r="W27" i="1" s="1"/>
  <c r="AA27" i="1" s="1"/>
  <c r="AD27" i="1" s="1"/>
  <c r="V28" i="1"/>
  <c r="W28" i="1"/>
  <c r="AA28" i="1"/>
  <c r="AD28" i="1" s="1"/>
  <c r="V29" i="1"/>
  <c r="W29" i="1" s="1"/>
  <c r="AA29" i="1" s="1"/>
  <c r="AD29" i="1" s="1"/>
  <c r="V30" i="1"/>
  <c r="W30" i="1" s="1"/>
  <c r="AA30" i="1" l="1"/>
  <c r="AD30" i="1" s="1"/>
</calcChain>
</file>

<file path=xl/sharedStrings.xml><?xml version="1.0" encoding="utf-8"?>
<sst xmlns="http://schemas.openxmlformats.org/spreadsheetml/2006/main" count="237" uniqueCount="161">
  <si>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</si>
  <si>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</si>
  <si>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</si>
  <si>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</si>
  <si>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</si>
  <si>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</si>
  <si>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</si>
  <si>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</si>
  <si>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</si>
  <si>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</si>
  <si>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</si>
  <si>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</si>
  <si>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</si>
  <si>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</si>
  <si>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</si>
  <si>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</si>
  <si>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</si>
  <si>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</si>
  <si>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</si>
  <si>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</si>
  <si>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</si>
  <si>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</si>
  <si>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</si>
  <si>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</si>
  <si>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</si>
  <si>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</si>
  <si>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</si>
  <si>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</si>
  <si>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</si>
  <si>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</si>
  <si>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</si>
  <si>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</si>
  <si>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</si>
  <si>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</si>
  <si>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</si>
  <si>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</si>
  <si>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</si>
  <si>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</si>
  <si>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</si>
  <si>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</si>
  <si>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</si>
  <si>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</si>
  <si>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</si>
  <si>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</si>
  <si>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</si>
  <si>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</si>
  <si>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</si>
  <si>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</si>
  <si>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</si>
  <si>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</si>
  <si>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</si>
  <si>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</si>
  <si>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</si>
  <si>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</si>
  <si>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</si>
  <si>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</si>
  <si>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</si>
  <si>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</si>
  <si>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</si>
  <si>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</si>
  <si>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</si>
  <si>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</si>
  <si>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</si>
  <si>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</si>
  <si>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</si>
  <si>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</si>
  <si>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</si>
  <si>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</si>
  <si>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</si>
  <si>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</si>
  <si>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</si>
  <si>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</si>
  <si>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</si>
  <si>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</si>
  <si>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</si>
  <si>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</si>
  <si>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</si>
  <si>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</si>
  <si>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</si>
  <si>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</si>
  <si>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</si>
  <si>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</si>
  <si>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</si>
  <si>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</si>
  <si>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</si>
  <si>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</si>
  <si>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</si>
  <si>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</si>
  <si>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</si>
  <si>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</si>
  <si>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</si>
  <si>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</si>
  <si>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</si>
  <si>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</si>
  <si>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</si>
  <si>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</si>
  <si>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</si>
  <si>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</si>
  <si>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</si>
  <si>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</si>
  <si>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</si>
  <si>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</si>
  <si>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</si>
  <si>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</si>
  <si>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</si>
  <si>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</si>
  <si>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</si>
  <si>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</si>
  <si>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</si>
  <si>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</si>
  <si>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</si>
  <si>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</si>
  <si>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</si>
  <si>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</si>
  <si>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</si>
  <si>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</si>
  <si>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</si>
  <si>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</si>
  <si>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</si>
  <si>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</si>
  <si>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</si>
  <si>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</si>
  <si>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</si>
  <si>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</si>
  <si>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</si>
  <si>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</si>
  <si>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</si>
  <si>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</si>
  <si>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պետ համարանիշը</t>
  </si>
  <si>
    <t>պահպանության բաժին</t>
  </si>
  <si>
    <t>129 ԼԼ 26</t>
  </si>
  <si>
    <t>066 ԼԼ 26</t>
  </si>
  <si>
    <t>128 ԼԼ 26</t>
  </si>
  <si>
    <t>162 ԼԼ 26</t>
  </si>
  <si>
    <t>170 ԼԼ 26</t>
  </si>
  <si>
    <t>288 ՏՏ 60</t>
  </si>
  <si>
    <t>001 DD 51</t>
  </si>
  <si>
    <t>289 ՏՏ 60</t>
  </si>
  <si>
    <t>083 ԼԼ 60</t>
  </si>
  <si>
    <t>428 ՏՏ 60</t>
  </si>
  <si>
    <t>429 ՏՏ 60</t>
  </si>
  <si>
    <t>595 SS 60</t>
  </si>
  <si>
    <t>596 SS 60</t>
  </si>
  <si>
    <t>095 ԼU 27</t>
  </si>
  <si>
    <t>ՈՒԱԶ 315192-037</t>
  </si>
  <si>
    <t>ՈՒԱԶ 315142-012</t>
  </si>
  <si>
    <t>ՈՒԱԶ - 315195-037</t>
  </si>
  <si>
    <t>ԳԱԶ  33081-43</t>
  </si>
  <si>
    <t>ՈՒԱԶ – 220695-033</t>
  </si>
  <si>
    <t>ՎԱԶ 2123</t>
  </si>
  <si>
    <t>ՇԵՎՐՈԼԵ ՆԻՎԱ 21230</t>
  </si>
  <si>
    <t>ՈՒԱԶ 3163-238</t>
  </si>
  <si>
    <t>ՈՒԱԶ – 315192 - 037</t>
  </si>
  <si>
    <t>FORD TRANSIT 2.4 TD</t>
  </si>
  <si>
    <t>ՈՒԱԶ – 390945-460</t>
  </si>
  <si>
    <t xml:space="preserve">Նիսսան Նավարա C-SPF 4WD </t>
  </si>
  <si>
    <t>Ընդհանուր</t>
  </si>
  <si>
    <t>Էկոտուրիզմ</t>
  </si>
  <si>
    <t>Վարչատնտեսական</t>
  </si>
  <si>
    <t>«Խոսրովի անտառ» պետական արգելոց» ՊՈԱԿ-ի  հաշվեկշռում հաշվառված ավտոմեքենաների՝</t>
  </si>
  <si>
    <t>«Խոսրովի անտառ» պետական արգելոց» ՊՈԱԿ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</si>
</sst>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8">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1"/>
      <color theme="1"/>
      <name val="GHEA Grapalat"/>
      <family val="3"/>
    </font>
    <font>
      <sz val="11"/>
      <color indexed="8"/>
      <name val="GHEA Grapalat"/>
      <family val="3"/>
    </font>
    <font>
      <sz val="12"/>
      <color theme="1"/>
      <name val="GHEA Grapalat"/>
      <family val="3"/>
    </font>
    <font>
      <sz val="11"/>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top/>
      <bottom style="medium">
        <color indexed="64"/>
      </bottom>
      <diagonal/>
    </border>
  </borders>
  <cellStyleXfs count="2">
    <xf numFmtId="0" fontId="0" fillId="0" borderId="0"/>
    <xf numFmtId="164" fontId="1" fillId="0" borderId="0" applyFont="0" applyFill="0" applyBorder="0" applyAlignment="0" applyProtection="0"/>
  </cellStyleXfs>
  <cellXfs count="121">
    <xf numFmtId="0" fontId="0" fillId="0" borderId="0" xfId="0"/>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7"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5" xfId="0" applyFont="1" applyBorder="1" applyAlignment="1">
      <alignment horizontal="left" wrapText="1"/>
    </xf>
    <xf numFmtId="0" fontId="4" fillId="4" borderId="11" xfId="0" applyFont="1" applyFill="1" applyBorder="1" applyAlignment="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Alignment="1" applyProtection="1">
      <alignment horizontal="center"/>
      <protection locked="0"/>
    </xf>
    <xf numFmtId="165"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6"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4" borderId="7" xfId="0" applyFont="1" applyFill="1" applyBorder="1" applyAlignment="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4" xfId="0" applyFont="1" applyBorder="1" applyAlignment="1" applyProtection="1">
      <alignment horizontal="center" wrapText="1"/>
      <protection locked="0"/>
    </xf>
    <xf numFmtId="0" fontId="5" fillId="0" borderId="15" xfId="0" applyFont="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Border="1" applyAlignment="1" applyProtection="1">
      <alignment horizontal="center" wrapText="1"/>
      <protection locked="0"/>
    </xf>
    <xf numFmtId="0" fontId="5" fillId="0" borderId="17"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2" fillId="6" borderId="0" xfId="0" applyFont="1" applyFill="1" applyAlignment="1">
      <alignment wrapText="1"/>
    </xf>
    <xf numFmtId="0" fontId="5" fillId="3" borderId="9" xfId="0" applyFont="1" applyFill="1" applyBorder="1" applyAlignment="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0" xfId="0" applyFont="1" applyFill="1" applyAlignment="1" applyProtection="1">
      <alignment horizontal="centerContinuous"/>
      <protection locked="0"/>
    </xf>
    <xf numFmtId="0" fontId="5" fillId="0" borderId="18" xfId="0" applyFont="1" applyBorder="1" applyAlignment="1">
      <alignment horizontal="center" wrapText="1"/>
    </xf>
    <xf numFmtId="0" fontId="24" fillId="7" borderId="11" xfId="0" applyFont="1" applyFill="1" applyBorder="1" applyAlignment="1">
      <alignment horizontal="center" vertical="center" wrapText="1"/>
    </xf>
    <xf numFmtId="0" fontId="25" fillId="7" borderId="11" xfId="0" applyFont="1" applyFill="1" applyBorder="1" applyAlignment="1">
      <alignment horizontal="center" wrapText="1"/>
    </xf>
    <xf numFmtId="0" fontId="25" fillId="7" borderId="11" xfId="0" applyFont="1" applyFill="1" applyBorder="1" applyAlignment="1">
      <alignment wrapText="1"/>
    </xf>
    <xf numFmtId="0" fontId="0" fillId="7" borderId="0" xfId="0" applyFill="1" applyProtection="1">
      <protection locked="0"/>
    </xf>
    <xf numFmtId="0" fontId="4" fillId="7" borderId="0" xfId="0" applyFont="1" applyFill="1" applyProtection="1">
      <protection locked="0"/>
    </xf>
    <xf numFmtId="0" fontId="5" fillId="7" borderId="10" xfId="0" applyFont="1" applyFill="1" applyBorder="1" applyAlignment="1">
      <alignment horizontal="center" wrapText="1"/>
    </xf>
    <xf numFmtId="0" fontId="5" fillId="7" borderId="17" xfId="0" applyFont="1" applyFill="1" applyBorder="1" applyAlignment="1" applyProtection="1">
      <alignment horizontal="center" wrapText="1"/>
      <protection locked="0"/>
    </xf>
    <xf numFmtId="0" fontId="4" fillId="7" borderId="11" xfId="0" applyFont="1" applyFill="1" applyBorder="1" applyAlignment="1" applyProtection="1">
      <alignment horizontal="center" vertical="center" wrapText="1"/>
      <protection locked="0"/>
    </xf>
    <xf numFmtId="164" fontId="4" fillId="7" borderId="11" xfId="1" applyFont="1" applyFill="1" applyBorder="1" applyAlignment="1" applyProtection="1">
      <alignment horizontal="center" vertical="center"/>
      <protection locked="0"/>
    </xf>
    <xf numFmtId="165" fontId="4" fillId="7" borderId="0" xfId="0" applyNumberFormat="1" applyFont="1" applyFill="1" applyAlignment="1" applyProtection="1">
      <alignment horizontal="center"/>
      <protection locked="0"/>
    </xf>
    <xf numFmtId="0" fontId="24" fillId="0" borderId="11" xfId="0" applyFont="1" applyBorder="1" applyAlignment="1">
      <alignment horizontal="left" vertical="center" wrapText="1"/>
    </xf>
    <xf numFmtId="0" fontId="27" fillId="0" borderId="11" xfId="0" applyFont="1" applyBorder="1" applyAlignment="1">
      <alignment horizontal="left" vertical="center" wrapText="1"/>
    </xf>
    <xf numFmtId="0" fontId="26" fillId="0" borderId="11" xfId="0" applyFont="1" applyBorder="1" applyAlignment="1">
      <alignment horizontal="left" vertical="center"/>
    </xf>
    <xf numFmtId="0" fontId="26" fillId="0" borderId="11" xfId="0" applyFont="1" applyBorder="1" applyAlignment="1">
      <alignment horizontal="left" vertical="center" wrapText="1"/>
    </xf>
    <xf numFmtId="0" fontId="11" fillId="2" borderId="0" xfId="0" applyFont="1" applyFill="1" applyAlignment="1" applyProtection="1">
      <alignment horizontal="center" vertical="center"/>
      <protection locked="0"/>
    </xf>
    <xf numFmtId="0" fontId="3" fillId="7" borderId="0" xfId="0" applyFont="1" applyFill="1" applyAlignment="1" applyProtection="1">
      <alignment horizontal="center"/>
      <protection locked="0"/>
    </xf>
    <xf numFmtId="0" fontId="11" fillId="7" borderId="17" xfId="0" applyFont="1" applyFill="1" applyBorder="1" applyAlignment="1" applyProtection="1">
      <alignment horizontal="left" vertical="center"/>
      <protection locked="0"/>
    </xf>
    <xf numFmtId="0" fontId="3" fillId="7" borderId="0" xfId="0" applyFont="1" applyFill="1" applyBorder="1" applyAlignment="1" applyProtection="1">
      <alignment horizontal="left" vertical="center"/>
      <protection locked="0"/>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cellXfs>
  <cellStyles count="2">
    <cellStyle name="Обычный" xfId="0" builtinId="0"/>
    <cellStyle name="Финансовый" xfId="1" builtinId="3"/>
  </cellStyles>
  <dxfs count="6">
    <dxf>
      <font>
        <color auto="1"/>
      </font>
    </dxf>
    <dxf>
      <font>
        <color auto="1"/>
      </font>
    </dxf>
    <dxf>
      <font>
        <color auto="1"/>
      </font>
    </dxf>
    <dxf>
      <font>
        <color auto="1"/>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9"/>
  <sheetViews>
    <sheetView tabSelected="1" topLeftCell="A13" zoomScale="90" zoomScaleNormal="90" workbookViewId="0">
      <selection activeCell="C17" sqref="C17"/>
    </sheetView>
  </sheetViews>
  <sheetFormatPr defaultRowHeight="20.25"/>
  <cols>
    <col min="1" max="1" width="8.6640625" style="27" customWidth="1"/>
    <col min="2" max="2" width="13" style="47" customWidth="1"/>
    <col min="3" max="3" width="16.4140625" style="27" customWidth="1"/>
    <col min="4" max="4" width="6.58203125" style="27" customWidth="1"/>
    <col min="5" max="5" width="7.1640625" style="27" customWidth="1"/>
    <col min="6" max="6" width="8" style="27" customWidth="1"/>
    <col min="7" max="7" width="5" style="27" customWidth="1"/>
    <col min="8" max="8" width="8.75" style="27" customWidth="1"/>
    <col min="9" max="9" width="7.08203125" style="27" customWidth="1"/>
    <col min="10" max="10" width="5.83203125" style="29" customWidth="1"/>
    <col min="11" max="11" width="5.9140625" style="35" customWidth="1"/>
    <col min="12" max="12" width="5.75" style="35" customWidth="1"/>
    <col min="13" max="13" width="6.08203125" style="27" customWidth="1"/>
    <col min="14" max="14" width="4.33203125" style="27" customWidth="1"/>
    <col min="15" max="15" width="5.58203125" style="27" customWidth="1"/>
    <col min="16" max="16" width="6.1640625" style="27" customWidth="1"/>
    <col min="17" max="17" width="6.9140625" style="27" customWidth="1"/>
    <col min="18" max="18" width="7" style="27" customWidth="1"/>
    <col min="19" max="19" width="6.33203125" style="27" customWidth="1"/>
    <col min="20" max="20" width="5.4140625" style="27" customWidth="1"/>
    <col min="21" max="21" width="4.83203125" style="27" customWidth="1"/>
    <col min="22" max="22" width="8.6640625" style="27"/>
    <col min="23" max="23" width="7.6640625" style="27" customWidth="1"/>
    <col min="24" max="24" width="5.5" style="27" customWidth="1"/>
    <col min="25" max="25" width="7.1640625" style="27" customWidth="1"/>
    <col min="26" max="26" width="6.9140625" style="27" customWidth="1"/>
    <col min="27" max="27" width="8.6640625" style="27" customWidth="1"/>
    <col min="28" max="28" width="8.6640625" style="27"/>
    <col min="29" max="29" width="8.6640625" style="97"/>
    <col min="30" max="30" width="10.1640625" style="27" customWidth="1"/>
    <col min="31" max="31" width="26.83203125" style="27" customWidth="1"/>
    <col min="32" max="32" width="39.5" style="27" customWidth="1"/>
    <col min="33" max="33" width="0.58203125" style="27" customWidth="1"/>
    <col min="34" max="36" width="8.6640625" style="27"/>
    <col min="37" max="37" width="9.75" style="27" customWidth="1"/>
    <col min="38" max="38" width="0.58203125" style="27" customWidth="1"/>
    <col min="39" max="44" width="8.6640625" style="27"/>
    <col min="45" max="45" width="30.75" style="27" customWidth="1"/>
    <col min="46" max="16384" width="8.6640625" style="27"/>
  </cols>
  <sheetData>
    <row r="1" spans="1:45">
      <c r="B1" s="34"/>
      <c r="C1" s="35"/>
      <c r="AE1" s="35"/>
      <c r="AF1" s="35"/>
      <c r="AG1" s="35"/>
      <c r="AH1" s="35"/>
      <c r="AI1" s="35"/>
      <c r="AJ1" s="35"/>
      <c r="AK1" s="35"/>
      <c r="AL1" s="35"/>
      <c r="AM1" s="35"/>
      <c r="AN1" s="35"/>
      <c r="AO1" s="35"/>
      <c r="AP1" s="35"/>
      <c r="AQ1" s="35"/>
    </row>
    <row r="2" spans="1:45">
      <c r="A2" s="36"/>
      <c r="B2" s="49" t="s">
        <v>123</v>
      </c>
      <c r="C2" s="37"/>
      <c r="D2" s="38"/>
      <c r="E2" s="38"/>
      <c r="F2" s="38"/>
      <c r="G2" s="38"/>
      <c r="H2" s="38"/>
      <c r="I2" s="38"/>
      <c r="J2" s="39"/>
      <c r="K2" s="37"/>
      <c r="L2" s="37"/>
      <c r="M2" s="38"/>
      <c r="N2" s="38"/>
      <c r="O2" s="38"/>
      <c r="P2" s="38"/>
      <c r="Q2" s="40"/>
      <c r="R2" s="40"/>
      <c r="S2" s="40"/>
      <c r="T2" s="40"/>
      <c r="U2" s="40"/>
      <c r="V2" s="40"/>
      <c r="W2" s="40"/>
      <c r="X2" s="40"/>
      <c r="Y2" s="40"/>
      <c r="Z2" s="40"/>
      <c r="AA2" s="40"/>
      <c r="AB2" s="40"/>
      <c r="AC2" s="92"/>
      <c r="AE2" s="35"/>
      <c r="AF2" s="35"/>
      <c r="AG2" s="35"/>
      <c r="AH2" s="35"/>
      <c r="AI2" s="35"/>
      <c r="AJ2" s="35"/>
      <c r="AK2" s="35"/>
      <c r="AL2" s="35"/>
      <c r="AM2" s="35"/>
      <c r="AN2" s="35"/>
      <c r="AO2" s="35"/>
      <c r="AP2" s="35"/>
      <c r="AQ2" s="35"/>
    </row>
    <row r="3" spans="1:45">
      <c r="A3" s="36"/>
      <c r="B3" s="49" t="s">
        <v>124</v>
      </c>
      <c r="C3" s="37"/>
      <c r="D3" s="38"/>
      <c r="E3" s="38"/>
      <c r="F3" s="38"/>
      <c r="G3" s="38"/>
      <c r="H3" s="38"/>
      <c r="I3" s="38"/>
      <c r="J3" s="39"/>
      <c r="K3" s="37"/>
      <c r="L3" s="37"/>
      <c r="M3" s="38"/>
      <c r="N3" s="38"/>
      <c r="O3" s="38"/>
      <c r="P3" s="38"/>
      <c r="Q3" s="40"/>
      <c r="R3" s="40"/>
      <c r="S3" s="40"/>
      <c r="T3" s="40"/>
      <c r="U3" s="40"/>
      <c r="V3" s="40"/>
      <c r="W3" s="40"/>
      <c r="X3" s="40"/>
      <c r="Y3" s="40"/>
      <c r="Z3" s="40"/>
      <c r="AA3" s="40"/>
      <c r="AB3" s="40"/>
      <c r="AC3" s="92"/>
      <c r="AE3" s="35"/>
      <c r="AF3" s="35"/>
      <c r="AG3" s="35"/>
      <c r="AH3" s="35"/>
      <c r="AI3" s="35"/>
      <c r="AJ3" s="35"/>
      <c r="AK3" s="35"/>
      <c r="AL3" s="35"/>
      <c r="AM3" s="35"/>
      <c r="AN3" s="35"/>
      <c r="AO3" s="35"/>
      <c r="AP3" s="35"/>
      <c r="AQ3" s="35"/>
    </row>
    <row r="4" spans="1:45">
      <c r="A4" s="36"/>
      <c r="B4" s="49" t="s">
        <v>126</v>
      </c>
      <c r="C4" s="37"/>
      <c r="D4" s="38"/>
      <c r="E4" s="38"/>
      <c r="F4" s="38"/>
      <c r="G4" s="38"/>
      <c r="H4" s="38"/>
      <c r="I4" s="38"/>
      <c r="J4" s="39"/>
      <c r="K4" s="37"/>
      <c r="L4" s="37"/>
      <c r="M4" s="38"/>
      <c r="N4" s="38"/>
      <c r="O4" s="38"/>
      <c r="P4" s="38"/>
      <c r="Q4" s="40"/>
      <c r="R4" s="40"/>
      <c r="S4" s="40"/>
      <c r="T4" s="40"/>
      <c r="U4" s="40"/>
      <c r="V4" s="40"/>
      <c r="W4" s="40"/>
      <c r="X4" s="40"/>
      <c r="Y4" s="40"/>
      <c r="Z4" s="40"/>
      <c r="AA4" s="40"/>
      <c r="AB4" s="40"/>
      <c r="AC4" s="92"/>
      <c r="AE4" s="35"/>
      <c r="AF4" s="35"/>
      <c r="AG4" s="35"/>
      <c r="AH4" s="35"/>
      <c r="AI4" s="35"/>
      <c r="AJ4" s="35"/>
      <c r="AK4" s="35"/>
      <c r="AL4" s="35"/>
      <c r="AM4" s="35"/>
      <c r="AN4" s="35"/>
      <c r="AO4" s="35"/>
      <c r="AP4" s="35"/>
      <c r="AQ4" s="35"/>
    </row>
    <row r="5" spans="1:45" ht="38.25" customHeight="1">
      <c r="A5" s="108"/>
      <c r="B5" s="110" t="s">
        <v>160</v>
      </c>
      <c r="C5" s="111"/>
      <c r="D5" s="111"/>
      <c r="E5" s="111"/>
      <c r="F5" s="111"/>
      <c r="G5" s="111"/>
      <c r="H5" s="111"/>
      <c r="I5" s="39"/>
      <c r="J5" s="39"/>
      <c r="K5" s="41"/>
      <c r="L5" s="41"/>
      <c r="M5" s="39"/>
      <c r="N5" s="39"/>
      <c r="O5" s="39"/>
      <c r="P5" s="39"/>
      <c r="Q5" s="42"/>
      <c r="R5" s="42"/>
      <c r="S5" s="42"/>
      <c r="T5" s="42"/>
      <c r="U5" s="42"/>
      <c r="V5" s="42"/>
      <c r="W5" s="42"/>
      <c r="X5" s="42"/>
      <c r="Y5" s="42"/>
      <c r="Z5" s="42"/>
      <c r="AA5" s="42"/>
      <c r="AB5" s="42"/>
      <c r="AC5" s="109"/>
      <c r="AE5" s="35"/>
      <c r="AF5" s="35"/>
      <c r="AG5" s="35"/>
      <c r="AH5" s="35"/>
      <c r="AI5" s="35"/>
      <c r="AJ5" s="35"/>
      <c r="AK5" s="35"/>
      <c r="AL5" s="35"/>
      <c r="AM5" s="35"/>
      <c r="AN5" s="35"/>
      <c r="AO5" s="35"/>
      <c r="AP5" s="35"/>
      <c r="AQ5" s="35"/>
    </row>
    <row r="6" spans="1:45" ht="21" thickBot="1">
      <c r="A6" s="40"/>
      <c r="B6" s="50" t="s">
        <v>52</v>
      </c>
      <c r="C6" s="41"/>
      <c r="D6" s="40"/>
      <c r="E6" s="40"/>
      <c r="F6" s="40"/>
      <c r="G6" s="40"/>
      <c r="H6" s="40"/>
      <c r="I6" s="40"/>
      <c r="J6" s="42"/>
      <c r="K6" s="43"/>
      <c r="L6" s="43"/>
      <c r="M6" s="40"/>
      <c r="N6" s="40"/>
      <c r="O6" s="40"/>
      <c r="P6" s="40"/>
      <c r="Q6" s="40"/>
      <c r="R6" s="40"/>
      <c r="S6" s="40"/>
      <c r="T6" s="40"/>
      <c r="U6" s="40"/>
      <c r="V6" s="40"/>
      <c r="W6" s="40"/>
      <c r="X6" s="40"/>
      <c r="Y6" s="40"/>
      <c r="Z6" s="40"/>
      <c r="AA6" s="40"/>
      <c r="AB6" s="40"/>
      <c r="AC6" s="92"/>
      <c r="AE6" s="35"/>
      <c r="AF6" s="35"/>
      <c r="AG6" s="35"/>
      <c r="AH6" s="35"/>
      <c r="AI6" s="35"/>
      <c r="AJ6" s="35"/>
      <c r="AK6" s="35"/>
      <c r="AL6" s="35"/>
      <c r="AM6" s="35"/>
      <c r="AN6" s="35"/>
      <c r="AO6" s="35"/>
      <c r="AP6" s="35"/>
      <c r="AQ6" s="35"/>
    </row>
    <row r="7" spans="1:45" ht="20.25" customHeight="1" thickBot="1">
      <c r="B7" s="51" t="s">
        <v>74</v>
      </c>
      <c r="C7" s="45"/>
      <c r="D7" s="90"/>
      <c r="E7" s="92"/>
      <c r="G7" s="44"/>
      <c r="J7" s="42"/>
      <c r="K7" s="45"/>
      <c r="L7" s="45"/>
      <c r="M7" s="44"/>
      <c r="N7" s="44"/>
      <c r="O7" s="44"/>
      <c r="P7" s="44"/>
      <c r="Q7" s="44"/>
      <c r="T7" s="25"/>
      <c r="AE7" s="35"/>
      <c r="AF7" s="35"/>
      <c r="AG7" s="35"/>
      <c r="AH7" s="35"/>
      <c r="AI7" s="35"/>
      <c r="AJ7" s="35"/>
      <c r="AK7" s="35"/>
      <c r="AL7" s="35"/>
      <c r="AM7" s="35"/>
      <c r="AN7" s="35"/>
      <c r="AO7" s="35"/>
      <c r="AP7" s="35"/>
      <c r="AQ7" s="35"/>
    </row>
    <row r="8" spans="1:45" ht="21" thickBot="1">
      <c r="B8" s="51" t="s">
        <v>0</v>
      </c>
      <c r="C8" s="45"/>
      <c r="D8" s="90"/>
      <c r="E8" s="92"/>
      <c r="G8" s="44"/>
      <c r="J8" s="42"/>
      <c r="K8" s="45"/>
      <c r="L8" s="45"/>
      <c r="M8" s="44"/>
      <c r="N8" s="44"/>
      <c r="O8" s="44"/>
      <c r="P8" s="44"/>
      <c r="Q8" s="44"/>
      <c r="T8" s="25"/>
      <c r="AE8" s="35"/>
      <c r="AF8" s="35"/>
      <c r="AG8" s="35"/>
      <c r="AH8" s="35"/>
      <c r="AI8" s="35"/>
      <c r="AJ8" s="35"/>
      <c r="AK8" s="35"/>
      <c r="AL8" s="35"/>
      <c r="AM8" s="35"/>
      <c r="AN8" s="35"/>
      <c r="AO8" s="35"/>
      <c r="AP8" s="35"/>
      <c r="AQ8" s="35"/>
    </row>
    <row r="9" spans="1:45" ht="21" thickBot="1">
      <c r="B9" s="44"/>
      <c r="C9" s="45"/>
      <c r="D9" s="44"/>
      <c r="E9" s="44"/>
      <c r="F9" s="44"/>
      <c r="G9" s="44"/>
      <c r="H9" s="44"/>
      <c r="I9" s="44"/>
      <c r="J9" s="42"/>
      <c r="M9" s="44"/>
      <c r="N9" s="44"/>
      <c r="O9" s="44"/>
      <c r="P9" s="44"/>
      <c r="Q9" s="44"/>
      <c r="T9" s="25"/>
      <c r="U9" s="46"/>
      <c r="V9" s="46"/>
      <c r="W9" s="46"/>
      <c r="X9" s="46"/>
      <c r="Y9" s="46"/>
      <c r="Z9" s="46"/>
      <c r="AA9" s="46"/>
      <c r="AB9" s="46"/>
      <c r="AC9" s="98"/>
      <c r="AE9" s="35"/>
      <c r="AF9" s="35"/>
      <c r="AG9" s="35"/>
      <c r="AH9" s="35"/>
      <c r="AI9" s="35"/>
      <c r="AJ9" s="35"/>
      <c r="AK9" s="35"/>
      <c r="AL9" s="35"/>
      <c r="AM9" s="35"/>
      <c r="AN9" s="35"/>
      <c r="AO9" s="35"/>
      <c r="AP9" s="35"/>
      <c r="AQ9" s="35"/>
    </row>
    <row r="10" spans="1:45" customFormat="1" ht="42.75" customHeight="1" thickBot="1">
      <c r="A10" s="52"/>
      <c r="B10" s="53"/>
      <c r="C10" s="115" t="s">
        <v>159</v>
      </c>
      <c r="D10" s="116"/>
      <c r="E10" s="116"/>
      <c r="F10" s="116"/>
      <c r="G10" s="116"/>
      <c r="H10" s="116"/>
      <c r="I10" s="116"/>
      <c r="J10" s="116"/>
      <c r="K10" s="116"/>
      <c r="L10" s="116"/>
      <c r="M10" s="117"/>
      <c r="N10" s="118" t="s">
        <v>54</v>
      </c>
      <c r="O10" s="119"/>
      <c r="P10" s="119"/>
      <c r="Q10" s="119"/>
      <c r="R10" s="119"/>
      <c r="S10" s="119"/>
      <c r="T10" s="119"/>
      <c r="U10" s="119"/>
      <c r="V10" s="120"/>
      <c r="W10" s="115" t="s">
        <v>53</v>
      </c>
      <c r="X10" s="116"/>
      <c r="Y10" s="116"/>
      <c r="Z10" s="116"/>
      <c r="AA10" s="116"/>
      <c r="AB10" s="116"/>
      <c r="AC10" s="116"/>
      <c r="AD10" s="117"/>
      <c r="AE10" s="54"/>
      <c r="AF10" s="55"/>
      <c r="AG10" s="56"/>
      <c r="AH10" s="112" t="s">
        <v>49</v>
      </c>
      <c r="AI10" s="113"/>
      <c r="AJ10" s="113"/>
      <c r="AK10" s="114"/>
      <c r="AL10" s="56"/>
      <c r="AM10" s="112" t="s">
        <v>50</v>
      </c>
      <c r="AN10" s="113"/>
      <c r="AO10" s="113"/>
      <c r="AP10" s="113"/>
      <c r="AQ10" s="113"/>
      <c r="AR10" s="113"/>
      <c r="AS10" s="114"/>
    </row>
    <row r="11" spans="1:45" customFormat="1" ht="218.25" thickBot="1">
      <c r="A11" s="57" t="s">
        <v>1</v>
      </c>
      <c r="B11" s="57" t="s">
        <v>2</v>
      </c>
      <c r="C11" s="57" t="s">
        <v>73</v>
      </c>
      <c r="D11" s="58" t="s">
        <v>68</v>
      </c>
      <c r="E11" s="93" t="s">
        <v>128</v>
      </c>
      <c r="F11" s="59" t="s">
        <v>106</v>
      </c>
      <c r="G11" s="59" t="s">
        <v>27</v>
      </c>
      <c r="H11" s="59" t="s">
        <v>59</v>
      </c>
      <c r="I11" s="48" t="s">
        <v>4</v>
      </c>
      <c r="J11" s="59" t="s">
        <v>103</v>
      </c>
      <c r="K11" s="82" t="s">
        <v>107</v>
      </c>
      <c r="L11" s="58" t="s">
        <v>105</v>
      </c>
      <c r="M11" s="59" t="s">
        <v>66</v>
      </c>
      <c r="N11" s="59" t="s">
        <v>58</v>
      </c>
      <c r="O11" s="82" t="s">
        <v>69</v>
      </c>
      <c r="P11" s="59" t="s">
        <v>5</v>
      </c>
      <c r="Q11" s="82" t="s">
        <v>45</v>
      </c>
      <c r="R11" s="59" t="s">
        <v>30</v>
      </c>
      <c r="S11" s="82" t="s">
        <v>70</v>
      </c>
      <c r="T11" s="59" t="s">
        <v>46</v>
      </c>
      <c r="U11" s="59" t="s">
        <v>47</v>
      </c>
      <c r="V11" s="82" t="s">
        <v>6</v>
      </c>
      <c r="W11" s="82" t="s">
        <v>62</v>
      </c>
      <c r="X11" s="48" t="s">
        <v>60</v>
      </c>
      <c r="Y11" s="48" t="s">
        <v>61</v>
      </c>
      <c r="Z11" s="48" t="s">
        <v>108</v>
      </c>
      <c r="AA11" s="82" t="s">
        <v>109</v>
      </c>
      <c r="AB11" s="48" t="s">
        <v>110</v>
      </c>
      <c r="AC11" s="99" t="s">
        <v>111</v>
      </c>
      <c r="AD11" s="82" t="s">
        <v>7</v>
      </c>
      <c r="AE11" s="58" t="s">
        <v>112</v>
      </c>
      <c r="AF11" s="58" t="s">
        <v>104</v>
      </c>
      <c r="AG11" s="60"/>
      <c r="AH11" s="59" t="s">
        <v>106</v>
      </c>
      <c r="AI11" s="59" t="s">
        <v>27</v>
      </c>
      <c r="AJ11" s="59" t="s">
        <v>63</v>
      </c>
      <c r="AK11" s="58" t="s">
        <v>105</v>
      </c>
      <c r="AL11" s="60"/>
      <c r="AM11" s="58" t="s">
        <v>8</v>
      </c>
      <c r="AN11" s="59" t="s">
        <v>106</v>
      </c>
      <c r="AO11" s="59" t="s">
        <v>27</v>
      </c>
      <c r="AP11" s="59" t="s">
        <v>63</v>
      </c>
      <c r="AQ11" s="58" t="s">
        <v>9</v>
      </c>
      <c r="AR11" s="58" t="s">
        <v>10</v>
      </c>
      <c r="AS11" s="58" t="s">
        <v>115</v>
      </c>
    </row>
    <row r="12" spans="1:45" hidden="1">
      <c r="A12" s="72"/>
      <c r="B12" s="73"/>
      <c r="C12" s="72"/>
      <c r="D12" s="74"/>
      <c r="E12" s="74"/>
      <c r="F12" s="75"/>
      <c r="G12" s="75"/>
      <c r="H12" s="75"/>
      <c r="I12" s="76"/>
      <c r="J12" s="75"/>
      <c r="K12" s="77">
        <f>+List!A1</f>
        <v>2024</v>
      </c>
      <c r="L12" s="74"/>
      <c r="M12" s="75"/>
      <c r="N12" s="78"/>
      <c r="O12" s="78"/>
      <c r="P12" s="78"/>
      <c r="Q12" s="75"/>
      <c r="R12" s="75"/>
      <c r="S12" s="75"/>
      <c r="T12" s="75"/>
      <c r="U12" s="75"/>
      <c r="V12" s="74"/>
      <c r="W12" s="76"/>
      <c r="X12" s="76"/>
      <c r="Y12" s="76"/>
      <c r="Z12" s="76"/>
      <c r="AA12" s="76"/>
      <c r="AB12" s="76"/>
      <c r="AC12" s="100"/>
      <c r="AD12" s="79"/>
      <c r="AE12" s="74"/>
      <c r="AF12" s="74"/>
      <c r="AG12" s="80"/>
      <c r="AH12" s="75"/>
      <c r="AI12" s="75"/>
      <c r="AJ12" s="75"/>
      <c r="AK12" s="74"/>
      <c r="AL12" s="80"/>
      <c r="AM12" s="74"/>
      <c r="AN12" s="75"/>
      <c r="AO12" s="75"/>
      <c r="AP12" s="75"/>
      <c r="AQ12" s="74"/>
      <c r="AR12" s="74"/>
      <c r="AS12" s="74"/>
    </row>
    <row r="13" spans="1:45" s="30" customFormat="1">
      <c r="A13" s="13">
        <v>1</v>
      </c>
      <c r="B13" s="14" t="s">
        <v>71</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01"/>
      <c r="AD13" s="15"/>
      <c r="AE13" s="15"/>
      <c r="AF13" s="15"/>
      <c r="AG13" s="15"/>
      <c r="AH13" s="15"/>
      <c r="AI13" s="15"/>
      <c r="AJ13" s="15"/>
      <c r="AK13" s="15"/>
      <c r="AL13" s="15"/>
      <c r="AM13" s="15"/>
      <c r="AN13" s="15"/>
      <c r="AO13" s="15"/>
      <c r="AP13" s="15"/>
      <c r="AQ13" s="15"/>
      <c r="AR13" s="15"/>
      <c r="AS13" s="15"/>
    </row>
    <row r="14" spans="1:45" s="30" customFormat="1">
      <c r="A14" s="16">
        <v>1</v>
      </c>
      <c r="B14" s="17"/>
      <c r="C14" s="18"/>
      <c r="D14" s="16"/>
      <c r="E14" s="16"/>
      <c r="F14" s="16"/>
      <c r="G14" s="16"/>
      <c r="H14" s="19"/>
      <c r="I14" s="16"/>
      <c r="J14" s="16"/>
      <c r="K14" s="88">
        <f>IF(J14="մինչև 2000","օգտակար ծառայության ժամկետը սպառված է",10-($K$12-J14))</f>
        <v>-2014</v>
      </c>
      <c r="L14" s="62"/>
      <c r="M14" s="61"/>
      <c r="N14" s="61"/>
      <c r="O14" s="69">
        <f>P14/21</f>
        <v>0</v>
      </c>
      <c r="P14" s="61"/>
      <c r="Q14" s="83">
        <f>+P14*N14/100</f>
        <v>0</v>
      </c>
      <c r="R14" s="61"/>
      <c r="S14" s="83" t="e">
        <f>+R14*1000/Q14</f>
        <v>#DIV/0!</v>
      </c>
      <c r="T14" s="61"/>
      <c r="U14" s="61"/>
      <c r="V14" s="84">
        <f>(R14+U14)</f>
        <v>0</v>
      </c>
      <c r="W14" s="84">
        <f>V14*12</f>
        <v>0</v>
      </c>
      <c r="X14" s="61"/>
      <c r="Y14" s="61"/>
      <c r="Z14" s="61"/>
      <c r="AA14" s="69">
        <f>SUM(W14:Z14)</f>
        <v>0</v>
      </c>
      <c r="AB14" s="61"/>
      <c r="AC14" s="102"/>
      <c r="AD14" s="69">
        <f>SUM(AA14:AC14)</f>
        <v>0</v>
      </c>
      <c r="AE14" s="18"/>
      <c r="AF14" s="18"/>
      <c r="AG14" s="31"/>
      <c r="AH14" s="16"/>
      <c r="AI14" s="62"/>
      <c r="AJ14" s="62"/>
      <c r="AK14" s="62"/>
      <c r="AL14" s="63"/>
      <c r="AM14" s="64"/>
      <c r="AN14" s="16"/>
      <c r="AO14" s="62"/>
      <c r="AP14" s="62"/>
      <c r="AQ14" s="62"/>
      <c r="AR14" s="64"/>
      <c r="AS14" s="18"/>
    </row>
    <row r="15" spans="1:45" s="30" customFormat="1">
      <c r="A15" s="16">
        <v>2</v>
      </c>
      <c r="B15" s="17"/>
      <c r="C15" s="18"/>
      <c r="D15" s="16"/>
      <c r="E15" s="16"/>
      <c r="F15" s="16"/>
      <c r="G15" s="16"/>
      <c r="H15" s="19"/>
      <c r="I15" s="16"/>
      <c r="J15" s="16"/>
      <c r="K15" s="88">
        <f>IF(J15="մինչև 2000","օգտակար ծառայության ժամկետը սպառված է",10-($K$12-J15))</f>
        <v>-2014</v>
      </c>
      <c r="L15" s="62"/>
      <c r="M15" s="61"/>
      <c r="N15" s="61"/>
      <c r="O15" s="69">
        <f t="shared" ref="O15:O36" si="0">P15/21</f>
        <v>0</v>
      </c>
      <c r="P15" s="61"/>
      <c r="Q15" s="83">
        <f t="shared" ref="Q15:Q36" si="1">+P15*N15/100</f>
        <v>0</v>
      </c>
      <c r="R15" s="61"/>
      <c r="S15" s="83" t="e">
        <f t="shared" ref="S15:S36" si="2">+R15*1000/Q15</f>
        <v>#DIV/0!</v>
      </c>
      <c r="T15" s="61"/>
      <c r="U15" s="61"/>
      <c r="V15" s="84">
        <f>(R15+U15)</f>
        <v>0</v>
      </c>
      <c r="W15" s="84">
        <f>V15*12</f>
        <v>0</v>
      </c>
      <c r="X15" s="61"/>
      <c r="Y15" s="61"/>
      <c r="Z15" s="61"/>
      <c r="AA15" s="69">
        <f>SUM(W15:Z15)</f>
        <v>0</v>
      </c>
      <c r="AB15" s="61"/>
      <c r="AC15" s="102"/>
      <c r="AD15" s="69">
        <f t="shared" ref="AD15:AD36" si="3">SUM(AA15:AC15)</f>
        <v>0</v>
      </c>
      <c r="AE15" s="18"/>
      <c r="AF15" s="18"/>
      <c r="AG15" s="31"/>
      <c r="AH15" s="16"/>
      <c r="AI15" s="62"/>
      <c r="AJ15" s="62"/>
      <c r="AK15" s="62"/>
      <c r="AL15" s="63"/>
      <c r="AM15" s="64"/>
      <c r="AN15" s="16"/>
      <c r="AO15" s="62"/>
      <c r="AP15" s="62"/>
      <c r="AQ15" s="62"/>
      <c r="AR15" s="64"/>
      <c r="AS15" s="18"/>
    </row>
    <row r="16" spans="1:45" s="30" customFormat="1">
      <c r="A16" s="13"/>
      <c r="B16" s="14" t="s">
        <v>72</v>
      </c>
      <c r="C16" s="15"/>
      <c r="D16" s="15"/>
      <c r="E16" s="15"/>
      <c r="F16" s="15"/>
      <c r="G16" s="15"/>
      <c r="H16" s="15"/>
      <c r="I16" s="15"/>
      <c r="J16" s="15"/>
      <c r="K16" s="89"/>
      <c r="L16" s="15"/>
      <c r="M16" s="15"/>
      <c r="N16" s="15"/>
      <c r="O16" s="12"/>
      <c r="P16" s="15"/>
      <c r="Q16" s="12"/>
      <c r="R16" s="15"/>
      <c r="S16" s="12"/>
      <c r="T16" s="15"/>
      <c r="U16" s="15"/>
      <c r="V16" s="12"/>
      <c r="W16" s="12"/>
      <c r="X16" s="15"/>
      <c r="Y16" s="15"/>
      <c r="Z16" s="15"/>
      <c r="AA16" s="12"/>
      <c r="AB16" s="15"/>
      <c r="AC16" s="101"/>
      <c r="AD16" s="12"/>
      <c r="AE16" s="15"/>
      <c r="AF16" s="15"/>
      <c r="AG16" s="15"/>
      <c r="AH16" s="15"/>
      <c r="AI16" s="15"/>
      <c r="AJ16" s="15"/>
      <c r="AK16" s="15"/>
      <c r="AL16" s="15"/>
      <c r="AM16" s="15"/>
      <c r="AN16" s="15"/>
      <c r="AO16" s="15"/>
      <c r="AP16" s="15"/>
      <c r="AQ16" s="15"/>
      <c r="AR16" s="15"/>
      <c r="AS16" s="15"/>
    </row>
    <row r="17" spans="1:45" s="30" customFormat="1" ht="67.5">
      <c r="A17" s="16">
        <v>1</v>
      </c>
      <c r="B17" s="96" t="s">
        <v>129</v>
      </c>
      <c r="C17" s="18" t="s">
        <v>75</v>
      </c>
      <c r="D17" s="105" t="s">
        <v>155</v>
      </c>
      <c r="E17" s="104" t="s">
        <v>142</v>
      </c>
      <c r="F17" s="16" t="s">
        <v>26</v>
      </c>
      <c r="G17" s="16" t="s">
        <v>21</v>
      </c>
      <c r="H17" s="19" t="s">
        <v>64</v>
      </c>
      <c r="I17" s="95">
        <v>12673.3</v>
      </c>
      <c r="J17" s="94">
        <v>2019</v>
      </c>
      <c r="K17" s="88">
        <f t="shared" ref="K17:K36" si="4">IF(J17="մինչև 2000","օգտակար ծառայության ժամկետը սպառված է",10-($K$12-J17))</f>
        <v>5</v>
      </c>
      <c r="L17" s="62"/>
      <c r="M17" s="61">
        <v>12</v>
      </c>
      <c r="N17" s="61">
        <v>12</v>
      </c>
      <c r="O17" s="69">
        <v>100</v>
      </c>
      <c r="P17" s="61">
        <v>2300</v>
      </c>
      <c r="Q17" s="83">
        <f t="shared" si="1"/>
        <v>276</v>
      </c>
      <c r="R17" s="61">
        <f>Q17*S17/1000+U18</f>
        <v>137.44800000000001</v>
      </c>
      <c r="S17" s="83">
        <v>498</v>
      </c>
      <c r="T17" s="61"/>
      <c r="U17" s="61"/>
      <c r="V17" s="84">
        <f t="shared" ref="V17:V31" si="5">(R17+U17)</f>
        <v>137.44800000000001</v>
      </c>
      <c r="W17" s="84">
        <f t="shared" ref="W17:W31" si="6">V17*12</f>
        <v>1649.3760000000002</v>
      </c>
      <c r="X17" s="61">
        <v>280</v>
      </c>
      <c r="Y17" s="61">
        <v>40</v>
      </c>
      <c r="Z17" s="61">
        <v>90</v>
      </c>
      <c r="AA17" s="69">
        <f t="shared" ref="AA17:AA31" si="7">SUM(W17:Z17)</f>
        <v>2059.3760000000002</v>
      </c>
      <c r="AB17" s="61">
        <v>300</v>
      </c>
      <c r="AC17" s="102">
        <v>5.5</v>
      </c>
      <c r="AD17" s="69">
        <f t="shared" si="3"/>
        <v>2364.8760000000002</v>
      </c>
      <c r="AE17" s="18"/>
      <c r="AF17" s="18"/>
      <c r="AG17" s="31"/>
      <c r="AH17" s="16"/>
      <c r="AI17" s="62"/>
      <c r="AJ17" s="62"/>
      <c r="AK17" s="62"/>
      <c r="AL17" s="63"/>
      <c r="AM17" s="64"/>
      <c r="AN17" s="16"/>
      <c r="AO17" s="62"/>
      <c r="AP17" s="62"/>
      <c r="AQ17" s="62"/>
      <c r="AR17" s="64"/>
      <c r="AS17" s="18"/>
    </row>
    <row r="18" spans="1:45" s="30" customFormat="1" ht="67.5">
      <c r="A18" s="16">
        <v>2</v>
      </c>
      <c r="B18" s="96" t="s">
        <v>129</v>
      </c>
      <c r="C18" s="18" t="s">
        <v>75</v>
      </c>
      <c r="D18" s="106" t="s">
        <v>144</v>
      </c>
      <c r="E18" s="107" t="s">
        <v>143</v>
      </c>
      <c r="F18" s="16" t="s">
        <v>19</v>
      </c>
      <c r="G18" s="16" t="s">
        <v>12</v>
      </c>
      <c r="H18" s="19" t="s">
        <v>64</v>
      </c>
      <c r="I18" s="95">
        <v>6300</v>
      </c>
      <c r="J18" s="94">
        <v>2012</v>
      </c>
      <c r="K18" s="88">
        <f t="shared" si="4"/>
        <v>-2</v>
      </c>
      <c r="L18" s="62"/>
      <c r="M18" s="61">
        <v>11.5</v>
      </c>
      <c r="N18" s="61">
        <v>14.5</v>
      </c>
      <c r="O18" s="69">
        <v>50</v>
      </c>
      <c r="P18" s="61">
        <v>1500</v>
      </c>
      <c r="Q18" s="83">
        <f t="shared" si="1"/>
        <v>217.5</v>
      </c>
      <c r="R18" s="61">
        <f t="shared" ref="R18:R30" si="8">Q18*S18/1000+U19</f>
        <v>108.315</v>
      </c>
      <c r="S18" s="83">
        <v>498</v>
      </c>
      <c r="T18" s="61"/>
      <c r="U18" s="61"/>
      <c r="V18" s="84">
        <f t="shared" si="5"/>
        <v>108.315</v>
      </c>
      <c r="W18" s="84">
        <f t="shared" si="6"/>
        <v>1299.78</v>
      </c>
      <c r="X18" s="61">
        <v>280</v>
      </c>
      <c r="Y18" s="61">
        <v>40</v>
      </c>
      <c r="Z18" s="61">
        <v>35.5</v>
      </c>
      <c r="AA18" s="69">
        <f t="shared" si="7"/>
        <v>1655.28</v>
      </c>
      <c r="AB18" s="61">
        <v>530</v>
      </c>
      <c r="AC18" s="102">
        <v>7.5</v>
      </c>
      <c r="AD18" s="69">
        <f t="shared" si="3"/>
        <v>2192.7799999999997</v>
      </c>
      <c r="AE18" s="18"/>
      <c r="AF18" s="18"/>
      <c r="AG18" s="31"/>
      <c r="AH18" s="16"/>
      <c r="AI18" s="62"/>
      <c r="AJ18" s="62"/>
      <c r="AK18" s="62"/>
      <c r="AL18" s="63"/>
      <c r="AM18" s="64"/>
      <c r="AN18" s="16"/>
      <c r="AO18" s="62"/>
      <c r="AP18" s="62"/>
      <c r="AQ18" s="62"/>
      <c r="AR18" s="64"/>
      <c r="AS18" s="18"/>
    </row>
    <row r="19" spans="1:45" s="30" customFormat="1" ht="91.5" customHeight="1">
      <c r="A19" s="16">
        <v>3</v>
      </c>
      <c r="B19" s="96" t="s">
        <v>129</v>
      </c>
      <c r="C19" s="18" t="s">
        <v>75</v>
      </c>
      <c r="D19" s="107" t="s">
        <v>145</v>
      </c>
      <c r="E19" s="107" t="s">
        <v>130</v>
      </c>
      <c r="F19" s="16" t="s">
        <v>19</v>
      </c>
      <c r="G19" s="16" t="s">
        <v>12</v>
      </c>
      <c r="H19" s="19" t="s">
        <v>64</v>
      </c>
      <c r="I19" s="95">
        <v>6300</v>
      </c>
      <c r="J19" s="94">
        <v>2009</v>
      </c>
      <c r="K19" s="88">
        <f t="shared" ref="K19:K26" si="9">IF(J19="մինչև 2000","օգտակար ծառայության ժամկետը սպառված է",10-($K$12-J19))</f>
        <v>-5</v>
      </c>
      <c r="L19" s="62"/>
      <c r="M19" s="61">
        <v>11.5</v>
      </c>
      <c r="N19" s="61">
        <v>14.5</v>
      </c>
      <c r="O19" s="69">
        <v>80</v>
      </c>
      <c r="P19" s="61">
        <v>1200</v>
      </c>
      <c r="Q19" s="83">
        <f t="shared" ref="Q19:Q26" si="10">+P19*N19/100</f>
        <v>174</v>
      </c>
      <c r="R19" s="61">
        <f t="shared" si="8"/>
        <v>70.122</v>
      </c>
      <c r="S19" s="83">
        <v>403</v>
      </c>
      <c r="T19" s="61"/>
      <c r="U19" s="61"/>
      <c r="V19" s="84">
        <f t="shared" ref="V19:V26" si="11">(R19+U19)</f>
        <v>70.122</v>
      </c>
      <c r="W19" s="84">
        <f t="shared" ref="W19:W26" si="12">V19*12</f>
        <v>841.46399999999994</v>
      </c>
      <c r="X19" s="61">
        <v>280</v>
      </c>
      <c r="Y19" s="61">
        <v>40</v>
      </c>
      <c r="Z19" s="61">
        <v>70</v>
      </c>
      <c r="AA19" s="69">
        <f t="shared" ref="AA19:AA26" si="13">SUM(W19:Z19)</f>
        <v>1231.4639999999999</v>
      </c>
      <c r="AB19" s="61">
        <v>420</v>
      </c>
      <c r="AC19" s="102">
        <v>7.5</v>
      </c>
      <c r="AD19" s="69">
        <f t="shared" ref="AD19:AD26" si="14">SUM(AA19:AC19)</f>
        <v>1658.9639999999999</v>
      </c>
      <c r="AE19" s="18"/>
      <c r="AF19" s="18"/>
      <c r="AG19" s="31"/>
      <c r="AH19" s="16"/>
      <c r="AI19" s="62"/>
      <c r="AJ19" s="62"/>
      <c r="AK19" s="62"/>
      <c r="AL19" s="63"/>
      <c r="AM19" s="64"/>
      <c r="AN19" s="16"/>
      <c r="AO19" s="62"/>
      <c r="AP19" s="62"/>
      <c r="AQ19" s="62"/>
      <c r="AR19" s="64"/>
      <c r="AS19" s="18"/>
    </row>
    <row r="20" spans="1:45" s="30" customFormat="1" ht="67.5">
      <c r="A20" s="16">
        <v>4</v>
      </c>
      <c r="B20" s="96" t="s">
        <v>129</v>
      </c>
      <c r="C20" s="18" t="s">
        <v>75</v>
      </c>
      <c r="D20" s="107" t="s">
        <v>146</v>
      </c>
      <c r="E20" s="107" t="s">
        <v>131</v>
      </c>
      <c r="F20" s="16" t="s">
        <v>19</v>
      </c>
      <c r="G20" s="16" t="s">
        <v>12</v>
      </c>
      <c r="H20" s="19" t="s">
        <v>64</v>
      </c>
      <c r="I20" s="95">
        <v>5945</v>
      </c>
      <c r="J20" s="94">
        <v>2008</v>
      </c>
      <c r="K20" s="88">
        <f t="shared" si="9"/>
        <v>-6</v>
      </c>
      <c r="L20" s="62"/>
      <c r="M20" s="61">
        <v>11.5</v>
      </c>
      <c r="N20" s="61">
        <v>14.5</v>
      </c>
      <c r="O20" s="69">
        <v>80</v>
      </c>
      <c r="P20" s="61">
        <v>2000</v>
      </c>
      <c r="Q20" s="83">
        <f t="shared" si="10"/>
        <v>290</v>
      </c>
      <c r="R20" s="61">
        <f t="shared" si="8"/>
        <v>144.41999999999999</v>
      </c>
      <c r="S20" s="83">
        <v>498</v>
      </c>
      <c r="T20" s="61"/>
      <c r="U20" s="61"/>
      <c r="V20" s="84">
        <f t="shared" si="11"/>
        <v>144.41999999999999</v>
      </c>
      <c r="W20" s="84">
        <f t="shared" si="12"/>
        <v>1733.04</v>
      </c>
      <c r="X20" s="61">
        <v>280</v>
      </c>
      <c r="Y20" s="61">
        <v>40</v>
      </c>
      <c r="Z20" s="61">
        <v>35</v>
      </c>
      <c r="AA20" s="69">
        <f t="shared" si="13"/>
        <v>2088.04</v>
      </c>
      <c r="AB20" s="61">
        <v>420</v>
      </c>
      <c r="AC20" s="102">
        <v>7.5</v>
      </c>
      <c r="AD20" s="69">
        <f t="shared" si="14"/>
        <v>2515.54</v>
      </c>
      <c r="AE20" s="18"/>
      <c r="AF20" s="18"/>
      <c r="AG20" s="31"/>
      <c r="AH20" s="16"/>
      <c r="AI20" s="62"/>
      <c r="AJ20" s="62"/>
      <c r="AK20" s="62"/>
      <c r="AL20" s="63"/>
      <c r="AM20" s="64"/>
      <c r="AN20" s="16"/>
      <c r="AO20" s="62"/>
      <c r="AP20" s="62"/>
      <c r="AQ20" s="62"/>
      <c r="AR20" s="64"/>
      <c r="AS20" s="18"/>
    </row>
    <row r="21" spans="1:45" s="30" customFormat="1" ht="94.5" customHeight="1">
      <c r="A21" s="16">
        <v>5</v>
      </c>
      <c r="B21" s="96" t="s">
        <v>156</v>
      </c>
      <c r="C21" s="18" t="s">
        <v>56</v>
      </c>
      <c r="D21" s="107" t="s">
        <v>147</v>
      </c>
      <c r="E21" s="107" t="s">
        <v>132</v>
      </c>
      <c r="F21" s="16" t="s">
        <v>26</v>
      </c>
      <c r="G21" s="16" t="s">
        <v>21</v>
      </c>
      <c r="H21" s="19" t="s">
        <v>65</v>
      </c>
      <c r="I21" s="95">
        <v>6000</v>
      </c>
      <c r="J21" s="94">
        <v>2009</v>
      </c>
      <c r="K21" s="88">
        <f t="shared" ref="K21:K23" si="15">IF(J21="մինչև 2000","օգտակար ծառայության ժամկետը սպառված է",10-($K$12-J21))</f>
        <v>-5</v>
      </c>
      <c r="L21" s="62"/>
      <c r="M21" s="61">
        <v>20</v>
      </c>
      <c r="N21" s="61">
        <v>20</v>
      </c>
      <c r="O21" s="69">
        <v>100</v>
      </c>
      <c r="P21" s="61">
        <v>650</v>
      </c>
      <c r="Q21" s="83">
        <f t="shared" ref="Q21:Q23" si="16">+P21*N21/100</f>
        <v>130</v>
      </c>
      <c r="R21" s="61">
        <f t="shared" si="8"/>
        <v>64.739999999999995</v>
      </c>
      <c r="S21" s="83">
        <v>498</v>
      </c>
      <c r="T21" s="61"/>
      <c r="U21" s="61"/>
      <c r="V21" s="84">
        <f t="shared" ref="V21:V23" si="17">(R21+U21)</f>
        <v>64.739999999999995</v>
      </c>
      <c r="W21" s="84">
        <f t="shared" ref="W21:W23" si="18">V21*12</f>
        <v>776.87999999999988</v>
      </c>
      <c r="X21" s="61">
        <v>480</v>
      </c>
      <c r="Y21" s="61"/>
      <c r="Z21" s="61">
        <v>42</v>
      </c>
      <c r="AA21" s="69">
        <f t="shared" ref="AA21:AA23" si="19">SUM(W21:Z21)</f>
        <v>1298.8799999999999</v>
      </c>
      <c r="AB21" s="61">
        <v>420</v>
      </c>
      <c r="AC21" s="102">
        <v>5.5</v>
      </c>
      <c r="AD21" s="69">
        <f t="shared" ref="AD21:AD23" si="20">SUM(AA21:AC21)</f>
        <v>1724.3799999999999</v>
      </c>
      <c r="AE21" s="18"/>
      <c r="AF21" s="18"/>
      <c r="AG21" s="31"/>
      <c r="AH21" s="16"/>
      <c r="AI21" s="62"/>
      <c r="AJ21" s="62"/>
      <c r="AK21" s="62"/>
      <c r="AL21" s="63"/>
      <c r="AM21" s="64"/>
      <c r="AN21" s="16"/>
      <c r="AO21" s="62"/>
      <c r="AP21" s="62"/>
      <c r="AQ21" s="62"/>
      <c r="AR21" s="64"/>
      <c r="AS21" s="18"/>
    </row>
    <row r="22" spans="1:45" s="30" customFormat="1" ht="52.5" customHeight="1">
      <c r="A22" s="16">
        <v>6</v>
      </c>
      <c r="B22" s="96" t="s">
        <v>157</v>
      </c>
      <c r="C22" s="18" t="s">
        <v>75</v>
      </c>
      <c r="D22" s="107" t="s">
        <v>148</v>
      </c>
      <c r="E22" s="107" t="s">
        <v>133</v>
      </c>
      <c r="F22" s="16" t="s">
        <v>24</v>
      </c>
      <c r="G22" s="16" t="s">
        <v>12</v>
      </c>
      <c r="H22" s="19" t="s">
        <v>64</v>
      </c>
      <c r="I22" s="95">
        <v>6300</v>
      </c>
      <c r="J22" s="94">
        <v>2010</v>
      </c>
      <c r="K22" s="88">
        <f t="shared" si="15"/>
        <v>-4</v>
      </c>
      <c r="L22" s="62"/>
      <c r="M22" s="61">
        <v>17</v>
      </c>
      <c r="N22" s="61">
        <v>17</v>
      </c>
      <c r="O22" s="69">
        <f t="shared" si="0"/>
        <v>35.238095238095241</v>
      </c>
      <c r="P22" s="61">
        <v>740</v>
      </c>
      <c r="Q22" s="83">
        <f t="shared" si="16"/>
        <v>125.8</v>
      </c>
      <c r="R22" s="61">
        <f t="shared" si="8"/>
        <v>50.697400000000002</v>
      </c>
      <c r="S22" s="83">
        <v>403</v>
      </c>
      <c r="T22" s="61"/>
      <c r="U22" s="61"/>
      <c r="V22" s="84">
        <f t="shared" si="17"/>
        <v>50.697400000000002</v>
      </c>
      <c r="W22" s="84">
        <f t="shared" si="18"/>
        <v>608.36879999999996</v>
      </c>
      <c r="X22" s="61">
        <v>280</v>
      </c>
      <c r="Y22" s="61">
        <v>60</v>
      </c>
      <c r="Z22" s="61">
        <v>30</v>
      </c>
      <c r="AA22" s="69">
        <f t="shared" si="19"/>
        <v>978.36879999999996</v>
      </c>
      <c r="AB22" s="61">
        <v>300</v>
      </c>
      <c r="AC22" s="102">
        <v>10.5</v>
      </c>
      <c r="AD22" s="69">
        <f t="shared" si="20"/>
        <v>1288.8688</v>
      </c>
      <c r="AE22" s="18"/>
      <c r="AF22" s="18"/>
      <c r="AG22" s="31"/>
      <c r="AH22" s="16"/>
      <c r="AI22" s="62"/>
      <c r="AJ22" s="62"/>
      <c r="AK22" s="62"/>
      <c r="AL22" s="63"/>
      <c r="AM22" s="64"/>
      <c r="AN22" s="16"/>
      <c r="AO22" s="62"/>
      <c r="AP22" s="62"/>
      <c r="AQ22" s="62"/>
      <c r="AR22" s="64"/>
      <c r="AS22" s="18"/>
    </row>
    <row r="23" spans="1:45" s="30" customFormat="1" ht="67.5">
      <c r="A23" s="16">
        <v>7</v>
      </c>
      <c r="B23" s="96" t="s">
        <v>129</v>
      </c>
      <c r="C23" s="18" t="s">
        <v>75</v>
      </c>
      <c r="D23" s="107" t="s">
        <v>149</v>
      </c>
      <c r="E23" s="107" t="s">
        <v>134</v>
      </c>
      <c r="F23" s="16" t="s">
        <v>19</v>
      </c>
      <c r="G23" s="16" t="s">
        <v>12</v>
      </c>
      <c r="H23" s="19" t="s">
        <v>16</v>
      </c>
      <c r="I23" s="95">
        <v>5500</v>
      </c>
      <c r="J23" s="94">
        <v>2010</v>
      </c>
      <c r="K23" s="88">
        <f t="shared" si="15"/>
        <v>-4</v>
      </c>
      <c r="L23" s="62"/>
      <c r="M23" s="61">
        <v>10.8</v>
      </c>
      <c r="N23" s="61">
        <v>13.7</v>
      </c>
      <c r="O23" s="69">
        <v>100</v>
      </c>
      <c r="P23" s="61">
        <v>1300</v>
      </c>
      <c r="Q23" s="83">
        <f t="shared" si="16"/>
        <v>178.1</v>
      </c>
      <c r="R23" s="61">
        <f t="shared" si="8"/>
        <v>88.693799999999996</v>
      </c>
      <c r="S23" s="83">
        <v>498</v>
      </c>
      <c r="T23" s="61"/>
      <c r="U23" s="61"/>
      <c r="V23" s="84">
        <f t="shared" si="17"/>
        <v>88.693799999999996</v>
      </c>
      <c r="W23" s="84">
        <f t="shared" si="18"/>
        <v>1064.3255999999999</v>
      </c>
      <c r="X23" s="61">
        <v>280</v>
      </c>
      <c r="Y23" s="61">
        <v>40</v>
      </c>
      <c r="Z23" s="61">
        <v>42</v>
      </c>
      <c r="AA23" s="69">
        <f t="shared" si="19"/>
        <v>1426.3255999999999</v>
      </c>
      <c r="AB23" s="61">
        <v>420</v>
      </c>
      <c r="AC23" s="102">
        <v>10.5</v>
      </c>
      <c r="AD23" s="69">
        <f t="shared" si="20"/>
        <v>1856.8255999999999</v>
      </c>
      <c r="AE23" s="18"/>
      <c r="AF23" s="18"/>
      <c r="AG23" s="31"/>
      <c r="AH23" s="16"/>
      <c r="AI23" s="62"/>
      <c r="AJ23" s="62"/>
      <c r="AK23" s="62"/>
      <c r="AL23" s="63"/>
      <c r="AM23" s="64"/>
      <c r="AN23" s="16"/>
      <c r="AO23" s="62"/>
      <c r="AP23" s="62"/>
      <c r="AQ23" s="62"/>
      <c r="AR23" s="64"/>
      <c r="AS23" s="18"/>
    </row>
    <row r="24" spans="1:45" s="30" customFormat="1" ht="67.5">
      <c r="A24" s="16">
        <v>8</v>
      </c>
      <c r="B24" s="96" t="s">
        <v>129</v>
      </c>
      <c r="C24" s="18" t="s">
        <v>75</v>
      </c>
      <c r="D24" s="107" t="s">
        <v>150</v>
      </c>
      <c r="E24" s="107" t="s">
        <v>135</v>
      </c>
      <c r="F24" s="16" t="s">
        <v>19</v>
      </c>
      <c r="G24" s="16" t="s">
        <v>12</v>
      </c>
      <c r="H24" s="19" t="s">
        <v>16</v>
      </c>
      <c r="I24" s="95">
        <v>5050</v>
      </c>
      <c r="J24" s="94">
        <v>2014</v>
      </c>
      <c r="K24" s="88">
        <f t="shared" si="9"/>
        <v>0</v>
      </c>
      <c r="L24" s="62"/>
      <c r="M24" s="61">
        <v>11.5</v>
      </c>
      <c r="N24" s="61">
        <v>14.5</v>
      </c>
      <c r="O24" s="69">
        <v>100</v>
      </c>
      <c r="P24" s="61">
        <v>3000</v>
      </c>
      <c r="Q24" s="83">
        <f t="shared" si="10"/>
        <v>435</v>
      </c>
      <c r="R24" s="61">
        <f t="shared" si="8"/>
        <v>216.63</v>
      </c>
      <c r="S24" s="83">
        <v>498</v>
      </c>
      <c r="T24" s="61"/>
      <c r="U24" s="61"/>
      <c r="V24" s="84">
        <f t="shared" si="11"/>
        <v>216.63</v>
      </c>
      <c r="W24" s="84">
        <f t="shared" si="12"/>
        <v>2599.56</v>
      </c>
      <c r="X24" s="61">
        <v>280</v>
      </c>
      <c r="Y24" s="61">
        <v>40</v>
      </c>
      <c r="Z24" s="61">
        <v>45</v>
      </c>
      <c r="AA24" s="69">
        <f t="shared" si="13"/>
        <v>2964.56</v>
      </c>
      <c r="AB24" s="61">
        <v>420</v>
      </c>
      <c r="AC24" s="102">
        <v>7.5</v>
      </c>
      <c r="AD24" s="69">
        <f t="shared" si="14"/>
        <v>3392.06</v>
      </c>
      <c r="AE24" s="18"/>
      <c r="AF24" s="18"/>
      <c r="AG24" s="31"/>
      <c r="AH24" s="16"/>
      <c r="AI24" s="62"/>
      <c r="AJ24" s="62"/>
      <c r="AK24" s="62"/>
      <c r="AL24" s="63"/>
      <c r="AM24" s="64"/>
      <c r="AN24" s="16"/>
      <c r="AO24" s="62"/>
      <c r="AP24" s="62"/>
      <c r="AQ24" s="62"/>
      <c r="AR24" s="64"/>
      <c r="AS24" s="18"/>
    </row>
    <row r="25" spans="1:45" s="30" customFormat="1" ht="67.5">
      <c r="A25" s="16">
        <v>9</v>
      </c>
      <c r="B25" s="96" t="s">
        <v>129</v>
      </c>
      <c r="C25" s="18" t="s">
        <v>75</v>
      </c>
      <c r="D25" s="107" t="s">
        <v>151</v>
      </c>
      <c r="E25" s="107" t="s">
        <v>136</v>
      </c>
      <c r="F25" s="16" t="s">
        <v>19</v>
      </c>
      <c r="G25" s="16" t="s">
        <v>12</v>
      </c>
      <c r="H25" s="19" t="s">
        <v>64</v>
      </c>
      <c r="I25" s="95">
        <v>7500</v>
      </c>
      <c r="J25" s="94">
        <v>2013</v>
      </c>
      <c r="K25" s="88">
        <f t="shared" si="9"/>
        <v>-1</v>
      </c>
      <c r="L25" s="62"/>
      <c r="M25" s="61">
        <v>10.8</v>
      </c>
      <c r="N25" s="61">
        <v>13.1</v>
      </c>
      <c r="O25" s="69">
        <v>100</v>
      </c>
      <c r="P25" s="61">
        <v>2200</v>
      </c>
      <c r="Q25" s="83">
        <f t="shared" si="10"/>
        <v>288.2</v>
      </c>
      <c r="R25" s="61">
        <f t="shared" si="8"/>
        <v>143.52360000000002</v>
      </c>
      <c r="S25" s="83">
        <v>498</v>
      </c>
      <c r="T25" s="61"/>
      <c r="U25" s="61"/>
      <c r="V25" s="84">
        <f t="shared" si="11"/>
        <v>143.52360000000002</v>
      </c>
      <c r="W25" s="84">
        <f t="shared" si="12"/>
        <v>1722.2832000000003</v>
      </c>
      <c r="X25" s="61">
        <v>280</v>
      </c>
      <c r="Y25" s="61">
        <v>40</v>
      </c>
      <c r="Z25" s="61">
        <v>42</v>
      </c>
      <c r="AA25" s="69">
        <f t="shared" si="13"/>
        <v>2084.2832000000003</v>
      </c>
      <c r="AB25" s="61">
        <v>550</v>
      </c>
      <c r="AC25" s="102">
        <v>5.5</v>
      </c>
      <c r="AD25" s="69">
        <f t="shared" si="14"/>
        <v>2639.7832000000003</v>
      </c>
      <c r="AE25" s="18"/>
      <c r="AF25" s="18"/>
      <c r="AG25" s="31"/>
      <c r="AH25" s="16"/>
      <c r="AI25" s="62"/>
      <c r="AJ25" s="62"/>
      <c r="AK25" s="62"/>
      <c r="AL25" s="63"/>
      <c r="AM25" s="64"/>
      <c r="AN25" s="16"/>
      <c r="AO25" s="62"/>
      <c r="AP25" s="62"/>
      <c r="AQ25" s="62"/>
      <c r="AR25" s="64"/>
      <c r="AS25" s="18"/>
    </row>
    <row r="26" spans="1:45" s="30" customFormat="1" ht="67.5">
      <c r="A26" s="16">
        <v>10</v>
      </c>
      <c r="B26" s="96" t="s">
        <v>129</v>
      </c>
      <c r="C26" s="18" t="s">
        <v>75</v>
      </c>
      <c r="D26" s="107" t="s">
        <v>152</v>
      </c>
      <c r="E26" s="107" t="s">
        <v>137</v>
      </c>
      <c r="F26" s="16" t="s">
        <v>19</v>
      </c>
      <c r="G26" s="16" t="s">
        <v>12</v>
      </c>
      <c r="H26" s="19" t="s">
        <v>64</v>
      </c>
      <c r="I26" s="95">
        <v>5950</v>
      </c>
      <c r="J26" s="94">
        <v>2014</v>
      </c>
      <c r="K26" s="88">
        <f t="shared" si="9"/>
        <v>0</v>
      </c>
      <c r="L26" s="62"/>
      <c r="M26" s="61">
        <v>10.8</v>
      </c>
      <c r="N26" s="61">
        <v>13.1</v>
      </c>
      <c r="O26" s="69">
        <v>100</v>
      </c>
      <c r="P26" s="61">
        <v>2100</v>
      </c>
      <c r="Q26" s="83">
        <f t="shared" si="10"/>
        <v>275.10000000000002</v>
      </c>
      <c r="R26" s="61">
        <f t="shared" si="8"/>
        <v>136.99980000000002</v>
      </c>
      <c r="S26" s="83">
        <v>498</v>
      </c>
      <c r="T26" s="61"/>
      <c r="U26" s="61"/>
      <c r="V26" s="84">
        <f t="shared" si="11"/>
        <v>136.99980000000002</v>
      </c>
      <c r="W26" s="84">
        <f t="shared" si="12"/>
        <v>1643.9976000000001</v>
      </c>
      <c r="X26" s="61">
        <v>280</v>
      </c>
      <c r="Y26" s="61">
        <v>40</v>
      </c>
      <c r="Z26" s="61">
        <v>42</v>
      </c>
      <c r="AA26" s="69">
        <f t="shared" si="13"/>
        <v>2005.9976000000001</v>
      </c>
      <c r="AB26" s="61">
        <v>420</v>
      </c>
      <c r="AC26" s="102">
        <v>5.5</v>
      </c>
      <c r="AD26" s="69">
        <f t="shared" si="14"/>
        <v>2431.4976000000001</v>
      </c>
      <c r="AE26" s="18"/>
      <c r="AF26" s="18"/>
      <c r="AG26" s="31"/>
      <c r="AH26" s="16"/>
      <c r="AI26" s="62"/>
      <c r="AJ26" s="62"/>
      <c r="AK26" s="62"/>
      <c r="AL26" s="63"/>
      <c r="AM26" s="64"/>
      <c r="AN26" s="16"/>
      <c r="AO26" s="62"/>
      <c r="AP26" s="62"/>
      <c r="AQ26" s="62"/>
      <c r="AR26" s="64"/>
      <c r="AS26" s="18"/>
    </row>
    <row r="27" spans="1:45" s="30" customFormat="1" ht="67.5">
      <c r="A27" s="16">
        <v>11</v>
      </c>
      <c r="B27" s="96" t="s">
        <v>157</v>
      </c>
      <c r="C27" s="18" t="s">
        <v>75</v>
      </c>
      <c r="D27" s="107" t="s">
        <v>153</v>
      </c>
      <c r="E27" s="107" t="s">
        <v>138</v>
      </c>
      <c r="F27" s="16" t="s">
        <v>24</v>
      </c>
      <c r="G27" s="16" t="s">
        <v>21</v>
      </c>
      <c r="H27" s="19" t="s">
        <v>64</v>
      </c>
      <c r="I27" s="95">
        <v>8730</v>
      </c>
      <c r="J27" s="94">
        <v>2008</v>
      </c>
      <c r="K27" s="88">
        <f t="shared" si="4"/>
        <v>-6</v>
      </c>
      <c r="L27" s="62"/>
      <c r="M27" s="61">
        <v>14</v>
      </c>
      <c r="N27" s="61">
        <v>14</v>
      </c>
      <c r="O27" s="69">
        <v>50</v>
      </c>
      <c r="P27" s="61">
        <v>300</v>
      </c>
      <c r="Q27" s="83">
        <f t="shared" si="1"/>
        <v>42</v>
      </c>
      <c r="R27" s="61">
        <f t="shared" si="8"/>
        <v>20.916</v>
      </c>
      <c r="S27" s="83">
        <v>498</v>
      </c>
      <c r="T27" s="61"/>
      <c r="U27" s="61"/>
      <c r="V27" s="84">
        <f t="shared" si="5"/>
        <v>20.916</v>
      </c>
      <c r="W27" s="84">
        <f t="shared" si="6"/>
        <v>250.99200000000002</v>
      </c>
      <c r="X27" s="61">
        <v>280</v>
      </c>
      <c r="Y27" s="61">
        <v>40</v>
      </c>
      <c r="Z27" s="61">
        <v>42</v>
      </c>
      <c r="AA27" s="69">
        <f t="shared" si="7"/>
        <v>612.99199999999996</v>
      </c>
      <c r="AB27" s="61">
        <v>300</v>
      </c>
      <c r="AC27" s="102">
        <v>5.5</v>
      </c>
      <c r="AD27" s="69">
        <f t="shared" si="3"/>
        <v>918.49199999999996</v>
      </c>
      <c r="AE27" s="18"/>
      <c r="AF27" s="18"/>
      <c r="AG27" s="31"/>
      <c r="AH27" s="16"/>
      <c r="AI27" s="62"/>
      <c r="AJ27" s="62"/>
      <c r="AK27" s="62"/>
      <c r="AL27" s="63"/>
      <c r="AM27" s="64"/>
      <c r="AN27" s="16"/>
      <c r="AO27" s="62"/>
      <c r="AP27" s="62"/>
      <c r="AQ27" s="62"/>
      <c r="AR27" s="64"/>
      <c r="AS27" s="18"/>
    </row>
    <row r="28" spans="1:45" s="30" customFormat="1" ht="67.5">
      <c r="A28" s="16">
        <v>12</v>
      </c>
      <c r="B28" s="96" t="s">
        <v>129</v>
      </c>
      <c r="C28" s="18" t="s">
        <v>75</v>
      </c>
      <c r="D28" s="107" t="s">
        <v>154</v>
      </c>
      <c r="E28" s="107" t="s">
        <v>139</v>
      </c>
      <c r="F28" s="16" t="s">
        <v>19</v>
      </c>
      <c r="G28" s="16" t="s">
        <v>12</v>
      </c>
      <c r="H28" s="19" t="s">
        <v>64</v>
      </c>
      <c r="I28" s="95">
        <v>5500</v>
      </c>
      <c r="J28" s="94">
        <v>2016</v>
      </c>
      <c r="K28" s="88">
        <f t="shared" si="4"/>
        <v>2</v>
      </c>
      <c r="L28" s="62"/>
      <c r="M28" s="61">
        <v>10.8</v>
      </c>
      <c r="N28" s="61">
        <v>13.1</v>
      </c>
      <c r="O28" s="69">
        <v>100</v>
      </c>
      <c r="P28" s="61">
        <v>1100</v>
      </c>
      <c r="Q28" s="83">
        <f t="shared" si="1"/>
        <v>144.1</v>
      </c>
      <c r="R28" s="61">
        <f t="shared" si="8"/>
        <v>71.761800000000008</v>
      </c>
      <c r="S28" s="83">
        <v>498</v>
      </c>
      <c r="T28" s="61"/>
      <c r="U28" s="61"/>
      <c r="V28" s="84">
        <f t="shared" si="5"/>
        <v>71.761800000000008</v>
      </c>
      <c r="W28" s="84">
        <f t="shared" si="6"/>
        <v>861.14160000000015</v>
      </c>
      <c r="X28" s="61">
        <v>280</v>
      </c>
      <c r="Y28" s="61">
        <v>40</v>
      </c>
      <c r="Z28" s="61">
        <v>42</v>
      </c>
      <c r="AA28" s="69">
        <f t="shared" si="7"/>
        <v>1223.1416000000002</v>
      </c>
      <c r="AB28" s="61">
        <v>650</v>
      </c>
      <c r="AC28" s="102">
        <v>5.5</v>
      </c>
      <c r="AD28" s="69">
        <f t="shared" si="3"/>
        <v>1878.6416000000002</v>
      </c>
      <c r="AE28" s="18"/>
      <c r="AF28" s="18"/>
      <c r="AG28" s="31"/>
      <c r="AH28" s="16"/>
      <c r="AI28" s="62"/>
      <c r="AJ28" s="62"/>
      <c r="AK28" s="62"/>
      <c r="AL28" s="63"/>
      <c r="AM28" s="64"/>
      <c r="AN28" s="16"/>
      <c r="AO28" s="62"/>
      <c r="AP28" s="62"/>
      <c r="AQ28" s="62"/>
      <c r="AR28" s="64"/>
      <c r="AS28" s="18"/>
    </row>
    <row r="29" spans="1:45" s="30" customFormat="1" ht="60" customHeight="1">
      <c r="A29" s="16">
        <v>13</v>
      </c>
      <c r="B29" s="96" t="s">
        <v>157</v>
      </c>
      <c r="C29" s="18" t="s">
        <v>75</v>
      </c>
      <c r="D29" s="107" t="s">
        <v>154</v>
      </c>
      <c r="E29" s="107" t="s">
        <v>140</v>
      </c>
      <c r="F29" s="16" t="s">
        <v>19</v>
      </c>
      <c r="G29" s="16" t="s">
        <v>12</v>
      </c>
      <c r="H29" s="19" t="s">
        <v>64</v>
      </c>
      <c r="I29" s="95">
        <v>5500</v>
      </c>
      <c r="J29" s="94">
        <v>2016</v>
      </c>
      <c r="K29" s="88">
        <f t="shared" si="4"/>
        <v>2</v>
      </c>
      <c r="L29" s="62"/>
      <c r="M29" s="61">
        <v>12.5</v>
      </c>
      <c r="N29" s="61">
        <v>15.1</v>
      </c>
      <c r="O29" s="69">
        <f t="shared" si="0"/>
        <v>57.142857142857146</v>
      </c>
      <c r="P29" s="61">
        <v>1200</v>
      </c>
      <c r="Q29" s="83">
        <f t="shared" si="1"/>
        <v>181.2</v>
      </c>
      <c r="R29" s="61">
        <f t="shared" si="8"/>
        <v>90.237599999999986</v>
      </c>
      <c r="S29" s="83">
        <v>498</v>
      </c>
      <c r="T29" s="61"/>
      <c r="U29" s="61"/>
      <c r="V29" s="84">
        <f t="shared" si="5"/>
        <v>90.237599999999986</v>
      </c>
      <c r="W29" s="84">
        <f t="shared" si="6"/>
        <v>1082.8511999999998</v>
      </c>
      <c r="X29" s="61">
        <v>280</v>
      </c>
      <c r="Y29" s="61">
        <v>40</v>
      </c>
      <c r="Z29" s="61">
        <v>15</v>
      </c>
      <c r="AA29" s="69">
        <f t="shared" si="7"/>
        <v>1417.8511999999998</v>
      </c>
      <c r="AB29" s="61">
        <v>550</v>
      </c>
      <c r="AC29" s="102">
        <v>7.5</v>
      </c>
      <c r="AD29" s="69">
        <f t="shared" si="3"/>
        <v>1975.3511999999998</v>
      </c>
      <c r="AE29" s="18"/>
      <c r="AF29" s="18"/>
      <c r="AG29" s="31"/>
      <c r="AH29" s="16"/>
      <c r="AI29" s="62"/>
      <c r="AJ29" s="62"/>
      <c r="AK29" s="62"/>
      <c r="AL29" s="63"/>
      <c r="AM29" s="64"/>
      <c r="AN29" s="16"/>
      <c r="AO29" s="62"/>
      <c r="AP29" s="62"/>
      <c r="AQ29" s="62"/>
      <c r="AR29" s="64"/>
      <c r="AS29" s="18"/>
    </row>
    <row r="30" spans="1:45" s="30" customFormat="1" ht="62.25" customHeight="1">
      <c r="A30" s="16">
        <v>14</v>
      </c>
      <c r="B30" s="96" t="s">
        <v>158</v>
      </c>
      <c r="C30" s="18" t="s">
        <v>75</v>
      </c>
      <c r="D30" s="105" t="s">
        <v>155</v>
      </c>
      <c r="E30" s="104" t="s">
        <v>141</v>
      </c>
      <c r="F30" s="16" t="s">
        <v>26</v>
      </c>
      <c r="G30" s="16" t="s">
        <v>21</v>
      </c>
      <c r="H30" s="19" t="s">
        <v>64</v>
      </c>
      <c r="I30" s="95">
        <v>12673.3</v>
      </c>
      <c r="J30" s="94">
        <v>2019</v>
      </c>
      <c r="K30" s="88">
        <f t="shared" si="4"/>
        <v>5</v>
      </c>
      <c r="L30" s="62"/>
      <c r="M30" s="61">
        <v>12</v>
      </c>
      <c r="N30" s="61">
        <v>12</v>
      </c>
      <c r="O30" s="69">
        <f t="shared" si="0"/>
        <v>100</v>
      </c>
      <c r="P30" s="61">
        <v>2100</v>
      </c>
      <c r="Q30" s="83">
        <f t="shared" si="1"/>
        <v>252</v>
      </c>
      <c r="R30" s="61">
        <f t="shared" si="8"/>
        <v>101.556</v>
      </c>
      <c r="S30" s="83">
        <v>403</v>
      </c>
      <c r="T30" s="61"/>
      <c r="U30" s="61"/>
      <c r="V30" s="84">
        <f t="shared" si="5"/>
        <v>101.556</v>
      </c>
      <c r="W30" s="84">
        <f t="shared" si="6"/>
        <v>1218.672</v>
      </c>
      <c r="X30" s="61">
        <v>280</v>
      </c>
      <c r="Y30" s="61">
        <v>40</v>
      </c>
      <c r="Z30" s="61">
        <v>90</v>
      </c>
      <c r="AA30" s="69">
        <f>SUM(W30:Z30)</f>
        <v>1628.672</v>
      </c>
      <c r="AB30" s="61">
        <v>300</v>
      </c>
      <c r="AC30" s="102">
        <v>10.5</v>
      </c>
      <c r="AD30" s="69">
        <f t="shared" si="3"/>
        <v>1939.172</v>
      </c>
      <c r="AE30" s="18"/>
      <c r="AF30" s="18"/>
      <c r="AG30" s="31"/>
      <c r="AH30" s="16"/>
      <c r="AI30" s="62"/>
      <c r="AJ30" s="62"/>
      <c r="AK30" s="62"/>
      <c r="AL30" s="63"/>
      <c r="AM30" s="64"/>
      <c r="AN30" s="16"/>
      <c r="AO30" s="62"/>
      <c r="AP30" s="62"/>
      <c r="AQ30" s="62"/>
      <c r="AR30" s="64"/>
      <c r="AS30" s="18"/>
    </row>
    <row r="31" spans="1:45" s="30" customFormat="1">
      <c r="A31" s="71" t="s">
        <v>120</v>
      </c>
      <c r="B31" s="17"/>
      <c r="C31" s="18"/>
      <c r="D31" s="16"/>
      <c r="E31" s="16"/>
      <c r="F31" s="16"/>
      <c r="G31" s="16"/>
      <c r="H31" s="19"/>
      <c r="I31" s="16"/>
      <c r="J31" s="16"/>
      <c r="K31" s="88">
        <f t="shared" si="4"/>
        <v>-2014</v>
      </c>
      <c r="L31" s="62"/>
      <c r="M31" s="61"/>
      <c r="N31" s="61"/>
      <c r="O31" s="69">
        <f t="shared" si="0"/>
        <v>0</v>
      </c>
      <c r="P31" s="61"/>
      <c r="Q31" s="83">
        <f t="shared" si="1"/>
        <v>0</v>
      </c>
      <c r="R31" s="61"/>
      <c r="S31" s="83" t="e">
        <f t="shared" si="2"/>
        <v>#DIV/0!</v>
      </c>
      <c r="T31" s="61"/>
      <c r="U31" s="61"/>
      <c r="V31" s="84">
        <f t="shared" si="5"/>
        <v>0</v>
      </c>
      <c r="W31" s="84">
        <f t="shared" si="6"/>
        <v>0</v>
      </c>
      <c r="X31" s="61"/>
      <c r="Y31" s="61"/>
      <c r="Z31" s="61"/>
      <c r="AA31" s="69">
        <f t="shared" si="7"/>
        <v>0</v>
      </c>
      <c r="AB31" s="61"/>
      <c r="AC31" s="102"/>
      <c r="AD31" s="69">
        <f t="shared" si="3"/>
        <v>0</v>
      </c>
      <c r="AE31" s="18"/>
      <c r="AF31" s="18"/>
      <c r="AG31" s="31"/>
      <c r="AH31" s="16"/>
      <c r="AI31" s="62"/>
      <c r="AJ31" s="62"/>
      <c r="AK31" s="62"/>
      <c r="AL31" s="63"/>
      <c r="AM31" s="64"/>
      <c r="AN31" s="16"/>
      <c r="AO31" s="62"/>
      <c r="AP31" s="62"/>
      <c r="AQ31" s="62"/>
      <c r="AR31" s="64"/>
      <c r="AS31" s="18"/>
    </row>
    <row r="32" spans="1:45" s="30" customFormat="1">
      <c r="A32" s="21"/>
      <c r="B32" s="14" t="s">
        <v>13</v>
      </c>
      <c r="C32" s="15"/>
      <c r="D32" s="15"/>
      <c r="E32" s="15"/>
      <c r="F32" s="15"/>
      <c r="G32" s="15"/>
      <c r="H32" s="15"/>
      <c r="I32" s="15"/>
      <c r="J32" s="15"/>
      <c r="K32" s="89"/>
      <c r="L32" s="15"/>
      <c r="M32" s="15"/>
      <c r="N32" s="15"/>
      <c r="O32" s="12"/>
      <c r="P32" s="15"/>
      <c r="Q32" s="12"/>
      <c r="R32" s="15"/>
      <c r="S32" s="12"/>
      <c r="T32" s="15"/>
      <c r="U32" s="15"/>
      <c r="V32" s="12"/>
      <c r="W32" s="12"/>
      <c r="X32" s="15"/>
      <c r="Y32" s="15"/>
      <c r="Z32" s="15"/>
      <c r="AA32" s="12"/>
      <c r="AB32" s="15"/>
      <c r="AC32" s="101"/>
      <c r="AD32" s="12"/>
      <c r="AE32" s="15"/>
      <c r="AF32" s="15"/>
      <c r="AG32" s="15"/>
      <c r="AH32" s="15"/>
      <c r="AI32" s="15"/>
      <c r="AJ32" s="15"/>
      <c r="AK32" s="15"/>
      <c r="AL32" s="15"/>
      <c r="AM32" s="15"/>
      <c r="AN32" s="15"/>
      <c r="AO32" s="15"/>
      <c r="AP32" s="15"/>
      <c r="AQ32" s="15"/>
      <c r="AR32" s="15"/>
      <c r="AS32" s="15"/>
    </row>
    <row r="33" spans="1:45" s="30" customFormat="1">
      <c r="A33" s="20">
        <v>1</v>
      </c>
      <c r="B33" s="17"/>
      <c r="C33" s="18"/>
      <c r="D33" s="16"/>
      <c r="E33" s="16"/>
      <c r="F33" s="16"/>
      <c r="G33" s="16"/>
      <c r="H33" s="19"/>
      <c r="I33" s="16"/>
      <c r="J33" s="16"/>
      <c r="K33" s="88">
        <f t="shared" si="4"/>
        <v>-2014</v>
      </c>
      <c r="L33" s="62"/>
      <c r="M33" s="61"/>
      <c r="N33" s="61"/>
      <c r="O33" s="69">
        <f t="shared" si="0"/>
        <v>0</v>
      </c>
      <c r="P33" s="61"/>
      <c r="Q33" s="83">
        <f t="shared" si="1"/>
        <v>0</v>
      </c>
      <c r="R33" s="61"/>
      <c r="S33" s="83" t="e">
        <f t="shared" si="2"/>
        <v>#DIV/0!</v>
      </c>
      <c r="T33" s="61"/>
      <c r="U33" s="61"/>
      <c r="V33" s="84">
        <f>(R33+U33)</f>
        <v>0</v>
      </c>
      <c r="W33" s="84">
        <f>V33*12</f>
        <v>0</v>
      </c>
      <c r="X33" s="61"/>
      <c r="Y33" s="61"/>
      <c r="Z33" s="61"/>
      <c r="AA33" s="69">
        <f>SUM(W33:Z33)</f>
        <v>0</v>
      </c>
      <c r="AB33" s="61"/>
      <c r="AC33" s="102"/>
      <c r="AD33" s="69">
        <f t="shared" si="3"/>
        <v>0</v>
      </c>
      <c r="AE33" s="18"/>
      <c r="AF33" s="18"/>
      <c r="AG33" s="31"/>
      <c r="AH33" s="16"/>
      <c r="AI33" s="62"/>
      <c r="AJ33" s="62"/>
      <c r="AK33" s="62"/>
      <c r="AL33" s="63"/>
      <c r="AM33" s="64"/>
      <c r="AN33" s="16"/>
      <c r="AO33" s="62"/>
      <c r="AP33" s="62"/>
      <c r="AQ33" s="62"/>
      <c r="AR33" s="64"/>
      <c r="AS33" s="18"/>
    </row>
    <row r="34" spans="1:45" s="30" customFormat="1">
      <c r="A34" s="20">
        <v>2</v>
      </c>
      <c r="B34" s="17"/>
      <c r="C34" s="18"/>
      <c r="D34" s="16"/>
      <c r="E34" s="16"/>
      <c r="F34" s="16"/>
      <c r="G34" s="16"/>
      <c r="H34" s="19"/>
      <c r="I34" s="16"/>
      <c r="J34" s="16"/>
      <c r="K34" s="88">
        <f t="shared" si="4"/>
        <v>-2014</v>
      </c>
      <c r="L34" s="62"/>
      <c r="M34" s="61"/>
      <c r="N34" s="61"/>
      <c r="O34" s="69">
        <f t="shared" si="0"/>
        <v>0</v>
      </c>
      <c r="P34" s="61"/>
      <c r="Q34" s="83">
        <f t="shared" si="1"/>
        <v>0</v>
      </c>
      <c r="R34" s="61"/>
      <c r="S34" s="83" t="e">
        <f t="shared" si="2"/>
        <v>#DIV/0!</v>
      </c>
      <c r="T34" s="61"/>
      <c r="U34" s="61"/>
      <c r="V34" s="84">
        <f>(R34+U34)</f>
        <v>0</v>
      </c>
      <c r="W34" s="84">
        <f>V34*12</f>
        <v>0</v>
      </c>
      <c r="X34" s="61"/>
      <c r="Y34" s="61"/>
      <c r="Z34" s="61"/>
      <c r="AA34" s="69">
        <f>SUM(W34:Z34)</f>
        <v>0</v>
      </c>
      <c r="AB34" s="61"/>
      <c r="AC34" s="102"/>
      <c r="AD34" s="69">
        <f t="shared" si="3"/>
        <v>0</v>
      </c>
      <c r="AE34" s="18"/>
      <c r="AF34" s="18"/>
      <c r="AG34" s="31"/>
      <c r="AH34" s="16"/>
      <c r="AI34" s="62"/>
      <c r="AJ34" s="62"/>
      <c r="AK34" s="62"/>
      <c r="AL34" s="63"/>
      <c r="AM34" s="64"/>
      <c r="AN34" s="16"/>
      <c r="AO34" s="62"/>
      <c r="AP34" s="62"/>
      <c r="AQ34" s="62"/>
      <c r="AR34" s="64"/>
      <c r="AS34" s="18"/>
    </row>
    <row r="35" spans="1:45" s="30" customFormat="1">
      <c r="A35" s="20">
        <v>3</v>
      </c>
      <c r="B35" s="17"/>
      <c r="C35" s="18"/>
      <c r="D35" s="16"/>
      <c r="E35" s="16"/>
      <c r="F35" s="16"/>
      <c r="G35" s="16"/>
      <c r="H35" s="19"/>
      <c r="I35" s="16"/>
      <c r="J35" s="16"/>
      <c r="K35" s="88">
        <f t="shared" si="4"/>
        <v>-2014</v>
      </c>
      <c r="L35" s="62"/>
      <c r="M35" s="61"/>
      <c r="N35" s="61"/>
      <c r="O35" s="69">
        <f t="shared" si="0"/>
        <v>0</v>
      </c>
      <c r="P35" s="61"/>
      <c r="Q35" s="83">
        <f t="shared" si="1"/>
        <v>0</v>
      </c>
      <c r="R35" s="61"/>
      <c r="S35" s="83" t="e">
        <f t="shared" si="2"/>
        <v>#DIV/0!</v>
      </c>
      <c r="T35" s="61"/>
      <c r="U35" s="61"/>
      <c r="V35" s="84">
        <f>(R35+U35)</f>
        <v>0</v>
      </c>
      <c r="W35" s="84">
        <f>V35*12</f>
        <v>0</v>
      </c>
      <c r="X35" s="61"/>
      <c r="Y35" s="61"/>
      <c r="Z35" s="61"/>
      <c r="AA35" s="69">
        <f>SUM(W35:Z35)</f>
        <v>0</v>
      </c>
      <c r="AB35" s="61"/>
      <c r="AC35" s="102"/>
      <c r="AD35" s="69">
        <f t="shared" si="3"/>
        <v>0</v>
      </c>
      <c r="AE35" s="18"/>
      <c r="AF35" s="18"/>
      <c r="AG35" s="31"/>
      <c r="AH35" s="16"/>
      <c r="AI35" s="62"/>
      <c r="AJ35" s="62"/>
      <c r="AK35" s="62"/>
      <c r="AL35" s="63"/>
      <c r="AM35" s="64"/>
      <c r="AN35" s="16"/>
      <c r="AO35" s="62"/>
      <c r="AP35" s="62"/>
      <c r="AQ35" s="62"/>
      <c r="AR35" s="64"/>
      <c r="AS35" s="18"/>
    </row>
    <row r="36" spans="1:45" s="30" customFormat="1">
      <c r="A36" s="71" t="s">
        <v>120</v>
      </c>
      <c r="B36" s="17"/>
      <c r="C36" s="18"/>
      <c r="D36" s="16"/>
      <c r="E36" s="16"/>
      <c r="F36" s="16"/>
      <c r="G36" s="16"/>
      <c r="H36" s="19"/>
      <c r="I36" s="16"/>
      <c r="J36" s="16"/>
      <c r="K36" s="88">
        <f t="shared" si="4"/>
        <v>-2014</v>
      </c>
      <c r="L36" s="62"/>
      <c r="M36" s="61"/>
      <c r="N36" s="61"/>
      <c r="O36" s="69">
        <f t="shared" si="0"/>
        <v>0</v>
      </c>
      <c r="P36" s="61"/>
      <c r="Q36" s="83">
        <f t="shared" si="1"/>
        <v>0</v>
      </c>
      <c r="R36" s="61"/>
      <c r="S36" s="83" t="e">
        <f t="shared" si="2"/>
        <v>#DIV/0!</v>
      </c>
      <c r="T36" s="61"/>
      <c r="U36" s="61"/>
      <c r="V36" s="84">
        <f>(R36+U36)</f>
        <v>0</v>
      </c>
      <c r="W36" s="84">
        <f>V36*12</f>
        <v>0</v>
      </c>
      <c r="X36" s="61"/>
      <c r="Y36" s="61"/>
      <c r="Z36" s="61"/>
      <c r="AA36" s="69">
        <f>SUM(W36:Z36)</f>
        <v>0</v>
      </c>
      <c r="AB36" s="61"/>
      <c r="AC36" s="102"/>
      <c r="AD36" s="69">
        <f t="shared" si="3"/>
        <v>0</v>
      </c>
      <c r="AE36" s="18"/>
      <c r="AF36" s="18"/>
      <c r="AG36" s="31"/>
      <c r="AH36" s="16"/>
      <c r="AI36" s="62"/>
      <c r="AJ36" s="62"/>
      <c r="AK36" s="62"/>
      <c r="AL36" s="63"/>
      <c r="AM36" s="64"/>
      <c r="AN36" s="16"/>
      <c r="AO36" s="62"/>
      <c r="AP36" s="62"/>
      <c r="AQ36" s="62"/>
      <c r="AR36" s="64"/>
      <c r="AS36" s="18"/>
    </row>
    <row r="37" spans="1:45">
      <c r="A37" s="22"/>
      <c r="B37" s="23"/>
      <c r="C37" s="24"/>
      <c r="D37" s="25"/>
      <c r="E37" s="25"/>
      <c r="F37" s="25"/>
      <c r="G37" s="25"/>
      <c r="H37" s="25"/>
      <c r="I37" s="25"/>
      <c r="J37" s="26"/>
      <c r="K37" s="24"/>
      <c r="L37" s="24"/>
      <c r="M37" s="25"/>
      <c r="N37" s="25"/>
      <c r="O37" s="25"/>
      <c r="P37" s="25"/>
      <c r="Q37" s="85"/>
      <c r="R37" s="25"/>
      <c r="S37" s="25"/>
      <c r="T37" s="25"/>
      <c r="U37" s="25"/>
      <c r="V37" s="32"/>
      <c r="W37" s="32"/>
      <c r="X37" s="32"/>
      <c r="Y37" s="32"/>
      <c r="Z37" s="32"/>
      <c r="AA37" s="32"/>
      <c r="AB37" s="32"/>
      <c r="AC37" s="103"/>
      <c r="AD37" s="32"/>
      <c r="AE37" s="33"/>
      <c r="AF37" s="33"/>
      <c r="AG37" s="33"/>
      <c r="AH37" s="25"/>
      <c r="AI37" s="25"/>
      <c r="AJ37" s="25"/>
      <c r="AK37" s="33"/>
      <c r="AL37" s="33"/>
      <c r="AM37" s="33"/>
      <c r="AN37" s="25"/>
      <c r="AO37" s="25"/>
      <c r="AP37" s="33"/>
      <c r="AQ37" s="33"/>
    </row>
    <row r="38" spans="1:45">
      <c r="A38" s="22"/>
      <c r="B38" s="23"/>
      <c r="C38" s="24"/>
      <c r="D38" s="25"/>
      <c r="E38" s="25"/>
      <c r="F38" s="25"/>
      <c r="G38" s="25"/>
      <c r="H38" s="25"/>
      <c r="I38" s="25"/>
      <c r="J38" s="26"/>
      <c r="K38" s="24"/>
      <c r="L38" s="24"/>
      <c r="M38" s="25"/>
      <c r="N38" s="25"/>
      <c r="O38" s="25"/>
      <c r="P38" s="25"/>
      <c r="Q38" s="25"/>
      <c r="R38" s="25"/>
      <c r="S38" s="25"/>
      <c r="T38" s="25"/>
      <c r="U38" s="25"/>
      <c r="V38" s="32"/>
      <c r="W38" s="32"/>
      <c r="X38" s="32"/>
      <c r="Y38" s="32"/>
      <c r="Z38" s="32"/>
      <c r="AA38" s="32"/>
      <c r="AB38" s="32"/>
      <c r="AC38" s="103"/>
      <c r="AD38" s="32"/>
      <c r="AE38" s="33"/>
      <c r="AF38" s="33"/>
      <c r="AG38" s="33"/>
      <c r="AH38" s="25"/>
      <c r="AI38" s="25"/>
      <c r="AJ38" s="25"/>
      <c r="AK38" s="33"/>
      <c r="AL38" s="33"/>
      <c r="AM38" s="33"/>
      <c r="AN38" s="25"/>
      <c r="AO38" s="25"/>
      <c r="AP38" s="33"/>
      <c r="AQ38" s="33"/>
    </row>
    <row r="39" spans="1:45">
      <c r="B39" s="28"/>
    </row>
  </sheetData>
  <sheetProtection formatCells="0" formatColumns="0" formatRows="0" insertRows="0" deleteRows="0" sort="0" autoFilter="0" pivotTables="0"/>
  <scenarios current="0">
    <scenario name="8-րդ կետ" locked="1" count="1" user="Marine Shishyan" comment="Автор: Marine Shishyan , 12/4/2023">
      <inputCells r="AE15" val="առաջարկվում է հատկացնել նոր ավտոմեքենա՝ համաձայն Կարգի 8-րդ կետի պահանջների"/>
    </scenario>
  </scenarios>
  <dataConsolidate/>
  <mergeCells count="6">
    <mergeCell ref="B5:H5"/>
    <mergeCell ref="AM10:AS10"/>
    <mergeCell ref="C10:M10"/>
    <mergeCell ref="N10:V10"/>
    <mergeCell ref="W10:AD10"/>
    <mergeCell ref="AH10:AK10"/>
  </mergeCells>
  <conditionalFormatting sqref="K14:K15 K17:K31">
    <cfRule type="cellIs" dxfId="5" priority="17" stopIfTrue="1" operator="equal">
      <formula>-2014</formula>
    </cfRule>
  </conditionalFormatting>
  <conditionalFormatting sqref="K33:K36">
    <cfRule type="cellIs" dxfId="4" priority="11" stopIfTrue="1" operator="equal">
      <formula>-2014</formula>
    </cfRule>
  </conditionalFormatting>
  <conditionalFormatting sqref="Q14:Q15 Q17:Q31 S17:S31">
    <cfRule type="cellIs" dxfId="3" priority="7" operator="greaterThan">
      <formula>0</formula>
    </cfRule>
  </conditionalFormatting>
  <conditionalFormatting sqref="Q33:Q36">
    <cfRule type="cellIs" dxfId="2" priority="8" operator="greaterThan">
      <formula>0</formula>
    </cfRule>
  </conditionalFormatting>
  <conditionalFormatting sqref="S14:S15">
    <cfRule type="cellIs" dxfId="1" priority="9" operator="greaterThan">
      <formula>0</formula>
    </cfRule>
  </conditionalFormatting>
  <conditionalFormatting sqref="S33:S36">
    <cfRule type="cellIs" dxfId="0" priority="10" operator="greaterThan">
      <formula>0</formula>
    </cfRule>
  </conditionalFormatting>
  <dataValidations count="7">
    <dataValidation type="list" allowBlank="1" showInputMessage="1" showErrorMessage="1" sqref="AG14:AG15 AG33:AG36 AL14:AL15 AL17:AL31 AG17:AG31">
      <formula1>$G$4:$G$5</formula1>
    </dataValidation>
    <dataValidation type="whole" operator="equal" allowBlank="1" showInputMessage="1" showErrorMessage="1" sqref="K12">
      <formula1>2024</formula1>
    </dataValidation>
    <dataValidation type="custom" allowBlank="1" showInputMessage="1" showErrorMessage="1" errorTitle="սխալ է" error="բանաձևը ներմուծված է, անհրաժեշտ է լրացնել նախորդ /ձախակողմյան/ սյունակը" sqref="K33:K36 K31">
      <formula1>IF(J35="մինչև 2000","օգտակար ծառայության ժամկետը սպառված",10-($K$12-J45))</formula1>
    </dataValidation>
    <dataValidation type="custom" allowBlank="1" showInputMessage="1" showErrorMessage="1" errorTitle="սխալ է" error="բանաձևը ներմուծված է, անհրաժեշտ է լրացնել նախորդ /ձախակողմյան/ սյունակը" sqref="K21:K30">
      <formula1>IF(J25="մինչև 2000","օգտակար ծառայության ժամկետը սպառված",10-($K$12-J33))</formula1>
    </dataValidation>
    <dataValidation type="custom" allowBlank="1" showInputMessage="1" showErrorMessage="1" errorTitle="սխալ է" error="բանաձևը ներմուծված է, անհրաժեշտ է լրացնել նախորդ /ձախակողմյան/ սյունակը" sqref="K17:K18">
      <formula1>IF(J29="մինչև 2000","օգտակար ծառայության ժամկետը սպառված",10-($K$12-J37))</formula1>
    </dataValidation>
    <dataValidation type="custom" allowBlank="1" showInputMessage="1" showErrorMessage="1" errorTitle="սխալ է" error="բանաձևը ներմուծված է, անհրաժեշտ է լրացնել նախորդ /ձախակողմյան/ սյունակը" sqref="K19:K20">
      <formula1>IF(J26="մինչև 2000","օգտակար ծառայության ժամկետը սպառված",10-($K$12-J34))</formula1>
    </dataValidation>
    <dataValidation type="custom" allowBlank="1" showInputMessage="1" showErrorMessage="1" errorTitle="սխալ է" error="բանաձևը ներմուծված է, անհրաժեշտ է լրացնել նախորդ /ձախակողմյան/ սյունակը" sqref="K14:K15">
      <formula1>IF(J18="մինչև 2000","օգտակար ծառայության ժամկետը սպառված",10-($K$12-J34))</formula1>
    </dataValidation>
  </dataValidations>
  <pageMargins left="0.7" right="0.7" top="0.75" bottom="0.75" header="0.3" footer="0.3"/>
  <pageSetup scale="50" orientation="landscape"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H14:H15 H33:H36 AJ33:AJ36 AP14:AP15 AJ14:AJ15 AP33:AP36 AP17:AP31 AJ17:AJ31 H17:H31</xm:sqref>
        </x14:dataValidation>
        <x14:dataValidation type="list" allowBlank="1" showInputMessage="1" showErrorMessage="1">
          <x14:formula1>
            <xm:f>List!$C$3:$C$7</xm:f>
          </x14:formula1>
          <xm:sqref>G33:G36 G14:G15 AI33:AI36 AO14:AO15 AI14:AI15 AO33:AO36 AO17:AO31 AI17:AI31 G17:G31</xm:sqref>
        </x14:dataValidation>
        <x14:dataValidation type="list" allowBlank="1" showInputMessage="1" showErrorMessage="1">
          <x14:formula1>
            <xm:f>List!$F$3:$F$4</xm:f>
          </x14:formula1>
          <xm:sqref>L33:L36 L14:L15 AK33:AL36 AQ14:AQ15 AK14:AK15 AQ33:AQ36 AQ17:AQ31 AK17:AK31 L17:L31</xm:sqref>
        </x14:dataValidation>
        <x14:dataValidation type="list" allowBlank="1" showInputMessage="1" showErrorMessage="1">
          <x14:formula1>
            <xm:f>List!$B$3:$B$8</xm:f>
          </x14:formula1>
          <xm:sqref>F33:F36 F14:F15 AH33:AH36 AH14:AH15 AN33:AN36 AN14:AN15 AN17:AN31 AH17:AH31 F17:F31</xm:sqref>
        </x14:dataValidation>
        <x14:dataValidation type="list" allowBlank="1" showInputMessage="1" showErrorMessage="1">
          <x14:formula1>
            <xm:f>List!$E$3:$E$26</xm:f>
          </x14:formula1>
          <xm:sqref>J14:J15 J33:J36 J17:J31</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C33:C36 C17:C31</xm:sqref>
        </x14:dataValidation>
        <x14:dataValidation type="list" allowBlank="1" showInputMessage="1" showErrorMessage="1">
          <x14:formula1>
            <xm:f>List!$H$3:$H$5</xm:f>
          </x14:formula1>
          <xm:sqref>AF14:AF15 AF33:AF36 AF17:AF31</xm:sqref>
        </x14:dataValidation>
        <x14:dataValidation type="list" allowBlank="1" showInputMessage="1" showErrorMessage="1">
          <x14:formula1>
            <xm:f>List!$G$3:$G$5</xm:f>
          </x14:formula1>
          <xm:sqref>AE14:AE15 AE33:AE36 AE17:AE31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workbookViewId="0">
      <selection activeCell="B9" sqref="B9"/>
    </sheetView>
  </sheetViews>
  <sheetFormatPr defaultColWidth="5.33203125" defaultRowHeight="17.25"/>
  <cols>
    <col min="1" max="1" width="5.33203125" style="66"/>
    <col min="2" max="2" width="142.33203125" style="67" customWidth="1"/>
    <col min="3" max="16384" width="5.33203125" style="65"/>
  </cols>
  <sheetData>
    <row r="2" spans="1:2" ht="65.25" customHeight="1">
      <c r="B2" s="91" t="s">
        <v>127</v>
      </c>
    </row>
    <row r="3" spans="1:2" ht="27" customHeight="1">
      <c r="A3" s="86" t="s">
        <v>57</v>
      </c>
      <c r="B3" s="87" t="s">
        <v>121</v>
      </c>
    </row>
    <row r="4" spans="1:2" ht="26.25" customHeight="1">
      <c r="A4" s="66">
        <v>1</v>
      </c>
      <c r="B4" s="67" t="s">
        <v>125</v>
      </c>
    </row>
    <row r="5" spans="1:2" ht="66.75" customHeight="1">
      <c r="A5" s="66">
        <v>2</v>
      </c>
      <c r="B5" s="67" t="s">
        <v>76</v>
      </c>
    </row>
    <row r="6" spans="1:2" ht="99.75" customHeight="1">
      <c r="A6" s="66">
        <v>3</v>
      </c>
      <c r="B6" s="67" t="s">
        <v>119</v>
      </c>
    </row>
    <row r="7" spans="1:2" ht="31.5" customHeight="1">
      <c r="A7" s="66">
        <v>4</v>
      </c>
      <c r="B7" s="67" t="s">
        <v>114</v>
      </c>
    </row>
    <row r="8" spans="1:2" ht="24.75" customHeight="1">
      <c r="A8" s="66">
        <v>5</v>
      </c>
      <c r="B8" s="67" t="s">
        <v>100</v>
      </c>
    </row>
    <row r="9" spans="1:2" ht="30" customHeight="1">
      <c r="A9" s="66">
        <v>6</v>
      </c>
      <c r="B9" s="67" t="s">
        <v>99</v>
      </c>
    </row>
    <row r="10" spans="1:2" ht="42.75" customHeight="1">
      <c r="A10" s="66">
        <v>7</v>
      </c>
      <c r="B10" s="67" t="s">
        <v>101</v>
      </c>
    </row>
    <row r="11" spans="1:2" ht="33.75" customHeight="1">
      <c r="A11" s="66">
        <v>8</v>
      </c>
      <c r="B11" s="67" t="s">
        <v>102</v>
      </c>
    </row>
    <row r="12" spans="1:2" ht="33.75" customHeight="1">
      <c r="A12" s="66">
        <v>9</v>
      </c>
      <c r="B12" s="67" t="s">
        <v>118</v>
      </c>
    </row>
    <row r="13" spans="1:2" ht="51.75" customHeight="1">
      <c r="A13" s="66">
        <v>10</v>
      </c>
      <c r="B13" s="67" t="s">
        <v>117</v>
      </c>
    </row>
    <row r="15" spans="1:2">
      <c r="B15" s="81" t="s">
        <v>116</v>
      </c>
    </row>
    <row r="16" spans="1:2" ht="35.25" customHeight="1">
      <c r="B16" s="67" t="s">
        <v>78</v>
      </c>
    </row>
    <row r="17" spans="2:2">
      <c r="B17" s="68" t="s">
        <v>79</v>
      </c>
    </row>
    <row r="18" spans="2:2">
      <c r="B18" s="68" t="s">
        <v>80</v>
      </c>
    </row>
    <row r="19" spans="2:2" ht="31.5" customHeight="1">
      <c r="B19" s="68" t="s">
        <v>98</v>
      </c>
    </row>
    <row r="20" spans="2:2">
      <c r="B20" s="68" t="s">
        <v>81</v>
      </c>
    </row>
    <row r="21" spans="2:2">
      <c r="B21" s="68" t="s">
        <v>82</v>
      </c>
    </row>
    <row r="22" spans="2:2" ht="32.25" customHeight="1">
      <c r="B22" s="68" t="s">
        <v>83</v>
      </c>
    </row>
    <row r="23" spans="2:2" ht="65.25" customHeight="1">
      <c r="B23" s="68" t="s">
        <v>84</v>
      </c>
    </row>
    <row r="24" spans="2:2" ht="43.5" customHeight="1">
      <c r="B24" s="70" t="s">
        <v>113</v>
      </c>
    </row>
    <row r="25" spans="2:2" ht="51.75">
      <c r="B25" s="70" t="s">
        <v>31</v>
      </c>
    </row>
    <row r="26" spans="2:2">
      <c r="B26" s="70" t="s">
        <v>32</v>
      </c>
    </row>
    <row r="27" spans="2:2">
      <c r="B27" s="70" t="s">
        <v>33</v>
      </c>
    </row>
    <row r="28" spans="2:2" ht="27" customHeight="1">
      <c r="B28" s="68" t="s">
        <v>85</v>
      </c>
    </row>
    <row r="29" spans="2:2">
      <c r="B29" s="68" t="s">
        <v>86</v>
      </c>
    </row>
    <row r="30" spans="2:2">
      <c r="B30" s="68" t="s">
        <v>87</v>
      </c>
    </row>
    <row r="31" spans="2:2">
      <c r="B31" s="68" t="s">
        <v>88</v>
      </c>
    </row>
    <row r="32" spans="2:2">
      <c r="B32" s="68" t="s">
        <v>89</v>
      </c>
    </row>
    <row r="33" spans="2:2">
      <c r="B33" s="68" t="s">
        <v>90</v>
      </c>
    </row>
    <row r="34" spans="2:2">
      <c r="B34" s="68" t="s">
        <v>91</v>
      </c>
    </row>
    <row r="35" spans="2:2">
      <c r="B35" s="68" t="s">
        <v>92</v>
      </c>
    </row>
    <row r="36" spans="2:2" ht="77.25" customHeight="1">
      <c r="B36" s="68" t="s">
        <v>93</v>
      </c>
    </row>
    <row r="37" spans="2:2" ht="42.75" customHeight="1">
      <c r="B37" s="67" t="s">
        <v>122</v>
      </c>
    </row>
    <row r="38" spans="2:2" ht="30.75" customHeight="1">
      <c r="B38" s="67" t="s">
        <v>95</v>
      </c>
    </row>
    <row r="39" spans="2:2" ht="34.5">
      <c r="B39" s="67" t="s">
        <v>96</v>
      </c>
    </row>
    <row r="40" spans="2:2">
      <c r="B40" s="67" t="s">
        <v>97</v>
      </c>
    </row>
    <row r="44" spans="2:2">
      <c r="B44" s="68" t="s">
        <v>77</v>
      </c>
    </row>
    <row r="45" spans="2:2">
      <c r="B45" s="68"/>
    </row>
    <row r="46" spans="2:2">
      <c r="B46" s="68" t="s">
        <v>94</v>
      </c>
    </row>
    <row r="47" spans="2:2">
      <c r="B47" s="68"/>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c r="A1">
        <v>2024</v>
      </c>
    </row>
    <row r="2" spans="1:8" ht="103.5">
      <c r="A2" s="5" t="s">
        <v>3</v>
      </c>
      <c r="B2" s="5" t="s">
        <v>14</v>
      </c>
      <c r="C2" s="5" t="s">
        <v>27</v>
      </c>
      <c r="D2" s="5" t="s">
        <v>15</v>
      </c>
      <c r="E2" s="5" t="s">
        <v>44</v>
      </c>
      <c r="F2" s="5" t="s">
        <v>37</v>
      </c>
      <c r="G2" s="5" t="s">
        <v>38</v>
      </c>
      <c r="H2" s="5" t="s">
        <v>48</v>
      </c>
    </row>
    <row r="3" spans="1:8" ht="97.5" customHeight="1">
      <c r="A3" s="1" t="s">
        <v>34</v>
      </c>
      <c r="B3" s="2" t="s">
        <v>11</v>
      </c>
      <c r="C3" s="2" t="s">
        <v>12</v>
      </c>
      <c r="D3" s="2" t="s">
        <v>16</v>
      </c>
      <c r="E3" s="2" t="s">
        <v>67</v>
      </c>
      <c r="F3" s="2" t="s">
        <v>17</v>
      </c>
      <c r="G3" s="3" t="s">
        <v>39</v>
      </c>
      <c r="H3" s="3" t="s">
        <v>41</v>
      </c>
    </row>
    <row r="4" spans="1:8" ht="84" customHeight="1">
      <c r="A4" s="1" t="s">
        <v>35</v>
      </c>
      <c r="B4" s="2" t="s">
        <v>19</v>
      </c>
      <c r="C4" s="2" t="s">
        <v>18</v>
      </c>
      <c r="D4" s="2" t="s">
        <v>28</v>
      </c>
      <c r="E4" s="2">
        <v>2001</v>
      </c>
      <c r="F4" s="2" t="s">
        <v>20</v>
      </c>
      <c r="G4" s="3" t="s">
        <v>40</v>
      </c>
      <c r="H4" s="3" t="s">
        <v>42</v>
      </c>
    </row>
    <row r="5" spans="1:8" ht="81.75" customHeight="1">
      <c r="A5" s="1" t="s">
        <v>36</v>
      </c>
      <c r="B5" s="2" t="s">
        <v>22</v>
      </c>
      <c r="C5" s="2" t="s">
        <v>21</v>
      </c>
      <c r="D5" s="2" t="s">
        <v>64</v>
      </c>
      <c r="E5" s="2">
        <v>2002</v>
      </c>
      <c r="F5" s="2"/>
      <c r="G5" s="3" t="s">
        <v>55</v>
      </c>
      <c r="H5" s="3" t="s">
        <v>43</v>
      </c>
    </row>
    <row r="6" spans="1:8" ht="87">
      <c r="A6" s="1" t="s">
        <v>75</v>
      </c>
      <c r="B6" s="2" t="s">
        <v>24</v>
      </c>
      <c r="C6" s="2" t="s">
        <v>23</v>
      </c>
      <c r="D6" s="2" t="s">
        <v>65</v>
      </c>
      <c r="E6" s="2">
        <v>2003</v>
      </c>
    </row>
    <row r="7" spans="1:8" ht="35.25">
      <c r="A7" s="1" t="s">
        <v>56</v>
      </c>
      <c r="B7" s="2" t="s">
        <v>51</v>
      </c>
      <c r="C7" s="2" t="s">
        <v>25</v>
      </c>
      <c r="D7" s="4" t="s">
        <v>29</v>
      </c>
      <c r="E7" s="2">
        <v>2004</v>
      </c>
      <c r="G7" s="9"/>
    </row>
    <row r="8" spans="1:8" ht="57.75" customHeight="1">
      <c r="A8" s="11"/>
      <c r="B8" s="2" t="s">
        <v>26</v>
      </c>
      <c r="C8" s="7"/>
      <c r="D8" s="8"/>
      <c r="E8" s="2">
        <v>2005</v>
      </c>
    </row>
    <row r="9" spans="1:8">
      <c r="B9" s="7"/>
      <c r="E9" s="2">
        <v>2006</v>
      </c>
    </row>
    <row r="10" spans="1:8">
      <c r="E10" s="2">
        <v>2007</v>
      </c>
    </row>
    <row r="11" spans="1:8">
      <c r="A11" s="6"/>
      <c r="C11" s="10"/>
      <c r="D11" s="10"/>
      <c r="E11" s="2">
        <v>2008</v>
      </c>
    </row>
    <row r="12" spans="1:8">
      <c r="A12" s="10"/>
      <c r="B12" s="10"/>
      <c r="E12" s="2">
        <v>2009</v>
      </c>
    </row>
    <row r="13" spans="1:8">
      <c r="A13" s="6"/>
      <c r="C13" s="10"/>
      <c r="D13" s="10"/>
      <c r="E13" s="2">
        <v>2010</v>
      </c>
    </row>
    <row r="14" spans="1:8">
      <c r="A14" s="10"/>
      <c r="B14" s="10"/>
      <c r="E14" s="2">
        <v>2011</v>
      </c>
    </row>
    <row r="15" spans="1:8">
      <c r="E15" s="2">
        <v>2012</v>
      </c>
    </row>
    <row r="16" spans="1:8">
      <c r="E16" s="2">
        <v>2013</v>
      </c>
    </row>
    <row r="17" spans="5:5">
      <c r="E17" s="2">
        <v>2014</v>
      </c>
    </row>
    <row r="18" spans="5:5">
      <c r="E18" s="2">
        <v>2015</v>
      </c>
    </row>
    <row r="19" spans="5:5">
      <c r="E19" s="2">
        <v>2016</v>
      </c>
    </row>
    <row r="20" spans="5:5">
      <c r="E20" s="2">
        <v>2017</v>
      </c>
    </row>
    <row r="21" spans="5:5">
      <c r="E21" s="2">
        <v>2018</v>
      </c>
    </row>
    <row r="22" spans="5:5">
      <c r="E22" s="2">
        <v>2019</v>
      </c>
    </row>
    <row r="23" spans="5:5">
      <c r="E23" s="2">
        <v>2020</v>
      </c>
    </row>
    <row r="24" spans="5:5">
      <c r="E24" s="2">
        <v>2021</v>
      </c>
    </row>
    <row r="25" spans="5:5">
      <c r="E25" s="2">
        <v>2022</v>
      </c>
    </row>
    <row r="26" spans="5: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https://mul2-mnp.gov.am/tasks/447738/oneclick/7e47123ff5bf1cdeaaf2098aa866eddf94584b54e9deda3b9a2c5c3c34565f68.xlsx?token=3cd551958198eed94133e79a5e3a3b94</cp:keywords>
  <cp:lastModifiedBy>Пользователь Biostar</cp:lastModifiedBy>
  <cp:lastPrinted>2024-01-08T12:06:03Z</cp:lastPrinted>
  <dcterms:created xsi:type="dcterms:W3CDTF">2023-12-04T06:12:26Z</dcterms:created>
  <dcterms:modified xsi:type="dcterms:W3CDTF">2024-01-09T12:40:44Z</dcterms:modified>
</cp:coreProperties>
</file>