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xlnm._FilterDatabase" localSheetId="0" hidden="1">'Հայտի ձևաչափ'!$A$13:$F$57</definedName>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U21" i="1" l="1"/>
  <c r="V21" i="1" s="1"/>
  <c r="Z21" i="1" s="1"/>
  <c r="AC21" i="1" s="1"/>
  <c r="P21" i="1"/>
  <c r="R21" i="1" s="1"/>
  <c r="N21" i="1"/>
  <c r="U20" i="1"/>
  <c r="V20" i="1" s="1"/>
  <c r="Z20" i="1" s="1"/>
  <c r="AC20" i="1" s="1"/>
  <c r="P20" i="1"/>
  <c r="R20" i="1" s="1"/>
  <c r="N20" i="1"/>
  <c r="U19" i="1"/>
  <c r="V19" i="1" s="1"/>
  <c r="Z19" i="1" s="1"/>
  <c r="AC19" i="1" s="1"/>
  <c r="P19" i="1"/>
  <c r="R19" i="1" s="1"/>
  <c r="N19" i="1"/>
  <c r="U18" i="1"/>
  <c r="V18" i="1" s="1"/>
  <c r="Z18" i="1" s="1"/>
  <c r="AC18" i="1" s="1"/>
  <c r="P18" i="1"/>
  <c r="R18" i="1" s="1"/>
  <c r="N18" i="1"/>
  <c r="U17" i="1"/>
  <c r="V17" i="1" s="1"/>
  <c r="Z17" i="1" s="1"/>
  <c r="AC17" i="1" s="1"/>
  <c r="P17" i="1"/>
  <c r="R17" i="1" s="1"/>
  <c r="N17" i="1"/>
  <c r="U22" i="1"/>
  <c r="V22" i="1" s="1"/>
  <c r="Z22" i="1" s="1"/>
  <c r="AC22" i="1" s="1"/>
  <c r="P22" i="1"/>
  <c r="R22" i="1" s="1"/>
  <c r="N22" i="1"/>
  <c r="U48" i="1" l="1"/>
  <c r="V48" i="1" s="1"/>
  <c r="Z48" i="1" s="1"/>
  <c r="AC48" i="1" s="1"/>
  <c r="U49" i="1"/>
  <c r="V49" i="1" s="1"/>
  <c r="Z49" i="1" s="1"/>
  <c r="AC49" i="1" s="1"/>
  <c r="P48" i="1"/>
  <c r="R48" i="1" s="1"/>
  <c r="P49" i="1"/>
  <c r="R49" i="1" s="1"/>
  <c r="P47" i="1"/>
  <c r="N48" i="1"/>
  <c r="N49" i="1"/>
  <c r="P51" i="1"/>
  <c r="R51" i="1" s="1"/>
  <c r="P50" i="1"/>
  <c r="R50" i="1" s="1"/>
  <c r="U47" i="1"/>
  <c r="V47" i="1" s="1"/>
  <c r="Z47" i="1" s="1"/>
  <c r="AC47" i="1" s="1"/>
  <c r="U45" i="1"/>
  <c r="V45" i="1" s="1"/>
  <c r="Z45" i="1" s="1"/>
  <c r="AC45" i="1" s="1"/>
  <c r="U44" i="1"/>
  <c r="V44" i="1" s="1"/>
  <c r="Z44" i="1" s="1"/>
  <c r="AC44" i="1" s="1"/>
  <c r="U43" i="1"/>
  <c r="V43" i="1" s="1"/>
  <c r="Z43" i="1" s="1"/>
  <c r="AC43" i="1" s="1"/>
  <c r="U42" i="1"/>
  <c r="V42" i="1" s="1"/>
  <c r="Z42" i="1" s="1"/>
  <c r="U37" i="1"/>
  <c r="V37" i="1" s="1"/>
  <c r="Z37" i="1" s="1"/>
  <c r="AC37" i="1" s="1"/>
  <c r="U36" i="1"/>
  <c r="V36" i="1" s="1"/>
  <c r="Z36" i="1" s="1"/>
  <c r="AC36" i="1" s="1"/>
  <c r="U35" i="1"/>
  <c r="V35" i="1" s="1"/>
  <c r="Z35" i="1" s="1"/>
  <c r="AC35" i="1" s="1"/>
  <c r="U34" i="1"/>
  <c r="V34" i="1" s="1"/>
  <c r="Z34" i="1" s="1"/>
  <c r="AC34" i="1" s="1"/>
  <c r="U33" i="1"/>
  <c r="V33" i="1" s="1"/>
  <c r="Z33" i="1" s="1"/>
  <c r="AC33" i="1" s="1"/>
  <c r="U32" i="1"/>
  <c r="V32" i="1" s="1"/>
  <c r="Z32" i="1" s="1"/>
  <c r="AC32" i="1" s="1"/>
  <c r="U31" i="1"/>
  <c r="V31" i="1" s="1"/>
  <c r="Z31" i="1" s="1"/>
  <c r="AC31" i="1" s="1"/>
  <c r="U30" i="1"/>
  <c r="V30" i="1" s="1"/>
  <c r="Z30" i="1" s="1"/>
  <c r="AC30" i="1" s="1"/>
  <c r="U29" i="1"/>
  <c r="V29" i="1" s="1"/>
  <c r="Z29" i="1" s="1"/>
  <c r="AC29" i="1" s="1"/>
  <c r="U28" i="1"/>
  <c r="V28" i="1" s="1"/>
  <c r="Z28" i="1" s="1"/>
  <c r="AC28" i="1" s="1"/>
  <c r="N47" i="1"/>
  <c r="N45" i="1"/>
  <c r="N44" i="1"/>
  <c r="N43" i="1"/>
  <c r="N42" i="1"/>
  <c r="N37" i="1"/>
  <c r="P37" i="1"/>
  <c r="R37" i="1" s="1"/>
  <c r="N36" i="1"/>
  <c r="P36" i="1"/>
  <c r="R36" i="1" s="1"/>
  <c r="N35" i="1"/>
  <c r="P35" i="1"/>
  <c r="R35" i="1" s="1"/>
  <c r="N34" i="1"/>
  <c r="P34" i="1"/>
  <c r="R34" i="1" s="1"/>
  <c r="N33" i="1"/>
  <c r="P33" i="1"/>
  <c r="R33" i="1" s="1"/>
  <c r="N32" i="1"/>
  <c r="P32" i="1"/>
  <c r="R32" i="1" s="1"/>
  <c r="N31" i="1"/>
  <c r="P31" i="1"/>
  <c r="R31" i="1" s="1"/>
  <c r="N30" i="1"/>
  <c r="P30" i="1"/>
  <c r="R30" i="1" s="1"/>
  <c r="N29" i="1"/>
  <c r="P29" i="1"/>
  <c r="R29" i="1" s="1"/>
  <c r="N28" i="1"/>
  <c r="AC42" i="1" l="1"/>
  <c r="J12" i="1"/>
  <c r="P45" i="1"/>
  <c r="R45" i="1" s="1"/>
  <c r="R47" i="1"/>
  <c r="P44" i="1"/>
  <c r="R44" i="1" s="1"/>
  <c r="P43" i="1"/>
  <c r="R43" i="1" s="1"/>
  <c r="P42" i="1"/>
  <c r="R42" i="1" s="1"/>
  <c r="J20" i="1" l="1"/>
  <c r="J22" i="1"/>
  <c r="J18" i="1"/>
  <c r="J19" i="1"/>
  <c r="J21" i="1"/>
  <c r="J17" i="1"/>
  <c r="J32" i="1"/>
  <c r="J44" i="1"/>
  <c r="J45" i="1"/>
  <c r="J46" i="1"/>
  <c r="J35" i="1"/>
  <c r="J47" i="1"/>
  <c r="J36" i="1"/>
  <c r="J48" i="1"/>
  <c r="J37" i="1"/>
  <c r="J49" i="1"/>
  <c r="J40" i="1"/>
  <c r="J41" i="1"/>
  <c r="J42" i="1"/>
  <c r="J33" i="1"/>
  <c r="J34" i="1"/>
  <c r="J23" i="1"/>
  <c r="J24" i="1"/>
  <c r="J25" i="1"/>
  <c r="J26" i="1"/>
  <c r="J38" i="1"/>
  <c r="J50" i="1"/>
  <c r="J39" i="1"/>
  <c r="J51" i="1"/>
  <c r="J43" i="1"/>
  <c r="J27" i="1"/>
  <c r="J28" i="1"/>
  <c r="J29" i="1"/>
  <c r="J30" i="1"/>
  <c r="J31" i="1"/>
  <c r="P28" i="1"/>
  <c r="R28" i="1" s="1"/>
  <c r="U27" i="1" l="1"/>
  <c r="V27" i="1" s="1"/>
  <c r="Z27" i="1" s="1"/>
  <c r="AC27" i="1" s="1"/>
  <c r="P27" i="1"/>
  <c r="R27" i="1" s="1"/>
  <c r="N27" i="1"/>
  <c r="U26" i="1"/>
  <c r="V26" i="1" s="1"/>
  <c r="Z26" i="1" s="1"/>
  <c r="AC26" i="1" s="1"/>
  <c r="P26" i="1"/>
  <c r="R26" i="1" s="1"/>
  <c r="N26" i="1"/>
  <c r="U25" i="1"/>
  <c r="V25" i="1" s="1"/>
  <c r="Z25" i="1" s="1"/>
  <c r="AC25" i="1" s="1"/>
  <c r="P25" i="1"/>
  <c r="R25" i="1" s="1"/>
  <c r="N25" i="1"/>
  <c r="U40" i="1"/>
  <c r="V40" i="1" s="1"/>
  <c r="Z40" i="1" s="1"/>
  <c r="AC40" i="1" s="1"/>
  <c r="P40" i="1"/>
  <c r="R40" i="1" s="1"/>
  <c r="N40" i="1"/>
  <c r="U39" i="1"/>
  <c r="V39" i="1" s="1"/>
  <c r="Z39" i="1" s="1"/>
  <c r="AC39" i="1" s="1"/>
  <c r="P39" i="1"/>
  <c r="R39" i="1" s="1"/>
  <c r="N39" i="1"/>
  <c r="U38" i="1"/>
  <c r="V38" i="1" s="1"/>
  <c r="Z38" i="1" s="1"/>
  <c r="AC38" i="1" s="1"/>
  <c r="P38" i="1"/>
  <c r="R38" i="1" s="1"/>
  <c r="N38" i="1"/>
  <c r="U24" i="1"/>
  <c r="V24" i="1" s="1"/>
  <c r="Z24" i="1" s="1"/>
  <c r="AC24" i="1" s="1"/>
  <c r="P24" i="1"/>
  <c r="R24" i="1" s="1"/>
  <c r="N24" i="1"/>
  <c r="U23" i="1"/>
  <c r="V23" i="1" s="1"/>
  <c r="Z23" i="1" s="1"/>
  <c r="AC23" i="1" s="1"/>
  <c r="P23" i="1"/>
  <c r="R23" i="1" s="1"/>
  <c r="N23" i="1"/>
  <c r="N51" i="1"/>
  <c r="P52" i="1"/>
  <c r="N50" i="1"/>
  <c r="N52" i="1"/>
  <c r="P57" i="1"/>
  <c r="P56" i="1"/>
  <c r="P55" i="1"/>
  <c r="P54" i="1"/>
  <c r="P46" i="1"/>
  <c r="P41" i="1"/>
  <c r="N57" i="1"/>
  <c r="N56" i="1"/>
  <c r="N55" i="1"/>
  <c r="N54" i="1"/>
  <c r="N46" i="1"/>
  <c r="N41" i="1"/>
  <c r="R57" i="1" l="1"/>
  <c r="R56" i="1"/>
  <c r="R55" i="1"/>
  <c r="R54" i="1"/>
  <c r="R52" i="1"/>
  <c r="R46" i="1"/>
  <c r="R41" i="1"/>
  <c r="J57" i="1" l="1"/>
  <c r="J56" i="1"/>
  <c r="J55" i="1"/>
  <c r="J54" i="1"/>
  <c r="J52" i="1"/>
  <c r="U57" i="1" l="1"/>
  <c r="V57" i="1" s="1"/>
  <c r="U56" i="1"/>
  <c r="V56" i="1" s="1"/>
  <c r="U55" i="1"/>
  <c r="V55" i="1" s="1"/>
  <c r="U54" i="1"/>
  <c r="V54" i="1" s="1"/>
  <c r="U52" i="1"/>
  <c r="V52" i="1" s="1"/>
  <c r="U51" i="1"/>
  <c r="V51" i="1" s="1"/>
  <c r="Z51" i="1" s="1"/>
  <c r="U50" i="1"/>
  <c r="V50" i="1" s="1"/>
  <c r="U46" i="1"/>
  <c r="V46" i="1" s="1"/>
  <c r="U41" i="1"/>
  <c r="V41" i="1" s="1"/>
  <c r="Z41" i="1" l="1"/>
  <c r="AC41" i="1" s="1"/>
  <c r="AC51" i="1"/>
  <c r="Z55" i="1"/>
  <c r="AC55" i="1" s="1"/>
  <c r="Z46" i="1"/>
  <c r="AC46" i="1" s="1"/>
  <c r="Z56" i="1"/>
  <c r="AC56" i="1" s="1"/>
  <c r="Z52" i="1"/>
  <c r="AC52" i="1" s="1"/>
  <c r="Z57" i="1"/>
  <c r="AC57" i="1" s="1"/>
  <c r="Z50" i="1"/>
  <c r="AC50" i="1" s="1"/>
  <c r="Z54" i="1"/>
  <c r="AC54" i="1" s="1"/>
</calcChain>
</file>

<file path=xl/sharedStrings.xml><?xml version="1.0" encoding="utf-8"?>
<sst xmlns="http://schemas.openxmlformats.org/spreadsheetml/2006/main" count="383" uniqueCount="165">
  <si>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</si>
  <si>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</si>
  <si>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</si>
  <si>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</si>
  <si>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</si>
  <si>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</si>
  <si>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</si>
  <si>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</si>
  <si>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</si>
  <si>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</si>
  <si>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</si>
  <si>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</si>
  <si>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</si>
  <si>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</si>
  <si>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</si>
  <si>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</si>
  <si>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</si>
  <si>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</si>
  <si>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</si>
  <si>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</si>
  <si>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</si>
  <si>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</si>
  <si>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</si>
  <si>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</si>
  <si>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</si>
  <si>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</si>
  <si>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</si>
  <si>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</si>
  <si>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</si>
  <si>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</si>
  <si>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</si>
  <si>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</si>
  <si>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</si>
  <si>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</si>
  <si>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</si>
  <si>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</si>
  <si>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</si>
  <si>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</si>
  <si>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</si>
  <si>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</si>
  <si>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</si>
  <si>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</si>
  <si>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</si>
  <si>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</si>
  <si>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</si>
  <si>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</si>
  <si>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</si>
  <si>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</si>
  <si>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</si>
  <si>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</si>
  <si>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</si>
  <si>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</si>
  <si>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</si>
  <si>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</si>
  <si>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</si>
  <si>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</si>
  <si>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</si>
  <si>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</si>
  <si>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</si>
  <si>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</si>
  <si>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</si>
  <si>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</si>
  <si>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</si>
  <si>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</si>
  <si>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</si>
  <si>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</si>
  <si>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</si>
  <si>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</si>
  <si>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</si>
  <si>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</si>
  <si>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</si>
  <si>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</si>
  <si>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</si>
  <si>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</si>
  <si>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</si>
  <si>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</si>
  <si>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</si>
  <si>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</si>
  <si>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</si>
  <si>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</si>
  <si>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</si>
  <si>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</si>
  <si>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</si>
  <si>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</si>
  <si>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</si>
  <si>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</si>
  <si>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</si>
  <si>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</si>
  <si>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</si>
  <si>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</si>
  <si>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</si>
  <si>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</si>
  <si>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</si>
  <si>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</si>
  <si>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</si>
  <si>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</si>
  <si>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</si>
  <si>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</si>
  <si>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</si>
  <si>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</si>
  <si>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</si>
  <si>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</si>
  <si>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</si>
  <si>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</si>
  <si>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</si>
  <si>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</si>
  <si>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</si>
  <si>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</si>
  <si>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</si>
  <si>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</si>
  <si>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</si>
  <si>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</si>
  <si>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</si>
  <si>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</si>
  <si>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</si>
  <si>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</si>
  <si>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</si>
  <si>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</si>
  <si>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</si>
  <si>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</si>
  <si>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</si>
  <si>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</si>
  <si>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</si>
  <si>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</si>
  <si>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</si>
  <si>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</si>
  <si>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</si>
  <si>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 xml:space="preserve"> NISSAN X-TRAIL 2.5 (ս/մ)</t>
  </si>
  <si>
    <t xml:space="preserve"> GAZ 3110-101</t>
  </si>
  <si>
    <t xml:space="preserve"> GAZ 27057</t>
  </si>
  <si>
    <t>UAZ OPMS-69 (UAZ-39621)</t>
  </si>
  <si>
    <t>VAZ 21214</t>
  </si>
  <si>
    <t>VAZ 21214-121-40</t>
  </si>
  <si>
    <t xml:space="preserve"> VAZ 21214</t>
  </si>
  <si>
    <t>CHEVROLET NIVA 21230</t>
  </si>
  <si>
    <t xml:space="preserve"> RENAULT MEGANE</t>
  </si>
  <si>
    <t>GAZ 322132-288</t>
  </si>
  <si>
    <t xml:space="preserve"> VAZ 21214-121-40</t>
  </si>
  <si>
    <t xml:space="preserve"> UAZ 3163</t>
  </si>
  <si>
    <t>TOYOTA COROLLA 1.6 GAS</t>
  </si>
  <si>
    <t>NISSAN Senatra 1.6</t>
  </si>
  <si>
    <t xml:space="preserve"> FORD RANGER PICKUP 3.0 TDCI</t>
  </si>
  <si>
    <t>UAZ 374194</t>
  </si>
  <si>
    <t>GAZ 2705-438</t>
  </si>
  <si>
    <t xml:space="preserve"> UAZ 39099</t>
  </si>
  <si>
    <t>UAZ 39099</t>
  </si>
  <si>
    <t xml:space="preserve">  VAZ 21214-147-20</t>
  </si>
  <si>
    <t>Լադա Նիվա 212140</t>
  </si>
  <si>
    <t xml:space="preserve"> UAZ 390994</t>
  </si>
  <si>
    <t>GAZ-33086-73</t>
  </si>
  <si>
    <t>Mitsubishi L200</t>
  </si>
  <si>
    <t>Lada Niva 21214-000-20</t>
  </si>
  <si>
    <t>Հիդրոօդերևութաբանական գործիքների և տեխնիկական միջոցների սպասարկման ծառայություն</t>
  </si>
  <si>
    <t>Կենտրոնական բազա</t>
  </si>
  <si>
    <t xml:space="preserve">Գնումների համակարգման բաժին </t>
  </si>
  <si>
    <t>Հիդրոլոգիայի ծառայություն</t>
  </si>
  <si>
    <t xml:space="preserve">Կենտրոնական լաբորատորիա </t>
  </si>
  <si>
    <t>Ստորերկրյա ջրերի մոնիթորինգի ծառայություն</t>
  </si>
  <si>
    <t>Աշխարատեղեկատվական համակարգերի և հեռազննման ծառայություն</t>
  </si>
  <si>
    <t>Անտառների և կենսաբազմազանության մոնիթորինգի ծառայություն</t>
  </si>
  <si>
    <t>Հակակարկտային ծառայություն</t>
  </si>
  <si>
    <t>GAZ 31029</t>
  </si>
  <si>
    <t>(Հիդրոօդերևութաբանության և մոնիթորինգի կենտրոն ՊՈԱԿ)</t>
  </si>
  <si>
    <t>Ընդամենը առկա (հաշվեկշռում հաշվառված) ավտոմեքենաների քանակը` 35</t>
  </si>
  <si>
    <t xml:space="preserve">«Հիդրոօդերևութաբանության և մոնիթորինգի կենտրոն» ՊՈԱԿ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</si>
</sst>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7">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3"/>
      <color rgb="FF000000"/>
      <name val="Sylfaen"/>
      <family val="1"/>
    </font>
    <font>
      <sz val="13"/>
      <color theme="1"/>
      <name val="Sylfaen"/>
      <family val="1"/>
    </font>
    <font>
      <sz val="10"/>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20">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Alignment="1" applyProtection="1">
      <alignment horizont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4" borderId="7" xfId="0" applyFont="1" applyFill="1" applyBorder="1" applyAlignment="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49" fontId="24" fillId="7" borderId="11" xfId="0" applyNumberFormat="1" applyFont="1" applyFill="1" applyBorder="1" applyAlignment="1">
      <alignment horizontal="center" vertical="center" wrapText="1" shrinkToFit="1"/>
    </xf>
    <xf numFmtId="0" fontId="25" fillId="7" borderId="11" xfId="0" applyFont="1" applyFill="1" applyBorder="1" applyAlignment="1">
      <alignment horizontal="center" vertical="center"/>
    </xf>
    <xf numFmtId="0" fontId="25" fillId="7" borderId="11" xfId="0" applyFont="1" applyFill="1" applyBorder="1" applyAlignment="1">
      <alignment horizontal="center" vertical="center" wrapText="1"/>
    </xf>
    <xf numFmtId="0" fontId="25" fillId="7" borderId="19" xfId="0" applyFont="1" applyFill="1" applyBorder="1" applyAlignment="1">
      <alignment horizontal="center" vertical="center"/>
    </xf>
    <xf numFmtId="0" fontId="25" fillId="7" borderId="20" xfId="0" applyFont="1" applyFill="1" applyBorder="1" applyAlignment="1">
      <alignment horizontal="center" vertical="center"/>
    </xf>
    <xf numFmtId="0" fontId="26" fillId="0" borderId="11" xfId="0" applyFont="1" applyBorder="1" applyAlignment="1" applyProtection="1">
      <alignment horizontal="center" vertical="center" wrapText="1"/>
      <protection locked="0"/>
    </xf>
    <xf numFmtId="0" fontId="4" fillId="7" borderId="11" xfId="0" applyFont="1" applyFill="1" applyBorder="1" applyAlignment="1" applyProtection="1">
      <alignment horizontal="center" vertical="center"/>
      <protection locked="0"/>
    </xf>
    <xf numFmtId="0" fontId="26" fillId="7" borderId="11" xfId="0" applyFont="1" applyFill="1" applyBorder="1" applyAlignment="1" applyProtection="1">
      <alignment horizontal="center" vertical="center" wrapText="1"/>
      <protection locked="0"/>
    </xf>
    <xf numFmtId="0" fontId="4" fillId="7" borderId="11" xfId="0" applyFont="1" applyFill="1" applyBorder="1" applyAlignment="1" applyProtection="1">
      <alignment horizontal="center" vertical="center" wrapText="1"/>
      <protection locked="0"/>
    </xf>
    <xf numFmtId="166" fontId="4" fillId="7" borderId="11" xfId="0" applyNumberFormat="1" applyFont="1" applyFill="1" applyBorder="1" applyAlignment="1" applyProtection="1">
      <alignment horizontal="center" vertical="center"/>
      <protection locked="0"/>
    </xf>
    <xf numFmtId="2" fontId="4" fillId="7" borderId="11" xfId="0" applyNumberFormat="1" applyFont="1" applyFill="1" applyBorder="1" applyAlignment="1" applyProtection="1">
      <alignment horizontal="center" vertical="center"/>
      <protection locked="0"/>
    </xf>
    <xf numFmtId="164" fontId="4" fillId="7" borderId="11" xfId="1" applyFont="1" applyFill="1" applyBorder="1" applyAlignment="1" applyProtection="1">
      <alignment horizontal="center" vertical="center"/>
      <protection locked="0"/>
    </xf>
    <xf numFmtId="2" fontId="4" fillId="7" borderId="11" xfId="0" applyNumberFormat="1" applyFont="1" applyFill="1" applyBorder="1" applyAlignment="1" applyProtection="1">
      <alignment horizontal="center" vertical="center" wrapText="1"/>
      <protection locked="0"/>
    </xf>
    <xf numFmtId="0" fontId="0" fillId="7" borderId="0" xfId="0" applyFill="1" applyAlignment="1" applyProtection="1">
      <alignment horizontal="center" vertical="center"/>
      <protection locked="0"/>
    </xf>
    <xf numFmtId="3" fontId="4" fillId="0" borderId="11" xfId="0" applyNumberFormat="1" applyFont="1" applyBorder="1" applyAlignment="1" applyProtection="1">
      <alignment horizontal="center" vertical="center"/>
      <protection locked="0"/>
    </xf>
    <xf numFmtId="0" fontId="3" fillId="7" borderId="0" xfId="0" applyFont="1" applyFill="1" applyAlignment="1">
      <alignment horizontal="left"/>
    </xf>
    <xf numFmtId="0" fontId="7" fillId="0" borderId="11" xfId="0" applyFont="1" applyFill="1" applyBorder="1" applyAlignment="1" applyProtection="1">
      <alignment horizontal="center" vertical="center"/>
      <protection locked="0"/>
    </xf>
    <xf numFmtId="0" fontId="8" fillId="0" borderId="12" xfId="0" applyFont="1" applyFill="1" applyBorder="1" applyAlignment="1" applyProtection="1">
      <alignment horizontal="left" vertical="center"/>
      <protection locked="0"/>
    </xf>
    <xf numFmtId="0" fontId="4" fillId="0" borderId="11" xfId="0" applyFont="1" applyFill="1" applyBorder="1" applyAlignment="1" applyProtection="1">
      <alignment horizontal="center" vertical="center" wrapText="1"/>
      <protection locked="0"/>
    </xf>
    <xf numFmtId="0" fontId="0" fillId="0" borderId="0" xfId="0" applyFill="1" applyAlignment="1" applyProtection="1">
      <alignment horizontal="center" vertical="center"/>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7" borderId="13" xfId="0" applyFont="1" applyFill="1" applyBorder="1" applyAlignment="1" applyProtection="1">
      <alignment horizontal="left" vertical="center" wrapText="1"/>
      <protection locked="0"/>
    </xf>
  </cellXfs>
  <cellStyles count="2">
    <cellStyle name="Обычный" xfId="0" builtinId="0"/>
    <cellStyle name="Финансовый" xfId="1" builtinId="3"/>
  </cellStyles>
  <dxfs count="10">
    <dxf>
      <font>
        <color auto="1"/>
      </font>
    </dxf>
    <dxf>
      <font>
        <color theme="0"/>
      </font>
    </dxf>
    <dxf>
      <font>
        <color auto="1"/>
      </font>
    </dxf>
    <dxf>
      <font>
        <color theme="0"/>
      </font>
    </dxf>
    <dxf>
      <font>
        <color auto="1"/>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0"/>
  <sheetViews>
    <sheetView tabSelected="1" zoomScale="90" zoomScaleNormal="90" workbookViewId="0">
      <selection activeCell="I5" sqref="I5"/>
    </sheetView>
  </sheetViews>
  <sheetFormatPr defaultColWidth="8.6640625" defaultRowHeight="20.25"/>
  <cols>
    <col min="1" max="1" width="4.1640625" style="27" customWidth="1"/>
    <col min="2" max="2" width="18.83203125" style="47" customWidth="1"/>
    <col min="3" max="3" width="8.203125E-2" style="27" customWidth="1"/>
    <col min="4" max="4" width="16.75" style="27" customWidth="1"/>
    <col min="5" max="5" width="8.6640625" style="27" customWidth="1"/>
    <col min="6" max="6" width="8.1640625" style="27" customWidth="1"/>
    <col min="7" max="7" width="8.83203125" style="27" customWidth="1"/>
    <col min="8" max="8" width="8.6640625" style="27" customWidth="1"/>
    <col min="9" max="9" width="8.6640625" style="29" customWidth="1"/>
    <col min="10" max="10" width="7.9140625" style="35" customWidth="1"/>
    <col min="11" max="11" width="7.83203125" style="35" customWidth="1"/>
    <col min="12" max="12" width="8.4140625" style="27" customWidth="1"/>
    <col min="13" max="18" width="8.6640625" style="27" customWidth="1"/>
    <col min="19" max="20" width="11.5" style="27" customWidth="1"/>
    <col min="21" max="21" width="8.6640625" style="27" customWidth="1"/>
    <col min="22" max="24" width="8.6640625" style="27"/>
    <col min="25" max="25" width="11.6640625" style="27" customWidth="1"/>
    <col min="26" max="26" width="11.08203125" style="27" customWidth="1"/>
    <col min="27" max="28" width="8.6640625" style="27"/>
    <col min="29" max="29" width="10.1640625" style="27" customWidth="1"/>
    <col min="30" max="30" width="26.83203125" style="27" customWidth="1"/>
    <col min="31" max="31" width="39.5" style="27" customWidth="1"/>
    <col min="32" max="32" width="3.33203125" style="27" customWidth="1"/>
    <col min="33" max="35" width="8.6640625" style="27"/>
    <col min="36" max="36" width="9.75" style="27" customWidth="1"/>
    <col min="37" max="37" width="8.1640625" style="27" customWidth="1"/>
    <col min="38" max="43" width="8.6640625" style="27"/>
    <col min="44" max="44" width="30.75" style="27" customWidth="1"/>
    <col min="45" max="16384" width="8.6640625" style="27"/>
  </cols>
  <sheetData>
    <row r="1" spans="1:44">
      <c r="B1" s="34"/>
      <c r="C1" s="35"/>
      <c r="AD1" s="35"/>
      <c r="AE1" s="35"/>
      <c r="AF1" s="35"/>
      <c r="AG1" s="35"/>
      <c r="AH1" s="35"/>
      <c r="AI1" s="35"/>
      <c r="AJ1" s="35"/>
      <c r="AK1" s="35"/>
      <c r="AL1" s="35"/>
      <c r="AM1" s="35"/>
      <c r="AN1" s="35"/>
      <c r="AO1" s="35"/>
      <c r="AP1" s="35"/>
    </row>
    <row r="2" spans="1:44">
      <c r="A2" s="36"/>
      <c r="B2" s="49" t="s">
        <v>122</v>
      </c>
      <c r="C2" s="37"/>
      <c r="D2" s="38"/>
      <c r="E2" s="38"/>
      <c r="F2" s="38"/>
      <c r="G2" s="38"/>
      <c r="H2" s="38"/>
      <c r="I2" s="39"/>
      <c r="J2" s="37"/>
      <c r="K2" s="37"/>
      <c r="L2" s="38"/>
      <c r="M2" s="38"/>
      <c r="N2" s="38"/>
      <c r="O2" s="38"/>
      <c r="P2" s="40"/>
      <c r="Q2" s="40"/>
      <c r="R2" s="40"/>
      <c r="S2" s="40"/>
      <c r="T2" s="40"/>
      <c r="U2" s="40"/>
      <c r="V2" s="40"/>
      <c r="W2" s="40"/>
      <c r="X2" s="40"/>
      <c r="Y2" s="40"/>
      <c r="Z2" s="40"/>
      <c r="AA2" s="40"/>
      <c r="AB2" s="40"/>
      <c r="AD2" s="35"/>
      <c r="AE2" s="35"/>
      <c r="AF2" s="35"/>
      <c r="AG2" s="35"/>
      <c r="AH2" s="35"/>
      <c r="AI2" s="35"/>
      <c r="AJ2" s="35"/>
      <c r="AK2" s="35"/>
      <c r="AL2" s="35"/>
      <c r="AM2" s="35"/>
      <c r="AN2" s="35"/>
      <c r="AO2" s="35"/>
      <c r="AP2" s="35"/>
    </row>
    <row r="3" spans="1:44">
      <c r="A3" s="36"/>
      <c r="B3" s="49" t="s">
        <v>123</v>
      </c>
      <c r="C3" s="37"/>
      <c r="D3" s="38"/>
      <c r="E3" s="38"/>
      <c r="F3" s="38"/>
      <c r="G3" s="38"/>
      <c r="H3" s="38"/>
      <c r="I3" s="39"/>
      <c r="J3" s="37"/>
      <c r="K3" s="37"/>
      <c r="L3" s="38"/>
      <c r="M3" s="38"/>
      <c r="N3" s="38"/>
      <c r="O3" s="38"/>
      <c r="P3" s="40"/>
      <c r="Q3" s="40"/>
      <c r="R3" s="40"/>
      <c r="S3" s="40"/>
      <c r="T3" s="40"/>
      <c r="U3" s="40"/>
      <c r="V3" s="40"/>
      <c r="W3" s="40"/>
      <c r="X3" s="40"/>
      <c r="Y3" s="40"/>
      <c r="Z3" s="40"/>
      <c r="AA3" s="40"/>
      <c r="AB3" s="40"/>
      <c r="AD3" s="35"/>
      <c r="AE3" s="35"/>
      <c r="AF3" s="35"/>
      <c r="AG3" s="35"/>
      <c r="AH3" s="35"/>
      <c r="AI3" s="35"/>
      <c r="AJ3" s="35"/>
      <c r="AK3" s="35"/>
      <c r="AL3" s="35"/>
      <c r="AM3" s="35"/>
      <c r="AN3" s="35"/>
      <c r="AO3" s="35"/>
      <c r="AP3" s="35"/>
    </row>
    <row r="4" spans="1:44">
      <c r="A4" s="36"/>
      <c r="B4" s="49" t="s">
        <v>125</v>
      </c>
      <c r="C4" s="37"/>
      <c r="D4" s="38"/>
      <c r="E4" s="38"/>
      <c r="F4" s="38"/>
      <c r="G4" s="38"/>
      <c r="H4" s="38"/>
      <c r="I4" s="39"/>
      <c r="J4" s="37"/>
      <c r="K4" s="37"/>
      <c r="L4" s="38"/>
      <c r="M4" s="38"/>
      <c r="N4" s="38"/>
      <c r="O4" s="38"/>
      <c r="P4" s="40"/>
      <c r="Q4" s="40"/>
      <c r="R4" s="40"/>
      <c r="S4" s="40"/>
      <c r="T4" s="40"/>
      <c r="U4" s="40"/>
      <c r="V4" s="40"/>
      <c r="W4" s="40"/>
      <c r="X4" s="40"/>
      <c r="Y4" s="40"/>
      <c r="Z4" s="40"/>
      <c r="AA4" s="40"/>
      <c r="AB4" s="40"/>
      <c r="AD4" s="35"/>
      <c r="AE4" s="35"/>
      <c r="AF4" s="35"/>
      <c r="AG4" s="35"/>
      <c r="AH4" s="35"/>
      <c r="AI4" s="35"/>
      <c r="AJ4" s="35"/>
      <c r="AK4" s="35"/>
      <c r="AL4" s="35"/>
      <c r="AM4" s="35"/>
      <c r="AN4" s="35"/>
      <c r="AO4" s="35"/>
      <c r="AP4" s="35"/>
    </row>
    <row r="5" spans="1:44" ht="38.25" customHeight="1">
      <c r="A5" s="36"/>
      <c r="B5" s="119" t="s">
        <v>164</v>
      </c>
      <c r="C5" s="92"/>
      <c r="D5" s="38"/>
      <c r="E5" s="38"/>
      <c r="F5" s="38"/>
      <c r="G5" s="38"/>
      <c r="H5" s="38"/>
      <c r="I5" s="39"/>
      <c r="J5" s="37"/>
      <c r="K5" s="37"/>
      <c r="L5" s="38"/>
      <c r="M5" s="38"/>
      <c r="N5" s="38"/>
      <c r="O5" s="38"/>
      <c r="P5" s="40"/>
      <c r="Q5" s="40"/>
      <c r="R5" s="40"/>
      <c r="S5" s="40"/>
      <c r="T5" s="40"/>
      <c r="U5" s="40"/>
      <c r="V5" s="40"/>
      <c r="W5" s="40"/>
      <c r="X5" s="40"/>
      <c r="Y5" s="40"/>
      <c r="Z5" s="40"/>
      <c r="AA5" s="40"/>
      <c r="AB5" s="40"/>
      <c r="AD5" s="35"/>
      <c r="AE5" s="35"/>
      <c r="AF5" s="35"/>
      <c r="AG5" s="35"/>
      <c r="AH5" s="35"/>
      <c r="AI5" s="35"/>
      <c r="AJ5" s="35"/>
      <c r="AK5" s="35"/>
      <c r="AL5" s="35"/>
      <c r="AM5" s="35"/>
      <c r="AN5" s="35"/>
      <c r="AO5" s="35"/>
      <c r="AP5" s="35"/>
    </row>
    <row r="6" spans="1:44" ht="21" thickBot="1">
      <c r="A6" s="40"/>
      <c r="B6" s="50" t="s">
        <v>162</v>
      </c>
      <c r="C6" s="41"/>
      <c r="D6" s="40"/>
      <c r="E6" s="40"/>
      <c r="F6" s="40"/>
      <c r="G6" s="40"/>
      <c r="H6" s="40"/>
      <c r="I6" s="42"/>
      <c r="J6" s="43"/>
      <c r="K6" s="43"/>
      <c r="L6" s="40"/>
      <c r="M6" s="40"/>
      <c r="N6" s="40"/>
      <c r="O6" s="40"/>
      <c r="P6" s="40"/>
      <c r="Q6" s="40"/>
      <c r="R6" s="40"/>
      <c r="S6" s="40"/>
      <c r="T6" s="40"/>
      <c r="U6" s="40"/>
      <c r="V6" s="40"/>
      <c r="W6" s="40"/>
      <c r="X6" s="40"/>
      <c r="Y6" s="40"/>
      <c r="Z6" s="40"/>
      <c r="AA6" s="40"/>
      <c r="AB6" s="40"/>
      <c r="AD6" s="35"/>
      <c r="AE6" s="35"/>
      <c r="AF6" s="35"/>
      <c r="AG6" s="35"/>
      <c r="AH6" s="35"/>
      <c r="AI6" s="35"/>
      <c r="AJ6" s="35"/>
      <c r="AK6" s="35"/>
      <c r="AL6" s="35"/>
      <c r="AM6" s="35"/>
      <c r="AN6" s="35"/>
      <c r="AO6" s="35"/>
      <c r="AP6" s="35"/>
    </row>
    <row r="7" spans="1:44" ht="21" thickBot="1">
      <c r="B7" s="108" t="s">
        <v>73</v>
      </c>
      <c r="C7" s="45"/>
      <c r="D7" s="90"/>
      <c r="F7" s="44"/>
      <c r="I7" s="42"/>
      <c r="J7" s="45"/>
      <c r="K7" s="45"/>
      <c r="L7" s="44"/>
      <c r="M7" s="44"/>
      <c r="N7" s="44"/>
      <c r="O7" s="44"/>
      <c r="P7" s="44"/>
      <c r="S7" s="25"/>
      <c r="AD7" s="35"/>
      <c r="AE7" s="35"/>
      <c r="AF7" s="35"/>
      <c r="AG7" s="35"/>
      <c r="AH7" s="35"/>
      <c r="AI7" s="35"/>
      <c r="AJ7" s="35"/>
      <c r="AK7" s="35"/>
      <c r="AL7" s="35"/>
      <c r="AM7" s="35"/>
      <c r="AN7" s="35"/>
      <c r="AO7" s="35"/>
      <c r="AP7" s="35"/>
    </row>
    <row r="8" spans="1:44" ht="21" thickBot="1">
      <c r="B8" s="108" t="s">
        <v>163</v>
      </c>
      <c r="C8" s="45"/>
      <c r="D8" s="90"/>
      <c r="F8" s="44"/>
      <c r="I8" s="42"/>
      <c r="J8" s="45"/>
      <c r="K8" s="45"/>
      <c r="L8" s="44"/>
      <c r="M8" s="44"/>
      <c r="N8" s="44"/>
      <c r="O8" s="44"/>
      <c r="P8" s="44"/>
      <c r="S8" s="25"/>
      <c r="AD8" s="35"/>
      <c r="AE8" s="35"/>
      <c r="AF8" s="35"/>
      <c r="AG8" s="35"/>
      <c r="AH8" s="35"/>
      <c r="AI8" s="35"/>
      <c r="AJ8" s="35"/>
      <c r="AK8" s="35"/>
      <c r="AL8" s="35"/>
      <c r="AM8" s="35"/>
      <c r="AN8" s="35"/>
      <c r="AO8" s="35"/>
      <c r="AP8" s="35"/>
    </row>
    <row r="9" spans="1:44" ht="21" thickBot="1">
      <c r="B9" s="44"/>
      <c r="C9" s="45"/>
      <c r="D9" s="44"/>
      <c r="E9" s="44"/>
      <c r="F9" s="44"/>
      <c r="G9" s="44"/>
      <c r="H9" s="44"/>
      <c r="I9" s="42"/>
      <c r="L9" s="44"/>
      <c r="M9" s="44"/>
      <c r="N9" s="44"/>
      <c r="O9" s="44"/>
      <c r="P9" s="44"/>
      <c r="S9" s="25"/>
      <c r="T9" s="46"/>
      <c r="U9" s="46"/>
      <c r="V9" s="46"/>
      <c r="W9" s="46"/>
      <c r="X9" s="46"/>
      <c r="Y9" s="46"/>
      <c r="Z9" s="46"/>
      <c r="AA9" s="46"/>
      <c r="AB9" s="46"/>
      <c r="AD9" s="35"/>
      <c r="AE9" s="35"/>
      <c r="AF9" s="35"/>
      <c r="AG9" s="35"/>
      <c r="AH9" s="35"/>
      <c r="AI9" s="35"/>
      <c r="AJ9" s="35"/>
      <c r="AK9" s="35"/>
      <c r="AL9" s="35"/>
      <c r="AM9" s="35"/>
      <c r="AN9" s="35"/>
      <c r="AO9" s="35"/>
      <c r="AP9" s="35"/>
    </row>
    <row r="10" spans="1:44" customFormat="1" ht="54.75" customHeight="1" thickBot="1">
      <c r="A10" s="51"/>
      <c r="B10" s="52"/>
      <c r="C10" s="116" t="s">
        <v>66</v>
      </c>
      <c r="D10" s="117"/>
      <c r="E10" s="117"/>
      <c r="F10" s="117"/>
      <c r="G10" s="117"/>
      <c r="H10" s="117"/>
      <c r="I10" s="117"/>
      <c r="J10" s="117"/>
      <c r="K10" s="117"/>
      <c r="L10" s="118"/>
      <c r="M10" s="116" t="s">
        <v>52</v>
      </c>
      <c r="N10" s="117"/>
      <c r="O10" s="117"/>
      <c r="P10" s="117"/>
      <c r="Q10" s="117"/>
      <c r="R10" s="117"/>
      <c r="S10" s="117"/>
      <c r="T10" s="117"/>
      <c r="U10" s="118"/>
      <c r="V10" s="116" t="s">
        <v>51</v>
      </c>
      <c r="W10" s="117"/>
      <c r="X10" s="117"/>
      <c r="Y10" s="117"/>
      <c r="Z10" s="117"/>
      <c r="AA10" s="117"/>
      <c r="AB10" s="117"/>
      <c r="AC10" s="118"/>
      <c r="AD10" s="53"/>
      <c r="AE10" s="54"/>
      <c r="AF10" s="55"/>
      <c r="AG10" s="113" t="s">
        <v>48</v>
      </c>
      <c r="AH10" s="114"/>
      <c r="AI10" s="114"/>
      <c r="AJ10" s="115"/>
      <c r="AK10" s="55"/>
      <c r="AL10" s="113" t="s">
        <v>49</v>
      </c>
      <c r="AM10" s="114"/>
      <c r="AN10" s="114"/>
      <c r="AO10" s="114"/>
      <c r="AP10" s="114"/>
      <c r="AQ10" s="114"/>
      <c r="AR10" s="115"/>
    </row>
    <row r="11" spans="1:44" customFormat="1" ht="96.75" customHeight="1" thickBot="1">
      <c r="A11" s="56" t="s">
        <v>0</v>
      </c>
      <c r="B11" s="56" t="s">
        <v>1</v>
      </c>
      <c r="C11" s="56" t="s">
        <v>72</v>
      </c>
      <c r="D11" s="57" t="s">
        <v>67</v>
      </c>
      <c r="E11" s="58" t="s">
        <v>105</v>
      </c>
      <c r="F11" s="58" t="s">
        <v>26</v>
      </c>
      <c r="G11" s="58" t="s">
        <v>57</v>
      </c>
      <c r="H11" s="48" t="s">
        <v>3</v>
      </c>
      <c r="I11" s="58" t="s">
        <v>102</v>
      </c>
      <c r="J11" s="82" t="s">
        <v>106</v>
      </c>
      <c r="K11" s="57" t="s">
        <v>104</v>
      </c>
      <c r="L11" s="58" t="s">
        <v>64</v>
      </c>
      <c r="M11" s="58" t="s">
        <v>56</v>
      </c>
      <c r="N11" s="82" t="s">
        <v>68</v>
      </c>
      <c r="O11" s="58" t="s">
        <v>4</v>
      </c>
      <c r="P11" s="82" t="s">
        <v>44</v>
      </c>
      <c r="Q11" s="58" t="s">
        <v>29</v>
      </c>
      <c r="R11" s="82" t="s">
        <v>69</v>
      </c>
      <c r="S11" s="58" t="s">
        <v>45</v>
      </c>
      <c r="T11" s="58" t="s">
        <v>46</v>
      </c>
      <c r="U11" s="82" t="s">
        <v>5</v>
      </c>
      <c r="V11" s="82" t="s">
        <v>60</v>
      </c>
      <c r="W11" s="48" t="s">
        <v>58</v>
      </c>
      <c r="X11" s="48" t="s">
        <v>59</v>
      </c>
      <c r="Y11" s="48" t="s">
        <v>107</v>
      </c>
      <c r="Z11" s="82" t="s">
        <v>108</v>
      </c>
      <c r="AA11" s="48" t="s">
        <v>109</v>
      </c>
      <c r="AB11" s="59" t="s">
        <v>110</v>
      </c>
      <c r="AC11" s="82" t="s">
        <v>6</v>
      </c>
      <c r="AD11" s="57" t="s">
        <v>111</v>
      </c>
      <c r="AE11" s="57" t="s">
        <v>103</v>
      </c>
      <c r="AF11" s="60"/>
      <c r="AG11" s="58" t="s">
        <v>105</v>
      </c>
      <c r="AH11" s="58" t="s">
        <v>26</v>
      </c>
      <c r="AI11" s="58" t="s">
        <v>61</v>
      </c>
      <c r="AJ11" s="57" t="s">
        <v>104</v>
      </c>
      <c r="AK11" s="60"/>
      <c r="AL11" s="57" t="s">
        <v>7</v>
      </c>
      <c r="AM11" s="58" t="s">
        <v>105</v>
      </c>
      <c r="AN11" s="58" t="s">
        <v>26</v>
      </c>
      <c r="AO11" s="58" t="s">
        <v>61</v>
      </c>
      <c r="AP11" s="57" t="s">
        <v>8</v>
      </c>
      <c r="AQ11" s="57" t="s">
        <v>9</v>
      </c>
      <c r="AR11" s="57" t="s">
        <v>114</v>
      </c>
    </row>
    <row r="12" spans="1:44" ht="17.25" customHeight="1">
      <c r="A12" s="72"/>
      <c r="B12" s="73"/>
      <c r="C12" s="72"/>
      <c r="D12" s="74"/>
      <c r="E12" s="75"/>
      <c r="F12" s="75"/>
      <c r="G12" s="75"/>
      <c r="H12" s="76"/>
      <c r="I12" s="75"/>
      <c r="J12" s="77">
        <f>+List!A1</f>
        <v>2024</v>
      </c>
      <c r="K12" s="74"/>
      <c r="L12" s="75"/>
      <c r="M12" s="78"/>
      <c r="N12" s="78"/>
      <c r="O12" s="78"/>
      <c r="P12" s="75"/>
      <c r="Q12" s="75"/>
      <c r="R12" s="75"/>
      <c r="S12" s="75"/>
      <c r="T12" s="75"/>
      <c r="U12" s="74"/>
      <c r="V12" s="76"/>
      <c r="W12" s="76"/>
      <c r="X12" s="76"/>
      <c r="Y12" s="76"/>
      <c r="Z12" s="76"/>
      <c r="AA12" s="76"/>
      <c r="AB12" s="79"/>
      <c r="AC12" s="79"/>
      <c r="AD12" s="74"/>
      <c r="AE12" s="74"/>
      <c r="AF12" s="80"/>
      <c r="AG12" s="75"/>
      <c r="AH12" s="75"/>
      <c r="AI12" s="75"/>
      <c r="AJ12" s="74"/>
      <c r="AK12" s="80"/>
      <c r="AL12" s="74"/>
      <c r="AM12" s="75"/>
      <c r="AN12" s="75"/>
      <c r="AO12" s="75"/>
      <c r="AP12" s="74"/>
      <c r="AQ12" s="74"/>
      <c r="AR12" s="74"/>
    </row>
    <row r="13" spans="1:44" s="30" customFormat="1">
      <c r="A13" s="13">
        <v>1</v>
      </c>
      <c r="B13" s="14" t="s">
        <v>70</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row>
    <row r="14" spans="1:44" s="112" customFormat="1">
      <c r="A14" s="109">
        <v>1</v>
      </c>
      <c r="B14" s="110"/>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row>
    <row r="15" spans="1:44" s="112" customFormat="1">
      <c r="A15" s="109">
        <v>2</v>
      </c>
      <c r="B15" s="110"/>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row>
    <row r="16" spans="1:44" s="30" customFormat="1" ht="38.25" customHeight="1">
      <c r="A16" s="13">
        <v>2</v>
      </c>
      <c r="B16" s="14" t="s">
        <v>71</v>
      </c>
      <c r="C16" s="15"/>
      <c r="D16" s="15"/>
      <c r="E16" s="15"/>
      <c r="F16" s="15"/>
      <c r="G16" s="15"/>
      <c r="H16" s="15"/>
      <c r="I16" s="15"/>
      <c r="J16" s="89"/>
      <c r="K16" s="15"/>
      <c r="L16" s="15"/>
      <c r="M16" s="15"/>
      <c r="N16" s="12"/>
      <c r="O16" s="15"/>
      <c r="P16" s="12"/>
      <c r="Q16" s="15"/>
      <c r="R16" s="12"/>
      <c r="S16" s="15"/>
      <c r="T16" s="15"/>
      <c r="U16" s="12"/>
      <c r="V16" s="12"/>
      <c r="W16" s="15"/>
      <c r="X16" s="15"/>
      <c r="Y16" s="15"/>
      <c r="Z16" s="12"/>
      <c r="AA16" s="15"/>
      <c r="AB16" s="15"/>
      <c r="AC16" s="12"/>
      <c r="AD16" s="15"/>
      <c r="AE16" s="15"/>
      <c r="AF16" s="15"/>
      <c r="AG16" s="15"/>
      <c r="AH16" s="15"/>
      <c r="AI16" s="15"/>
      <c r="AJ16" s="15"/>
      <c r="AK16" s="15"/>
      <c r="AL16" s="15"/>
      <c r="AM16" s="15"/>
      <c r="AN16" s="15"/>
      <c r="AO16" s="15"/>
      <c r="AP16" s="15"/>
      <c r="AQ16" s="15"/>
      <c r="AR16" s="15"/>
    </row>
    <row r="17" spans="1:44" s="30" customFormat="1" ht="45.6" customHeight="1">
      <c r="A17" s="16">
        <v>1</v>
      </c>
      <c r="B17" s="98" t="s">
        <v>153</v>
      </c>
      <c r="C17" s="18" t="s">
        <v>74</v>
      </c>
      <c r="D17" s="93" t="s">
        <v>127</v>
      </c>
      <c r="E17" s="16" t="s">
        <v>18</v>
      </c>
      <c r="F17" s="16" t="s">
        <v>11</v>
      </c>
      <c r="G17" s="19" t="s">
        <v>62</v>
      </c>
      <c r="H17" s="16">
        <v>6100</v>
      </c>
      <c r="I17" s="94">
        <v>2012</v>
      </c>
      <c r="J17" s="88">
        <f>IF(I17="մինչև 2000","օգտակար ծառայության ժամկետը սպառված է",10-($J$12-I17))</f>
        <v>-2</v>
      </c>
      <c r="K17" s="62" t="s">
        <v>16</v>
      </c>
      <c r="L17" s="61">
        <v>11</v>
      </c>
      <c r="M17" s="61">
        <v>11</v>
      </c>
      <c r="N17" s="69">
        <f>O17/21</f>
        <v>85.247619047619054</v>
      </c>
      <c r="O17" s="61">
        <v>1790.2</v>
      </c>
      <c r="P17" s="83">
        <f>+O17*M17/100</f>
        <v>196.922</v>
      </c>
      <c r="Q17" s="61">
        <v>63.93</v>
      </c>
      <c r="R17" s="83">
        <f>+Q17*1000/P17</f>
        <v>324.64630665948954</v>
      </c>
      <c r="S17" s="61"/>
      <c r="T17" s="61"/>
      <c r="U17" s="84">
        <f>(Q17+T17)</f>
        <v>63.93</v>
      </c>
      <c r="V17" s="84">
        <f>U17*12</f>
        <v>767.16</v>
      </c>
      <c r="W17" s="61">
        <v>140</v>
      </c>
      <c r="X17" s="61">
        <v>23.33</v>
      </c>
      <c r="Y17" s="61">
        <v>34</v>
      </c>
      <c r="Z17" s="69">
        <f>SUM(V17:Y17)</f>
        <v>964.49</v>
      </c>
      <c r="AA17" s="61">
        <v>341.44499999999999</v>
      </c>
      <c r="AB17" s="61">
        <v>9.75</v>
      </c>
      <c r="AC17" s="69">
        <f>SUM(Z17:AB17)</f>
        <v>1315.6849999999999</v>
      </c>
      <c r="AD17" s="18"/>
      <c r="AE17" s="18"/>
      <c r="AF17" s="31"/>
      <c r="AG17" s="16"/>
      <c r="AH17" s="62"/>
      <c r="AI17" s="62"/>
      <c r="AJ17" s="62"/>
      <c r="AK17" s="63"/>
      <c r="AL17" s="64"/>
      <c r="AM17" s="16"/>
      <c r="AN17" s="62"/>
      <c r="AO17" s="62"/>
      <c r="AP17" s="62"/>
      <c r="AQ17" s="64"/>
      <c r="AR17" s="18"/>
    </row>
    <row r="18" spans="1:44" s="30" customFormat="1" ht="36.6" customHeight="1">
      <c r="A18" s="16">
        <v>2</v>
      </c>
      <c r="B18" s="98" t="s">
        <v>153</v>
      </c>
      <c r="C18" s="18" t="s">
        <v>74</v>
      </c>
      <c r="D18" s="94" t="s">
        <v>133</v>
      </c>
      <c r="E18" s="16" t="s">
        <v>18</v>
      </c>
      <c r="F18" s="16" t="s">
        <v>11</v>
      </c>
      <c r="G18" s="19" t="s">
        <v>15</v>
      </c>
      <c r="H18" s="16">
        <v>5370</v>
      </c>
      <c r="I18" s="94">
        <v>2010</v>
      </c>
      <c r="J18" s="88">
        <f t="shared" ref="J18:J20" si="0">IF(I18="մինչև 2000","օգտակար ծառայության ժամկետը սպառված է",10-($J$12-I18))</f>
        <v>-4</v>
      </c>
      <c r="K18" s="62" t="s">
        <v>16</v>
      </c>
      <c r="L18" s="61">
        <v>13</v>
      </c>
      <c r="M18" s="61">
        <v>13</v>
      </c>
      <c r="N18" s="69">
        <f>O18/21</f>
        <v>96.766666666666666</v>
      </c>
      <c r="O18" s="61">
        <v>2032.1</v>
      </c>
      <c r="P18" s="83">
        <f>+O18*M18/100</f>
        <v>264.173</v>
      </c>
      <c r="Q18" s="61">
        <v>91.388999999999996</v>
      </c>
      <c r="R18" s="83">
        <f>+Q18*1000/P18</f>
        <v>345.94375655347062</v>
      </c>
      <c r="S18" s="61"/>
      <c r="T18" s="61"/>
      <c r="U18" s="84">
        <f>(Q18+T18)</f>
        <v>91.388999999999996</v>
      </c>
      <c r="V18" s="84">
        <f>U18*12</f>
        <v>1096.6679999999999</v>
      </c>
      <c r="W18" s="61">
        <v>140</v>
      </c>
      <c r="X18" s="61">
        <v>23.332999999999998</v>
      </c>
      <c r="Y18" s="61">
        <v>52.387999999999998</v>
      </c>
      <c r="Z18" s="69">
        <f>SUM(V18:Y18)</f>
        <v>1312.3889999999999</v>
      </c>
      <c r="AA18" s="61">
        <v>196.2</v>
      </c>
      <c r="AB18" s="61">
        <v>6.73</v>
      </c>
      <c r="AC18" s="69">
        <f>SUM(Z18:AB18)</f>
        <v>1515.319</v>
      </c>
      <c r="AD18" s="18"/>
      <c r="AE18" s="18"/>
      <c r="AF18" s="31"/>
      <c r="AG18" s="16"/>
      <c r="AH18" s="62"/>
      <c r="AI18" s="62"/>
      <c r="AJ18" s="62"/>
      <c r="AK18" s="63"/>
      <c r="AL18" s="64"/>
      <c r="AM18" s="16"/>
      <c r="AN18" s="62"/>
      <c r="AO18" s="62"/>
      <c r="AP18" s="62"/>
      <c r="AQ18" s="64"/>
      <c r="AR18" s="18"/>
    </row>
    <row r="19" spans="1:44" s="30" customFormat="1" ht="38.450000000000003" customHeight="1">
      <c r="A19" s="16">
        <v>3</v>
      </c>
      <c r="B19" s="98" t="s">
        <v>153</v>
      </c>
      <c r="C19" s="18" t="s">
        <v>74</v>
      </c>
      <c r="D19" s="93" t="s">
        <v>135</v>
      </c>
      <c r="E19" s="16" t="s">
        <v>10</v>
      </c>
      <c r="F19" s="16" t="s">
        <v>11</v>
      </c>
      <c r="G19" s="19" t="s">
        <v>15</v>
      </c>
      <c r="H19" s="16">
        <v>1100</v>
      </c>
      <c r="I19" s="94">
        <v>2006</v>
      </c>
      <c r="J19" s="88">
        <f t="shared" si="0"/>
        <v>-8</v>
      </c>
      <c r="K19" s="62" t="s">
        <v>16</v>
      </c>
      <c r="L19" s="61">
        <v>11</v>
      </c>
      <c r="M19" s="61">
        <v>11</v>
      </c>
      <c r="N19" s="69">
        <f>O19/21</f>
        <v>51.204761904761902</v>
      </c>
      <c r="O19" s="61">
        <v>1075.3</v>
      </c>
      <c r="P19" s="83">
        <f>+O19*M19/100</f>
        <v>118.28299999999999</v>
      </c>
      <c r="Q19" s="61">
        <v>42.825000000000003</v>
      </c>
      <c r="R19" s="83">
        <f>+Q19*1000/P19</f>
        <v>362.0554094840341</v>
      </c>
      <c r="S19" s="61"/>
      <c r="T19" s="61"/>
      <c r="U19" s="84">
        <f>(Q19+T19)</f>
        <v>42.825000000000003</v>
      </c>
      <c r="V19" s="84">
        <f>U19*12</f>
        <v>513.90000000000009</v>
      </c>
      <c r="W19" s="61">
        <v>120</v>
      </c>
      <c r="X19" s="61">
        <v>0</v>
      </c>
      <c r="Y19" s="61">
        <v>114.06</v>
      </c>
      <c r="Z19" s="69">
        <f>SUM(V19:Y19)</f>
        <v>747.96</v>
      </c>
      <c r="AA19" s="61">
        <v>199.22499999999999</v>
      </c>
      <c r="AB19" s="61">
        <v>6.97</v>
      </c>
      <c r="AC19" s="69">
        <f>SUM(Z19:AB19)</f>
        <v>954.15500000000009</v>
      </c>
      <c r="AD19" s="18"/>
      <c r="AE19" s="18"/>
      <c r="AF19" s="31"/>
      <c r="AG19" s="16"/>
      <c r="AH19" s="62"/>
      <c r="AI19" s="62"/>
      <c r="AJ19" s="62"/>
      <c r="AK19" s="63"/>
      <c r="AL19" s="64"/>
      <c r="AM19" s="16"/>
      <c r="AN19" s="62"/>
      <c r="AO19" s="62"/>
      <c r="AP19" s="62"/>
      <c r="AQ19" s="64"/>
      <c r="AR19" s="18"/>
    </row>
    <row r="20" spans="1:44" s="30" customFormat="1" ht="36" customHeight="1">
      <c r="A20" s="16">
        <v>4</v>
      </c>
      <c r="B20" s="98" t="s">
        <v>153</v>
      </c>
      <c r="C20" s="18" t="s">
        <v>74</v>
      </c>
      <c r="D20" s="97" t="s">
        <v>140</v>
      </c>
      <c r="E20" s="16" t="s">
        <v>10</v>
      </c>
      <c r="F20" s="16" t="s">
        <v>11</v>
      </c>
      <c r="G20" s="19" t="s">
        <v>15</v>
      </c>
      <c r="H20" s="16">
        <v>8477</v>
      </c>
      <c r="I20" s="97">
        <v>2015</v>
      </c>
      <c r="J20" s="88">
        <f t="shared" si="0"/>
        <v>1</v>
      </c>
      <c r="K20" s="62" t="s">
        <v>16</v>
      </c>
      <c r="L20" s="61">
        <v>11</v>
      </c>
      <c r="M20" s="61">
        <v>11</v>
      </c>
      <c r="N20" s="69">
        <f>O20/21</f>
        <v>70.142857142857139</v>
      </c>
      <c r="O20" s="61">
        <v>1473</v>
      </c>
      <c r="P20" s="83">
        <f>+O20*M20/100</f>
        <v>162.03</v>
      </c>
      <c r="Q20" s="61">
        <v>57.542999999999999</v>
      </c>
      <c r="R20" s="83">
        <f>+Q20*1000/P20</f>
        <v>355.1379374189965</v>
      </c>
      <c r="S20" s="61"/>
      <c r="T20" s="61"/>
      <c r="U20" s="84">
        <f>(Q20+T20)</f>
        <v>57.542999999999999</v>
      </c>
      <c r="V20" s="84">
        <f>U20*12</f>
        <v>690.51599999999996</v>
      </c>
      <c r="W20" s="61">
        <v>140</v>
      </c>
      <c r="X20" s="61">
        <v>15.747999999999999</v>
      </c>
      <c r="Y20" s="61">
        <v>80.260000000000005</v>
      </c>
      <c r="Z20" s="69">
        <f>SUM(V20:Y20)</f>
        <v>926.524</v>
      </c>
      <c r="AA20" s="61">
        <v>96.864999999999995</v>
      </c>
      <c r="AB20" s="61">
        <v>0</v>
      </c>
      <c r="AC20" s="69">
        <f>SUM(Z20:AB20)</f>
        <v>1023.389</v>
      </c>
      <c r="AD20" s="18"/>
      <c r="AE20" s="18"/>
      <c r="AF20" s="31"/>
      <c r="AG20" s="16"/>
      <c r="AH20" s="62"/>
      <c r="AI20" s="62"/>
      <c r="AJ20" s="62"/>
      <c r="AK20" s="63"/>
      <c r="AL20" s="64"/>
      <c r="AM20" s="16"/>
      <c r="AN20" s="62"/>
      <c r="AO20" s="62"/>
      <c r="AP20" s="62"/>
      <c r="AQ20" s="64"/>
      <c r="AR20" s="18"/>
    </row>
    <row r="21" spans="1:44" s="30" customFormat="1" ht="45.6" customHeight="1">
      <c r="A21" s="16">
        <v>5</v>
      </c>
      <c r="B21" s="98" t="s">
        <v>159</v>
      </c>
      <c r="C21" s="18" t="s">
        <v>74</v>
      </c>
      <c r="D21" s="95" t="s">
        <v>147</v>
      </c>
      <c r="E21" s="16" t="s">
        <v>18</v>
      </c>
      <c r="F21" s="16" t="s">
        <v>11</v>
      </c>
      <c r="G21" s="19" t="s">
        <v>15</v>
      </c>
      <c r="H21" s="16">
        <v>6099</v>
      </c>
      <c r="I21" s="94">
        <v>2021</v>
      </c>
      <c r="J21" s="88">
        <f>IF(I21="մինչև 2000","օգտակար ծառայության ժամկետը սպառված է",10-($J$12-I21))</f>
        <v>7</v>
      </c>
      <c r="K21" s="62" t="s">
        <v>16</v>
      </c>
      <c r="L21" s="61">
        <v>13</v>
      </c>
      <c r="M21" s="61">
        <v>13</v>
      </c>
      <c r="N21" s="69">
        <f>O21/21</f>
        <v>45.580952380952382</v>
      </c>
      <c r="O21" s="61">
        <v>957.2</v>
      </c>
      <c r="P21" s="83">
        <f>+O21*M21/100</f>
        <v>124.43600000000001</v>
      </c>
      <c r="Q21" s="61">
        <v>38.158000000000001</v>
      </c>
      <c r="R21" s="83">
        <f>+Q21*1000/P21</f>
        <v>306.64759394387477</v>
      </c>
      <c r="S21" s="61"/>
      <c r="T21" s="61"/>
      <c r="U21" s="84">
        <f>(Q21+T21)</f>
        <v>38.158000000000001</v>
      </c>
      <c r="V21" s="84">
        <f>U21*12</f>
        <v>457.89600000000002</v>
      </c>
      <c r="W21" s="61">
        <v>0</v>
      </c>
      <c r="X21" s="61">
        <v>0</v>
      </c>
      <c r="Y21" s="61">
        <v>31</v>
      </c>
      <c r="Z21" s="69">
        <f>SUM(V21:Y21)</f>
        <v>488.89600000000002</v>
      </c>
      <c r="AA21" s="61">
        <v>0</v>
      </c>
      <c r="AB21" s="61">
        <v>0</v>
      </c>
      <c r="AC21" s="69">
        <f>SUM(Z21:AB21)</f>
        <v>488.89600000000002</v>
      </c>
      <c r="AD21" s="18"/>
      <c r="AE21" s="18"/>
      <c r="AF21" s="31"/>
      <c r="AG21" s="16"/>
      <c r="AH21" s="62"/>
      <c r="AI21" s="62"/>
      <c r="AJ21" s="62"/>
      <c r="AK21" s="63"/>
      <c r="AL21" s="64"/>
      <c r="AM21" s="16"/>
      <c r="AN21" s="62"/>
      <c r="AO21" s="62"/>
      <c r="AP21" s="62"/>
      <c r="AQ21" s="64"/>
      <c r="AR21" s="18"/>
    </row>
    <row r="22" spans="1:44" s="30" customFormat="1" ht="68.25" customHeight="1">
      <c r="A22" s="16">
        <v>6</v>
      </c>
      <c r="B22" s="98" t="s">
        <v>152</v>
      </c>
      <c r="C22" s="18" t="s">
        <v>74</v>
      </c>
      <c r="D22" s="93" t="s">
        <v>128</v>
      </c>
      <c r="E22" s="16" t="s">
        <v>10</v>
      </c>
      <c r="F22" s="16" t="s">
        <v>11</v>
      </c>
      <c r="G22" s="19" t="s">
        <v>62</v>
      </c>
      <c r="H22" s="16">
        <v>900</v>
      </c>
      <c r="I22" s="94">
        <v>2003</v>
      </c>
      <c r="J22" s="88">
        <f t="shared" ref="J22" si="1">IF(I22="մինչև 2000","օգտակար ծառայության ժամկետը սպառված է",10-($J$12-I22))</f>
        <v>-11</v>
      </c>
      <c r="K22" s="62" t="s">
        <v>16</v>
      </c>
      <c r="L22" s="61">
        <v>13</v>
      </c>
      <c r="M22" s="61">
        <v>13</v>
      </c>
      <c r="N22" s="69">
        <f t="shared" ref="N22" si="2">O22/21</f>
        <v>69.671428571428564</v>
      </c>
      <c r="O22" s="61">
        <v>1463.1</v>
      </c>
      <c r="P22" s="83">
        <f t="shared" ref="P22" si="3">+O22*M22/100</f>
        <v>190.203</v>
      </c>
      <c r="Q22" s="61">
        <v>69.209999999999994</v>
      </c>
      <c r="R22" s="83">
        <f t="shared" ref="R22" si="4">+Q22*1000/P22</f>
        <v>363.8743868393243</v>
      </c>
      <c r="S22" s="61"/>
      <c r="T22" s="61"/>
      <c r="U22" s="84">
        <f t="shared" ref="U22" si="5">(Q22+T22)</f>
        <v>69.209999999999994</v>
      </c>
      <c r="V22" s="84">
        <f t="shared" ref="V22" si="6">U22*12</f>
        <v>830.52</v>
      </c>
      <c r="W22" s="61">
        <v>55.46</v>
      </c>
      <c r="X22" s="61">
        <v>20.114999999999998</v>
      </c>
      <c r="Y22" s="61">
        <v>51.383000000000003</v>
      </c>
      <c r="Z22" s="69">
        <f t="shared" ref="Z22" si="7">SUM(V22:Y22)</f>
        <v>957.47800000000007</v>
      </c>
      <c r="AA22" s="61">
        <v>0</v>
      </c>
      <c r="AB22" s="61">
        <v>8.5</v>
      </c>
      <c r="AC22" s="69">
        <f t="shared" ref="AC22" si="8">SUM(Z22:AB22)</f>
        <v>965.97800000000007</v>
      </c>
      <c r="AD22" s="18"/>
      <c r="AE22" s="18"/>
      <c r="AF22" s="31"/>
      <c r="AG22" s="16"/>
      <c r="AH22" s="62"/>
      <c r="AI22" s="62"/>
      <c r="AJ22" s="62"/>
      <c r="AK22" s="63"/>
      <c r="AL22" s="64"/>
      <c r="AM22" s="16"/>
      <c r="AN22" s="62"/>
      <c r="AO22" s="62"/>
      <c r="AP22" s="62"/>
      <c r="AQ22" s="64"/>
      <c r="AR22" s="18"/>
    </row>
    <row r="23" spans="1:44" s="30" customFormat="1" ht="40.5" customHeight="1">
      <c r="A23" s="16">
        <v>7</v>
      </c>
      <c r="B23" s="98" t="s">
        <v>153</v>
      </c>
      <c r="C23" s="18" t="s">
        <v>74</v>
      </c>
      <c r="D23" s="94" t="s">
        <v>161</v>
      </c>
      <c r="E23" s="16" t="s">
        <v>10</v>
      </c>
      <c r="F23" s="16" t="s">
        <v>11</v>
      </c>
      <c r="G23" s="19" t="s">
        <v>62</v>
      </c>
      <c r="H23" s="16">
        <v>650</v>
      </c>
      <c r="I23" s="94">
        <v>1996</v>
      </c>
      <c r="J23" s="88">
        <f t="shared" ref="J23:J57" si="9">IF(I23="մինչև 2000","օգտակար ծառայության ժամկետը սպառված է",10-($J$12-I23))</f>
        <v>-18</v>
      </c>
      <c r="K23" s="62" t="s">
        <v>16</v>
      </c>
      <c r="L23" s="61">
        <v>13</v>
      </c>
      <c r="M23" s="61">
        <v>13</v>
      </c>
      <c r="N23" s="69">
        <f t="shared" ref="N23:N57" si="10">O23/21</f>
        <v>52.547619047619051</v>
      </c>
      <c r="O23" s="61">
        <v>1103.5</v>
      </c>
      <c r="P23" s="83">
        <f t="shared" ref="P23:P40" si="11">+O23*M23/100</f>
        <v>143.45500000000001</v>
      </c>
      <c r="Q23" s="61">
        <v>50.3</v>
      </c>
      <c r="R23" s="83">
        <f t="shared" ref="R23:R40" si="12">+Q23*1000/P23</f>
        <v>350.63260255829351</v>
      </c>
      <c r="S23" s="61"/>
      <c r="T23" s="61"/>
      <c r="U23" s="84">
        <f t="shared" ref="U23:U40" si="13">(Q23+T23)</f>
        <v>50.3</v>
      </c>
      <c r="V23" s="84">
        <f t="shared" ref="V23:V40" si="14">U23*12</f>
        <v>603.59999999999991</v>
      </c>
      <c r="W23" s="61">
        <v>136</v>
      </c>
      <c r="X23" s="61">
        <v>27</v>
      </c>
      <c r="Y23" s="61">
        <v>90.144000000000005</v>
      </c>
      <c r="Z23" s="69">
        <f t="shared" ref="Z23:Z40" si="15">SUM(V23:Y23)</f>
        <v>856.74399999999991</v>
      </c>
      <c r="AA23" s="61">
        <v>0</v>
      </c>
      <c r="AB23" s="61">
        <v>7</v>
      </c>
      <c r="AC23" s="69">
        <f t="shared" ref="AC23:AC40" si="16">SUM(Z23:AB23)</f>
        <v>863.74399999999991</v>
      </c>
      <c r="AD23" s="18"/>
      <c r="AE23" s="18"/>
      <c r="AF23" s="31"/>
      <c r="AG23" s="16"/>
      <c r="AH23" s="62"/>
      <c r="AI23" s="62"/>
      <c r="AJ23" s="62"/>
      <c r="AK23" s="63"/>
      <c r="AL23" s="64"/>
      <c r="AM23" s="16"/>
      <c r="AN23" s="62"/>
      <c r="AO23" s="62"/>
      <c r="AP23" s="62"/>
      <c r="AQ23" s="64"/>
      <c r="AR23" s="18"/>
    </row>
    <row r="24" spans="1:44" s="30" customFormat="1" ht="40.5" customHeight="1">
      <c r="A24" s="16">
        <v>8</v>
      </c>
      <c r="B24" s="98" t="s">
        <v>154</v>
      </c>
      <c r="C24" s="18" t="s">
        <v>74</v>
      </c>
      <c r="D24" s="94" t="s">
        <v>129</v>
      </c>
      <c r="E24" s="16" t="s">
        <v>25</v>
      </c>
      <c r="F24" s="16" t="s">
        <v>11</v>
      </c>
      <c r="G24" s="19" t="s">
        <v>27</v>
      </c>
      <c r="H24" s="16">
        <v>1700</v>
      </c>
      <c r="I24" s="94">
        <v>2006</v>
      </c>
      <c r="J24" s="88">
        <f t="shared" si="9"/>
        <v>-8</v>
      </c>
      <c r="K24" s="62" t="s">
        <v>16</v>
      </c>
      <c r="L24" s="61">
        <v>17.5</v>
      </c>
      <c r="M24" s="61">
        <v>17.5</v>
      </c>
      <c r="N24" s="69">
        <f t="shared" si="10"/>
        <v>51.090476190476195</v>
      </c>
      <c r="O24" s="61">
        <v>1072.9000000000001</v>
      </c>
      <c r="P24" s="83">
        <f t="shared" si="11"/>
        <v>187.75749999999999</v>
      </c>
      <c r="Q24" s="61">
        <v>66.599999999999994</v>
      </c>
      <c r="R24" s="83">
        <f t="shared" si="12"/>
        <v>354.71286100422088</v>
      </c>
      <c r="S24" s="61"/>
      <c r="T24" s="61"/>
      <c r="U24" s="84">
        <f t="shared" si="13"/>
        <v>66.599999999999994</v>
      </c>
      <c r="V24" s="84">
        <f t="shared" si="14"/>
        <v>799.19999999999993</v>
      </c>
      <c r="W24" s="61">
        <v>178.333</v>
      </c>
      <c r="X24" s="61">
        <v>15.747999999999999</v>
      </c>
      <c r="Y24" s="61">
        <v>73.790999999999997</v>
      </c>
      <c r="Z24" s="69">
        <f t="shared" si="15"/>
        <v>1067.0719999999999</v>
      </c>
      <c r="AA24" s="61">
        <v>0</v>
      </c>
      <c r="AB24" s="61">
        <v>12.5</v>
      </c>
      <c r="AC24" s="69">
        <f t="shared" si="16"/>
        <v>1079.5719999999999</v>
      </c>
      <c r="AD24" s="18"/>
      <c r="AE24" s="18"/>
      <c r="AF24" s="31"/>
      <c r="AG24" s="16"/>
      <c r="AH24" s="62"/>
      <c r="AI24" s="62"/>
      <c r="AJ24" s="62"/>
      <c r="AK24" s="63"/>
      <c r="AL24" s="64"/>
      <c r="AM24" s="16"/>
      <c r="AN24" s="62"/>
      <c r="AO24" s="62"/>
      <c r="AP24" s="62"/>
      <c r="AQ24" s="64"/>
      <c r="AR24" s="18"/>
    </row>
    <row r="25" spans="1:44" s="30" customFormat="1" ht="40.5" customHeight="1">
      <c r="A25" s="16">
        <v>9</v>
      </c>
      <c r="B25" s="98" t="s">
        <v>153</v>
      </c>
      <c r="C25" s="18" t="s">
        <v>74</v>
      </c>
      <c r="D25" s="94" t="s">
        <v>129</v>
      </c>
      <c r="E25" s="16" t="s">
        <v>25</v>
      </c>
      <c r="F25" s="16" t="s">
        <v>11</v>
      </c>
      <c r="G25" s="19" t="s">
        <v>27</v>
      </c>
      <c r="H25" s="16">
        <v>1650</v>
      </c>
      <c r="I25" s="94">
        <v>2006</v>
      </c>
      <c r="J25" s="88">
        <f t="shared" si="9"/>
        <v>-8</v>
      </c>
      <c r="K25" s="62" t="s">
        <v>16</v>
      </c>
      <c r="L25" s="61">
        <v>17.5</v>
      </c>
      <c r="M25" s="61">
        <v>17.5</v>
      </c>
      <c r="N25" s="69">
        <f t="shared" si="10"/>
        <v>114.77619047619048</v>
      </c>
      <c r="O25" s="61">
        <v>2410.3000000000002</v>
      </c>
      <c r="P25" s="83">
        <f t="shared" ref="P25:P37" si="17">+O25*M25/100</f>
        <v>421.80250000000001</v>
      </c>
      <c r="Q25" s="61">
        <v>141.80000000000001</v>
      </c>
      <c r="R25" s="83">
        <f t="shared" ref="R25:R37" si="18">+Q25*1000/P25</f>
        <v>336.17629103668185</v>
      </c>
      <c r="S25" s="61"/>
      <c r="T25" s="61"/>
      <c r="U25" s="84">
        <f t="shared" ref="U25:U37" si="19">(Q25+T25)</f>
        <v>141.80000000000001</v>
      </c>
      <c r="V25" s="84">
        <f t="shared" ref="V25:V37" si="20">U25*12</f>
        <v>1701.6000000000001</v>
      </c>
      <c r="W25" s="61">
        <v>342</v>
      </c>
      <c r="X25" s="61">
        <v>54</v>
      </c>
      <c r="Y25" s="61">
        <v>73.783000000000001</v>
      </c>
      <c r="Z25" s="69">
        <f t="shared" ref="Z25:Z37" si="21">SUM(V25:Y25)</f>
        <v>2171.3830000000003</v>
      </c>
      <c r="AA25" s="61">
        <v>0</v>
      </c>
      <c r="AB25" s="61">
        <v>12.5</v>
      </c>
      <c r="AC25" s="69">
        <f t="shared" ref="AC25:AC37" si="22">SUM(Z25:AB25)</f>
        <v>2183.8830000000003</v>
      </c>
      <c r="AD25" s="18"/>
      <c r="AE25" s="18"/>
      <c r="AF25" s="31"/>
      <c r="AG25" s="16"/>
      <c r="AH25" s="62"/>
      <c r="AI25" s="62"/>
      <c r="AJ25" s="62"/>
      <c r="AK25" s="63"/>
      <c r="AL25" s="64"/>
      <c r="AM25" s="16"/>
      <c r="AN25" s="62"/>
      <c r="AO25" s="62"/>
      <c r="AP25" s="62"/>
      <c r="AQ25" s="64"/>
      <c r="AR25" s="18"/>
    </row>
    <row r="26" spans="1:44" s="30" customFormat="1" ht="40.5" customHeight="1">
      <c r="A26" s="16">
        <v>10</v>
      </c>
      <c r="B26" s="98" t="s">
        <v>155</v>
      </c>
      <c r="C26" s="18" t="s">
        <v>74</v>
      </c>
      <c r="D26" s="95" t="s">
        <v>130</v>
      </c>
      <c r="E26" s="16" t="s">
        <v>25</v>
      </c>
      <c r="F26" s="16" t="s">
        <v>11</v>
      </c>
      <c r="G26" s="19" t="s">
        <v>27</v>
      </c>
      <c r="H26" s="16">
        <v>1500</v>
      </c>
      <c r="I26" s="94">
        <v>1987</v>
      </c>
      <c r="J26" s="88">
        <f t="shared" si="9"/>
        <v>-27</v>
      </c>
      <c r="K26" s="62" t="s">
        <v>16</v>
      </c>
      <c r="L26" s="61">
        <v>18</v>
      </c>
      <c r="M26" s="61">
        <v>18</v>
      </c>
      <c r="N26" s="69">
        <f t="shared" si="10"/>
        <v>52.766666666666666</v>
      </c>
      <c r="O26" s="61">
        <v>1108.0999999999999</v>
      </c>
      <c r="P26" s="83">
        <f t="shared" si="17"/>
        <v>199.458</v>
      </c>
      <c r="Q26" s="61">
        <v>65.400000000000006</v>
      </c>
      <c r="R26" s="83">
        <f t="shared" si="18"/>
        <v>327.8885780465061</v>
      </c>
      <c r="S26" s="61"/>
      <c r="T26" s="61"/>
      <c r="U26" s="84">
        <f t="shared" si="19"/>
        <v>65.400000000000006</v>
      </c>
      <c r="V26" s="84">
        <f t="shared" si="20"/>
        <v>784.80000000000007</v>
      </c>
      <c r="W26" s="61">
        <v>0</v>
      </c>
      <c r="X26" s="61">
        <v>0</v>
      </c>
      <c r="Y26" s="61">
        <v>78.866</v>
      </c>
      <c r="Z26" s="69">
        <f t="shared" si="21"/>
        <v>863.66600000000005</v>
      </c>
      <c r="AA26" s="61">
        <v>0</v>
      </c>
      <c r="AB26" s="61">
        <v>12.5</v>
      </c>
      <c r="AC26" s="69">
        <f t="shared" si="22"/>
        <v>876.16600000000005</v>
      </c>
      <c r="AD26" s="18"/>
      <c r="AE26" s="18"/>
      <c r="AF26" s="31"/>
      <c r="AG26" s="16"/>
      <c r="AH26" s="62"/>
      <c r="AI26" s="62"/>
      <c r="AJ26" s="62"/>
      <c r="AK26" s="63"/>
      <c r="AL26" s="64"/>
      <c r="AM26" s="16"/>
      <c r="AN26" s="62"/>
      <c r="AO26" s="62"/>
      <c r="AP26" s="62"/>
      <c r="AQ26" s="64"/>
      <c r="AR26" s="18"/>
    </row>
    <row r="27" spans="1:44" s="30" customFormat="1" ht="40.5" customHeight="1">
      <c r="A27" s="16">
        <v>11</v>
      </c>
      <c r="B27" s="98" t="s">
        <v>157</v>
      </c>
      <c r="C27" s="18" t="s">
        <v>74</v>
      </c>
      <c r="D27" s="94" t="s">
        <v>131</v>
      </c>
      <c r="E27" s="16" t="s">
        <v>18</v>
      </c>
      <c r="F27" s="16" t="s">
        <v>11</v>
      </c>
      <c r="G27" s="19" t="s">
        <v>15</v>
      </c>
      <c r="H27" s="107">
        <v>3653.998</v>
      </c>
      <c r="I27" s="94">
        <v>2004</v>
      </c>
      <c r="J27" s="88">
        <f t="shared" si="9"/>
        <v>-10</v>
      </c>
      <c r="K27" s="62" t="s">
        <v>16</v>
      </c>
      <c r="L27" s="61">
        <v>13</v>
      </c>
      <c r="M27" s="61">
        <v>13</v>
      </c>
      <c r="N27" s="69">
        <f t="shared" si="10"/>
        <v>94.676190476190484</v>
      </c>
      <c r="O27" s="61">
        <v>1988.2</v>
      </c>
      <c r="P27" s="83">
        <f t="shared" si="17"/>
        <v>258.46600000000001</v>
      </c>
      <c r="Q27" s="61">
        <v>87.364999999999995</v>
      </c>
      <c r="R27" s="83">
        <f t="shared" si="18"/>
        <v>338.01351048106909</v>
      </c>
      <c r="S27" s="61"/>
      <c r="T27" s="61"/>
      <c r="U27" s="84">
        <f t="shared" si="19"/>
        <v>87.364999999999995</v>
      </c>
      <c r="V27" s="84">
        <f t="shared" si="20"/>
        <v>1048.3799999999999</v>
      </c>
      <c r="W27" s="61">
        <v>92</v>
      </c>
      <c r="X27" s="61">
        <v>16.614999999999998</v>
      </c>
      <c r="Y27" s="61">
        <v>27.055</v>
      </c>
      <c r="Z27" s="69">
        <f t="shared" si="21"/>
        <v>1184.05</v>
      </c>
      <c r="AA27" s="61">
        <v>122.93</v>
      </c>
      <c r="AB27" s="61">
        <v>6.7149999999999999</v>
      </c>
      <c r="AC27" s="69">
        <f t="shared" si="22"/>
        <v>1313.6949999999999</v>
      </c>
      <c r="AD27" s="18"/>
      <c r="AE27" s="18"/>
      <c r="AF27" s="31"/>
      <c r="AG27" s="16"/>
      <c r="AH27" s="62"/>
      <c r="AI27" s="62"/>
      <c r="AJ27" s="62"/>
      <c r="AK27" s="63"/>
      <c r="AL27" s="64"/>
      <c r="AM27" s="16"/>
      <c r="AN27" s="62"/>
      <c r="AO27" s="62"/>
      <c r="AP27" s="62"/>
      <c r="AQ27" s="64"/>
      <c r="AR27" s="18"/>
    </row>
    <row r="28" spans="1:44" s="30" customFormat="1" ht="40.5" customHeight="1">
      <c r="A28" s="16">
        <v>12</v>
      </c>
      <c r="B28" s="98" t="s">
        <v>153</v>
      </c>
      <c r="C28" s="18" t="s">
        <v>74</v>
      </c>
      <c r="D28" s="95" t="s">
        <v>132</v>
      </c>
      <c r="E28" s="16" t="s">
        <v>18</v>
      </c>
      <c r="F28" s="16" t="s">
        <v>11</v>
      </c>
      <c r="G28" s="19" t="s">
        <v>15</v>
      </c>
      <c r="H28" s="16">
        <v>5650</v>
      </c>
      <c r="I28" s="94">
        <v>2012</v>
      </c>
      <c r="J28" s="88">
        <f t="shared" si="9"/>
        <v>-2</v>
      </c>
      <c r="K28" s="62" t="s">
        <v>16</v>
      </c>
      <c r="L28" s="61">
        <v>13</v>
      </c>
      <c r="M28" s="61">
        <v>13</v>
      </c>
      <c r="N28" s="69">
        <f t="shared" si="10"/>
        <v>57.471428571428575</v>
      </c>
      <c r="O28" s="61">
        <v>1206.9000000000001</v>
      </c>
      <c r="P28" s="83">
        <f t="shared" si="17"/>
        <v>156.89700000000002</v>
      </c>
      <c r="Q28" s="61">
        <v>55.055</v>
      </c>
      <c r="R28" s="83">
        <f t="shared" si="18"/>
        <v>350.89899743143587</v>
      </c>
      <c r="S28" s="61"/>
      <c r="T28" s="61"/>
      <c r="U28" s="84">
        <f t="shared" si="19"/>
        <v>55.055</v>
      </c>
      <c r="V28" s="84">
        <f t="shared" si="20"/>
        <v>660.66</v>
      </c>
      <c r="W28" s="61">
        <v>92</v>
      </c>
      <c r="X28" s="61">
        <v>15.747999999999999</v>
      </c>
      <c r="Y28" s="61">
        <v>65.3</v>
      </c>
      <c r="Z28" s="69">
        <f t="shared" si="21"/>
        <v>833.70799999999997</v>
      </c>
      <c r="AA28" s="61">
        <v>147.01499999999999</v>
      </c>
      <c r="AB28" s="61">
        <v>6.73</v>
      </c>
      <c r="AC28" s="69">
        <f t="shared" si="22"/>
        <v>987.45299999999997</v>
      </c>
      <c r="AD28" s="18"/>
      <c r="AE28" s="18"/>
      <c r="AF28" s="31"/>
      <c r="AG28" s="16"/>
      <c r="AH28" s="62"/>
      <c r="AI28" s="62"/>
      <c r="AJ28" s="62"/>
      <c r="AK28" s="63"/>
      <c r="AL28" s="64"/>
      <c r="AM28" s="16"/>
      <c r="AN28" s="62"/>
      <c r="AO28" s="62"/>
      <c r="AP28" s="62"/>
      <c r="AQ28" s="64"/>
      <c r="AR28" s="18"/>
    </row>
    <row r="29" spans="1:44" s="30" customFormat="1" ht="40.5" customHeight="1">
      <c r="A29" s="16">
        <v>13</v>
      </c>
      <c r="B29" s="98" t="s">
        <v>153</v>
      </c>
      <c r="C29" s="18" t="s">
        <v>74</v>
      </c>
      <c r="D29" s="95" t="s">
        <v>134</v>
      </c>
      <c r="E29" s="16" t="s">
        <v>18</v>
      </c>
      <c r="F29" s="16" t="s">
        <v>11</v>
      </c>
      <c r="G29" s="19" t="s">
        <v>15</v>
      </c>
      <c r="H29" s="16">
        <v>2300</v>
      </c>
      <c r="I29" s="94">
        <v>2008</v>
      </c>
      <c r="J29" s="88">
        <f t="shared" si="9"/>
        <v>-6</v>
      </c>
      <c r="K29" s="62" t="s">
        <v>16</v>
      </c>
      <c r="L29" s="61">
        <v>13</v>
      </c>
      <c r="M29" s="61">
        <v>13</v>
      </c>
      <c r="N29" s="69">
        <f t="shared" si="10"/>
        <v>66.204761904761909</v>
      </c>
      <c r="O29" s="61">
        <v>1390.3</v>
      </c>
      <c r="P29" s="83">
        <f t="shared" si="17"/>
        <v>180.73899999999998</v>
      </c>
      <c r="Q29" s="61">
        <v>60.930999999999997</v>
      </c>
      <c r="R29" s="83">
        <f t="shared" si="18"/>
        <v>337.12148457167524</v>
      </c>
      <c r="S29" s="61"/>
      <c r="T29" s="61"/>
      <c r="U29" s="84">
        <f t="shared" si="19"/>
        <v>60.930999999999997</v>
      </c>
      <c r="V29" s="84">
        <f t="shared" si="20"/>
        <v>731.17200000000003</v>
      </c>
      <c r="W29" s="61">
        <v>92</v>
      </c>
      <c r="X29" s="61">
        <v>16.614999999999998</v>
      </c>
      <c r="Y29" s="61">
        <v>52.287999999999997</v>
      </c>
      <c r="Z29" s="69">
        <f t="shared" si="21"/>
        <v>892.07500000000005</v>
      </c>
      <c r="AA29" s="61">
        <v>424.25</v>
      </c>
      <c r="AB29" s="61">
        <v>6.29</v>
      </c>
      <c r="AC29" s="69">
        <f t="shared" si="22"/>
        <v>1322.615</v>
      </c>
      <c r="AD29" s="18"/>
      <c r="AE29" s="18"/>
      <c r="AF29" s="31"/>
      <c r="AG29" s="16"/>
      <c r="AH29" s="62"/>
      <c r="AI29" s="62"/>
      <c r="AJ29" s="62"/>
      <c r="AK29" s="63"/>
      <c r="AL29" s="64"/>
      <c r="AM29" s="16"/>
      <c r="AN29" s="62"/>
      <c r="AO29" s="62"/>
      <c r="AP29" s="62"/>
      <c r="AQ29" s="64"/>
      <c r="AR29" s="18"/>
    </row>
    <row r="30" spans="1:44" s="30" customFormat="1" ht="40.5" customHeight="1">
      <c r="A30" s="16">
        <v>14</v>
      </c>
      <c r="B30" s="98" t="s">
        <v>156</v>
      </c>
      <c r="C30" s="18" t="s">
        <v>74</v>
      </c>
      <c r="D30" s="95" t="s">
        <v>134</v>
      </c>
      <c r="E30" s="16" t="s">
        <v>10</v>
      </c>
      <c r="F30" s="16" t="s">
        <v>11</v>
      </c>
      <c r="G30" s="19" t="s">
        <v>15</v>
      </c>
      <c r="H30" s="16">
        <v>1900</v>
      </c>
      <c r="I30" s="94">
        <v>2006</v>
      </c>
      <c r="J30" s="88">
        <f t="shared" si="9"/>
        <v>-8</v>
      </c>
      <c r="K30" s="62" t="s">
        <v>16</v>
      </c>
      <c r="L30" s="61">
        <v>13</v>
      </c>
      <c r="M30" s="61">
        <v>13</v>
      </c>
      <c r="N30" s="69">
        <f t="shared" si="10"/>
        <v>76.561904761904756</v>
      </c>
      <c r="O30" s="61">
        <v>1607.8</v>
      </c>
      <c r="P30" s="83">
        <f t="shared" si="17"/>
        <v>209.01399999999998</v>
      </c>
      <c r="Q30" s="61">
        <v>74.111000000000004</v>
      </c>
      <c r="R30" s="83">
        <f t="shared" si="18"/>
        <v>354.57433473355854</v>
      </c>
      <c r="S30" s="61"/>
      <c r="T30" s="61"/>
      <c r="U30" s="84">
        <f t="shared" si="19"/>
        <v>74.111000000000004</v>
      </c>
      <c r="V30" s="84">
        <f t="shared" si="20"/>
        <v>889.33200000000011</v>
      </c>
      <c r="W30" s="61">
        <v>112</v>
      </c>
      <c r="X30" s="61">
        <v>23.332999999999998</v>
      </c>
      <c r="Y30" s="61">
        <v>62.954999999999998</v>
      </c>
      <c r="Z30" s="69">
        <f t="shared" si="21"/>
        <v>1087.6200000000001</v>
      </c>
      <c r="AA30" s="61">
        <v>372.99</v>
      </c>
      <c r="AB30" s="61">
        <v>6.3</v>
      </c>
      <c r="AC30" s="69">
        <f t="shared" si="22"/>
        <v>1466.91</v>
      </c>
      <c r="AD30" s="18"/>
      <c r="AE30" s="18"/>
      <c r="AF30" s="31"/>
      <c r="AG30" s="16"/>
      <c r="AH30" s="62"/>
      <c r="AI30" s="62"/>
      <c r="AJ30" s="62"/>
      <c r="AK30" s="63"/>
      <c r="AL30" s="64"/>
      <c r="AM30" s="16"/>
      <c r="AN30" s="62"/>
      <c r="AO30" s="62"/>
      <c r="AP30" s="62"/>
      <c r="AQ30" s="64"/>
      <c r="AR30" s="18"/>
    </row>
    <row r="31" spans="1:44" s="30" customFormat="1" ht="40.5" customHeight="1">
      <c r="A31" s="16">
        <v>15</v>
      </c>
      <c r="B31" s="98" t="s">
        <v>157</v>
      </c>
      <c r="C31" s="18" t="s">
        <v>74</v>
      </c>
      <c r="D31" s="95" t="s">
        <v>134</v>
      </c>
      <c r="E31" s="16" t="s">
        <v>18</v>
      </c>
      <c r="F31" s="16" t="s">
        <v>11</v>
      </c>
      <c r="G31" s="19" t="s">
        <v>15</v>
      </c>
      <c r="H31" s="16">
        <v>1300</v>
      </c>
      <c r="I31" s="94">
        <v>2005</v>
      </c>
      <c r="J31" s="88">
        <f t="shared" si="9"/>
        <v>-9</v>
      </c>
      <c r="K31" s="62" t="s">
        <v>16</v>
      </c>
      <c r="L31" s="61">
        <v>13</v>
      </c>
      <c r="M31" s="61">
        <v>13</v>
      </c>
      <c r="N31" s="69">
        <f t="shared" si="10"/>
        <v>145.21428571428572</v>
      </c>
      <c r="O31" s="61">
        <v>3049.5</v>
      </c>
      <c r="P31" s="83">
        <f t="shared" si="17"/>
        <v>396.435</v>
      </c>
      <c r="Q31" s="61">
        <v>129.53299999999999</v>
      </c>
      <c r="R31" s="83">
        <f t="shared" si="18"/>
        <v>326.74461134864475</v>
      </c>
      <c r="S31" s="61"/>
      <c r="T31" s="61"/>
      <c r="U31" s="84">
        <f t="shared" si="19"/>
        <v>129.53299999999999</v>
      </c>
      <c r="V31" s="84">
        <f t="shared" si="20"/>
        <v>1554.3959999999997</v>
      </c>
      <c r="W31" s="61">
        <v>120</v>
      </c>
      <c r="X31" s="61">
        <v>25.832999999999998</v>
      </c>
      <c r="Y31" s="61">
        <v>15.5</v>
      </c>
      <c r="Z31" s="69">
        <f t="shared" si="21"/>
        <v>1715.7289999999998</v>
      </c>
      <c r="AA31" s="61">
        <v>76.760000000000005</v>
      </c>
      <c r="AB31" s="61">
        <v>6.3</v>
      </c>
      <c r="AC31" s="69">
        <f t="shared" si="22"/>
        <v>1798.7889999999998</v>
      </c>
      <c r="AD31" s="18"/>
      <c r="AE31" s="18"/>
      <c r="AF31" s="31"/>
      <c r="AG31" s="16"/>
      <c r="AH31" s="62"/>
      <c r="AI31" s="62"/>
      <c r="AJ31" s="62"/>
      <c r="AK31" s="63"/>
      <c r="AL31" s="64"/>
      <c r="AM31" s="16"/>
      <c r="AN31" s="62"/>
      <c r="AO31" s="62"/>
      <c r="AP31" s="62"/>
      <c r="AQ31" s="64"/>
      <c r="AR31" s="18"/>
    </row>
    <row r="32" spans="1:44" s="30" customFormat="1" ht="40.5" customHeight="1">
      <c r="A32" s="16">
        <v>16</v>
      </c>
      <c r="B32" s="98" t="s">
        <v>153</v>
      </c>
      <c r="C32" s="18" t="s">
        <v>74</v>
      </c>
      <c r="D32" s="94" t="s">
        <v>136</v>
      </c>
      <c r="E32" s="16" t="s">
        <v>25</v>
      </c>
      <c r="F32" s="16" t="s">
        <v>11</v>
      </c>
      <c r="G32" s="19" t="s">
        <v>27</v>
      </c>
      <c r="H32" s="16">
        <v>2900</v>
      </c>
      <c r="I32" s="94">
        <v>2010</v>
      </c>
      <c r="J32" s="88">
        <f t="shared" si="9"/>
        <v>-4</v>
      </c>
      <c r="K32" s="62" t="s">
        <v>16</v>
      </c>
      <c r="L32" s="61">
        <v>15</v>
      </c>
      <c r="M32" s="61">
        <v>15</v>
      </c>
      <c r="N32" s="69">
        <f t="shared" si="10"/>
        <v>71.595238095238102</v>
      </c>
      <c r="O32" s="61">
        <v>1503.5</v>
      </c>
      <c r="P32" s="83">
        <f t="shared" si="17"/>
        <v>225.52500000000001</v>
      </c>
      <c r="Q32" s="61">
        <v>89.477999999999994</v>
      </c>
      <c r="R32" s="83">
        <f t="shared" si="18"/>
        <v>396.75424010641837</v>
      </c>
      <c r="S32" s="61"/>
      <c r="T32" s="61"/>
      <c r="U32" s="84">
        <f t="shared" si="19"/>
        <v>89.477999999999994</v>
      </c>
      <c r="V32" s="84">
        <f t="shared" si="20"/>
        <v>1073.7359999999999</v>
      </c>
      <c r="W32" s="61">
        <v>153</v>
      </c>
      <c r="X32" s="61">
        <v>19.164999999999999</v>
      </c>
      <c r="Y32" s="61">
        <v>51.207999999999998</v>
      </c>
      <c r="Z32" s="69">
        <f t="shared" si="21"/>
        <v>1297.1089999999999</v>
      </c>
      <c r="AA32" s="61">
        <v>108.35</v>
      </c>
      <c r="AB32" s="61">
        <v>9.6199999999999992</v>
      </c>
      <c r="AC32" s="69">
        <f t="shared" si="22"/>
        <v>1415.0789999999997</v>
      </c>
      <c r="AD32" s="18"/>
      <c r="AE32" s="18"/>
      <c r="AF32" s="31"/>
      <c r="AG32" s="16"/>
      <c r="AH32" s="62"/>
      <c r="AI32" s="62"/>
      <c r="AJ32" s="62"/>
      <c r="AK32" s="63"/>
      <c r="AL32" s="64"/>
      <c r="AM32" s="16"/>
      <c r="AN32" s="62"/>
      <c r="AO32" s="62"/>
      <c r="AP32" s="62"/>
      <c r="AQ32" s="64"/>
      <c r="AR32" s="18"/>
    </row>
    <row r="33" spans="1:44" s="30" customFormat="1" ht="40.5" customHeight="1">
      <c r="A33" s="16">
        <v>17</v>
      </c>
      <c r="B33" s="98" t="s">
        <v>158</v>
      </c>
      <c r="C33" s="18" t="s">
        <v>74</v>
      </c>
      <c r="D33" s="94" t="s">
        <v>137</v>
      </c>
      <c r="E33" s="16" t="s">
        <v>18</v>
      </c>
      <c r="F33" s="16" t="s">
        <v>11</v>
      </c>
      <c r="G33" s="19" t="s">
        <v>15</v>
      </c>
      <c r="H33" s="107">
        <v>864.08399999999995</v>
      </c>
      <c r="I33" s="94">
        <v>2012</v>
      </c>
      <c r="J33" s="88">
        <f t="shared" si="9"/>
        <v>-2</v>
      </c>
      <c r="K33" s="62" t="s">
        <v>16</v>
      </c>
      <c r="L33" s="61">
        <v>13</v>
      </c>
      <c r="M33" s="61">
        <v>13</v>
      </c>
      <c r="N33" s="69">
        <f t="shared" si="10"/>
        <v>84.485714285714295</v>
      </c>
      <c r="O33" s="61">
        <v>1774.2</v>
      </c>
      <c r="P33" s="83">
        <f t="shared" si="17"/>
        <v>230.64600000000002</v>
      </c>
      <c r="Q33" s="104">
        <v>75.162999999999997</v>
      </c>
      <c r="R33" s="83">
        <f t="shared" si="18"/>
        <v>325.8803534420714</v>
      </c>
      <c r="S33" s="61"/>
      <c r="T33" s="61"/>
      <c r="U33" s="84">
        <f t="shared" si="19"/>
        <v>75.162999999999997</v>
      </c>
      <c r="V33" s="84">
        <f t="shared" si="20"/>
        <v>901.9559999999999</v>
      </c>
      <c r="W33" s="61">
        <v>68.793000000000006</v>
      </c>
      <c r="X33" s="61">
        <v>24.166</v>
      </c>
      <c r="Y33" s="61">
        <v>37.332999999999998</v>
      </c>
      <c r="Z33" s="69">
        <f t="shared" si="21"/>
        <v>1032.248</v>
      </c>
      <c r="AA33" s="61">
        <v>0</v>
      </c>
      <c r="AB33" s="61">
        <v>6.73</v>
      </c>
      <c r="AC33" s="69">
        <f t="shared" si="22"/>
        <v>1038.9780000000001</v>
      </c>
      <c r="AD33" s="18"/>
      <c r="AE33" s="18"/>
      <c r="AF33" s="31"/>
      <c r="AG33" s="16"/>
      <c r="AH33" s="62"/>
      <c r="AI33" s="62"/>
      <c r="AJ33" s="62"/>
      <c r="AK33" s="63"/>
      <c r="AL33" s="64"/>
      <c r="AM33" s="16"/>
      <c r="AN33" s="62"/>
      <c r="AO33" s="62"/>
      <c r="AP33" s="62"/>
      <c r="AQ33" s="64"/>
      <c r="AR33" s="18"/>
    </row>
    <row r="34" spans="1:44" s="30" customFormat="1" ht="40.5" customHeight="1">
      <c r="A34" s="16">
        <v>18</v>
      </c>
      <c r="B34" s="98" t="s">
        <v>159</v>
      </c>
      <c r="C34" s="18" t="s">
        <v>74</v>
      </c>
      <c r="D34" s="94" t="s">
        <v>132</v>
      </c>
      <c r="E34" s="16" t="s">
        <v>18</v>
      </c>
      <c r="F34" s="16" t="s">
        <v>11</v>
      </c>
      <c r="G34" s="19" t="s">
        <v>15</v>
      </c>
      <c r="H34" s="107">
        <v>864.08399999999995</v>
      </c>
      <c r="I34" s="94">
        <v>2012</v>
      </c>
      <c r="J34" s="88">
        <f t="shared" si="9"/>
        <v>-2</v>
      </c>
      <c r="K34" s="62" t="s">
        <v>16</v>
      </c>
      <c r="L34" s="61">
        <v>13</v>
      </c>
      <c r="M34" s="61">
        <v>13</v>
      </c>
      <c r="N34" s="69">
        <f t="shared" si="10"/>
        <v>82.409523809523805</v>
      </c>
      <c r="O34" s="61">
        <v>1730.6</v>
      </c>
      <c r="P34" s="83">
        <f t="shared" si="17"/>
        <v>224.97799999999998</v>
      </c>
      <c r="Q34" s="61">
        <v>70.625</v>
      </c>
      <c r="R34" s="83">
        <f t="shared" si="18"/>
        <v>313.91958324813987</v>
      </c>
      <c r="S34" s="61"/>
      <c r="T34" s="61"/>
      <c r="U34" s="84">
        <f t="shared" si="19"/>
        <v>70.625</v>
      </c>
      <c r="V34" s="84">
        <f t="shared" si="20"/>
        <v>847.5</v>
      </c>
      <c r="W34" s="61">
        <v>68.793000000000006</v>
      </c>
      <c r="X34" s="61">
        <v>25.843</v>
      </c>
      <c r="Y34" s="61">
        <v>37.933</v>
      </c>
      <c r="Z34" s="69">
        <f t="shared" si="21"/>
        <v>980.06899999999996</v>
      </c>
      <c r="AA34" s="61">
        <v>745.30399999999997</v>
      </c>
      <c r="AB34" s="61">
        <v>6.73</v>
      </c>
      <c r="AC34" s="69">
        <f t="shared" si="22"/>
        <v>1732.1030000000001</v>
      </c>
      <c r="AD34" s="18"/>
      <c r="AE34" s="18"/>
      <c r="AF34" s="31"/>
      <c r="AG34" s="16"/>
      <c r="AH34" s="62"/>
      <c r="AI34" s="62"/>
      <c r="AJ34" s="62"/>
      <c r="AK34" s="63"/>
      <c r="AL34" s="64"/>
      <c r="AM34" s="16"/>
      <c r="AN34" s="62"/>
      <c r="AO34" s="62"/>
      <c r="AP34" s="62"/>
      <c r="AQ34" s="64"/>
      <c r="AR34" s="18"/>
    </row>
    <row r="35" spans="1:44" s="30" customFormat="1" ht="40.5" customHeight="1">
      <c r="A35" s="16">
        <v>19</v>
      </c>
      <c r="B35" s="98" t="s">
        <v>153</v>
      </c>
      <c r="C35" s="18" t="s">
        <v>74</v>
      </c>
      <c r="D35" s="96" t="s">
        <v>138</v>
      </c>
      <c r="E35" s="16" t="s">
        <v>18</v>
      </c>
      <c r="F35" s="16" t="s">
        <v>11</v>
      </c>
      <c r="G35" s="19" t="s">
        <v>62</v>
      </c>
      <c r="H35" s="107">
        <v>6238.0339999999997</v>
      </c>
      <c r="I35" s="96">
        <v>2006</v>
      </c>
      <c r="J35" s="88">
        <f t="shared" si="9"/>
        <v>-8</v>
      </c>
      <c r="K35" s="62" t="s">
        <v>16</v>
      </c>
      <c r="L35" s="61">
        <v>18</v>
      </c>
      <c r="M35" s="61">
        <v>18</v>
      </c>
      <c r="N35" s="69">
        <f t="shared" si="10"/>
        <v>102.30000000000001</v>
      </c>
      <c r="O35" s="61">
        <v>2148.3000000000002</v>
      </c>
      <c r="P35" s="83">
        <f t="shared" si="17"/>
        <v>386.69400000000002</v>
      </c>
      <c r="Q35" s="61">
        <v>133.018</v>
      </c>
      <c r="R35" s="83">
        <f t="shared" si="18"/>
        <v>343.9877525899031</v>
      </c>
      <c r="S35" s="61"/>
      <c r="T35" s="61"/>
      <c r="U35" s="84">
        <f t="shared" si="19"/>
        <v>133.018</v>
      </c>
      <c r="V35" s="84">
        <f t="shared" si="20"/>
        <v>1596.2159999999999</v>
      </c>
      <c r="W35" s="61">
        <v>156</v>
      </c>
      <c r="X35" s="61">
        <v>25.843</v>
      </c>
      <c r="Y35" s="61">
        <v>141.63</v>
      </c>
      <c r="Z35" s="69">
        <f t="shared" si="21"/>
        <v>1919.6889999999999</v>
      </c>
      <c r="AA35" s="61">
        <v>0</v>
      </c>
      <c r="AB35" s="61">
        <v>8.06</v>
      </c>
      <c r="AC35" s="69">
        <f t="shared" si="22"/>
        <v>1927.7489999999998</v>
      </c>
      <c r="AD35" s="18"/>
      <c r="AE35" s="18"/>
      <c r="AF35" s="31"/>
      <c r="AG35" s="16"/>
      <c r="AH35" s="62"/>
      <c r="AI35" s="62"/>
      <c r="AJ35" s="62"/>
      <c r="AK35" s="63"/>
      <c r="AL35" s="64"/>
      <c r="AM35" s="16"/>
      <c r="AN35" s="62"/>
      <c r="AO35" s="62"/>
      <c r="AP35" s="62"/>
      <c r="AQ35" s="64"/>
      <c r="AR35" s="18"/>
    </row>
    <row r="36" spans="1:44" s="30" customFormat="1" ht="40.5" customHeight="1">
      <c r="A36" s="16">
        <v>20</v>
      </c>
      <c r="B36" s="98" t="s">
        <v>153</v>
      </c>
      <c r="C36" s="18" t="s">
        <v>74</v>
      </c>
      <c r="D36" s="95" t="s">
        <v>139</v>
      </c>
      <c r="E36" s="16" t="s">
        <v>10</v>
      </c>
      <c r="F36" s="16" t="s">
        <v>11</v>
      </c>
      <c r="G36" s="19" t="s">
        <v>15</v>
      </c>
      <c r="H36" s="16">
        <v>7787.5</v>
      </c>
      <c r="I36" s="94">
        <v>2017</v>
      </c>
      <c r="J36" s="88">
        <f t="shared" si="9"/>
        <v>3</v>
      </c>
      <c r="K36" s="62" t="s">
        <v>16</v>
      </c>
      <c r="L36" s="61">
        <v>11</v>
      </c>
      <c r="M36" s="61">
        <v>11</v>
      </c>
      <c r="N36" s="69">
        <f t="shared" si="10"/>
        <v>93.638095238095246</v>
      </c>
      <c r="O36" s="61">
        <v>1966.4</v>
      </c>
      <c r="P36" s="83">
        <f t="shared" si="17"/>
        <v>216.304</v>
      </c>
      <c r="Q36" s="61">
        <v>76.373000000000005</v>
      </c>
      <c r="R36" s="83">
        <f t="shared" si="18"/>
        <v>353.08177379983726</v>
      </c>
      <c r="S36" s="61"/>
      <c r="T36" s="61"/>
      <c r="U36" s="84">
        <f t="shared" si="19"/>
        <v>76.373000000000005</v>
      </c>
      <c r="V36" s="84">
        <f t="shared" si="20"/>
        <v>916.47600000000011</v>
      </c>
      <c r="W36" s="61">
        <v>187.79300000000001</v>
      </c>
      <c r="X36" s="61">
        <v>23.332999999999998</v>
      </c>
      <c r="Y36" s="61">
        <v>96.66</v>
      </c>
      <c r="Z36" s="69">
        <f t="shared" si="21"/>
        <v>1224.2620000000004</v>
      </c>
      <c r="AA36" s="61">
        <v>379.60500000000002</v>
      </c>
      <c r="AB36" s="61">
        <v>0</v>
      </c>
      <c r="AC36" s="69">
        <f t="shared" si="22"/>
        <v>1603.8670000000004</v>
      </c>
      <c r="AD36" s="18"/>
      <c r="AE36" s="18"/>
      <c r="AF36" s="31"/>
      <c r="AG36" s="16"/>
      <c r="AH36" s="62"/>
      <c r="AI36" s="62"/>
      <c r="AJ36" s="62"/>
      <c r="AK36" s="63"/>
      <c r="AL36" s="64"/>
      <c r="AM36" s="16"/>
      <c r="AN36" s="62"/>
      <c r="AO36" s="62"/>
      <c r="AP36" s="62"/>
      <c r="AQ36" s="64"/>
      <c r="AR36" s="18"/>
    </row>
    <row r="37" spans="1:44" s="30" customFormat="1" ht="40.5" customHeight="1">
      <c r="A37" s="16">
        <v>21</v>
      </c>
      <c r="B37" s="98" t="s">
        <v>153</v>
      </c>
      <c r="C37" s="18" t="s">
        <v>74</v>
      </c>
      <c r="D37" s="95" t="s">
        <v>141</v>
      </c>
      <c r="E37" s="16" t="s">
        <v>25</v>
      </c>
      <c r="F37" s="16" t="s">
        <v>20</v>
      </c>
      <c r="G37" s="19" t="s">
        <v>62</v>
      </c>
      <c r="H37" s="16">
        <v>16636.52</v>
      </c>
      <c r="I37" s="94">
        <v>2007</v>
      </c>
      <c r="J37" s="88">
        <f t="shared" si="9"/>
        <v>-7</v>
      </c>
      <c r="K37" s="62" t="s">
        <v>16</v>
      </c>
      <c r="L37" s="61">
        <v>14</v>
      </c>
      <c r="M37" s="61">
        <v>14</v>
      </c>
      <c r="N37" s="69">
        <f t="shared" si="10"/>
        <v>175.99047619047619</v>
      </c>
      <c r="O37" s="61">
        <v>3695.8</v>
      </c>
      <c r="P37" s="83">
        <f t="shared" si="17"/>
        <v>517.41200000000003</v>
      </c>
      <c r="Q37" s="61">
        <v>232.113</v>
      </c>
      <c r="R37" s="83">
        <f t="shared" si="18"/>
        <v>448.60382055306019</v>
      </c>
      <c r="S37" s="61"/>
      <c r="T37" s="61"/>
      <c r="U37" s="84">
        <f t="shared" si="19"/>
        <v>232.113</v>
      </c>
      <c r="V37" s="84">
        <f t="shared" si="20"/>
        <v>2785.3559999999998</v>
      </c>
      <c r="W37" s="61">
        <v>244.79300000000001</v>
      </c>
      <c r="X37" s="61">
        <v>28333</v>
      </c>
      <c r="Y37" s="61">
        <v>110.408</v>
      </c>
      <c r="Z37" s="69">
        <f t="shared" si="21"/>
        <v>31473.557000000001</v>
      </c>
      <c r="AA37" s="61">
        <v>655.39499999999998</v>
      </c>
      <c r="AB37" s="61">
        <v>12.5</v>
      </c>
      <c r="AC37" s="69">
        <f t="shared" si="22"/>
        <v>32141.452000000001</v>
      </c>
      <c r="AD37" s="18"/>
      <c r="AE37" s="18"/>
      <c r="AF37" s="31"/>
      <c r="AG37" s="16"/>
      <c r="AH37" s="62"/>
      <c r="AI37" s="62"/>
      <c r="AJ37" s="62"/>
      <c r="AK37" s="63"/>
      <c r="AL37" s="64"/>
      <c r="AM37" s="16"/>
      <c r="AN37" s="62"/>
      <c r="AO37" s="62"/>
      <c r="AP37" s="62"/>
      <c r="AQ37" s="64"/>
      <c r="AR37" s="18"/>
    </row>
    <row r="38" spans="1:44" s="30" customFormat="1" ht="40.5" customHeight="1">
      <c r="A38" s="16">
        <v>22</v>
      </c>
      <c r="B38" s="98" t="s">
        <v>157</v>
      </c>
      <c r="C38" s="18" t="s">
        <v>74</v>
      </c>
      <c r="D38" s="95" t="s">
        <v>141</v>
      </c>
      <c r="E38" s="16" t="s">
        <v>25</v>
      </c>
      <c r="F38" s="16" t="s">
        <v>20</v>
      </c>
      <c r="G38" s="19" t="s">
        <v>62</v>
      </c>
      <c r="H38" s="16">
        <v>16636.52</v>
      </c>
      <c r="I38" s="94">
        <v>2007</v>
      </c>
      <c r="J38" s="88">
        <f t="shared" si="9"/>
        <v>-7</v>
      </c>
      <c r="K38" s="62" t="s">
        <v>16</v>
      </c>
      <c r="L38" s="61">
        <v>14</v>
      </c>
      <c r="M38" s="61">
        <v>14</v>
      </c>
      <c r="N38" s="69">
        <f t="shared" si="10"/>
        <v>177.64761904761903</v>
      </c>
      <c r="O38" s="61">
        <v>3730.6</v>
      </c>
      <c r="P38" s="83">
        <f t="shared" si="11"/>
        <v>522.28399999999999</v>
      </c>
      <c r="Q38" s="61">
        <v>233.202</v>
      </c>
      <c r="R38" s="83">
        <f t="shared" si="12"/>
        <v>446.50420077965248</v>
      </c>
      <c r="S38" s="61"/>
      <c r="T38" s="61"/>
      <c r="U38" s="84">
        <f t="shared" si="13"/>
        <v>233.202</v>
      </c>
      <c r="V38" s="84">
        <f t="shared" si="14"/>
        <v>2798.424</v>
      </c>
      <c r="W38" s="61">
        <v>88.793000000000006</v>
      </c>
      <c r="X38" s="61">
        <v>38.332999999999998</v>
      </c>
      <c r="Y38" s="61">
        <v>106</v>
      </c>
      <c r="Z38" s="69">
        <f t="shared" si="15"/>
        <v>3031.55</v>
      </c>
      <c r="AA38" s="61">
        <v>782.92499999999995</v>
      </c>
      <c r="AB38" s="61">
        <v>12.5</v>
      </c>
      <c r="AC38" s="69">
        <f t="shared" si="16"/>
        <v>3826.9750000000004</v>
      </c>
      <c r="AD38" s="18"/>
      <c r="AE38" s="18"/>
      <c r="AF38" s="31"/>
      <c r="AG38" s="16"/>
      <c r="AH38" s="62"/>
      <c r="AI38" s="62"/>
      <c r="AJ38" s="62"/>
      <c r="AK38" s="63"/>
      <c r="AL38" s="64"/>
      <c r="AM38" s="16"/>
      <c r="AN38" s="62"/>
      <c r="AO38" s="62"/>
      <c r="AP38" s="62"/>
      <c r="AQ38" s="64"/>
      <c r="AR38" s="18"/>
    </row>
    <row r="39" spans="1:44" s="30" customFormat="1" ht="40.5" customHeight="1">
      <c r="A39" s="16">
        <v>23</v>
      </c>
      <c r="B39" s="98" t="s">
        <v>160</v>
      </c>
      <c r="C39" s="18" t="s">
        <v>74</v>
      </c>
      <c r="D39" s="94" t="s">
        <v>131</v>
      </c>
      <c r="E39" s="16" t="s">
        <v>18</v>
      </c>
      <c r="F39" s="16" t="s">
        <v>11</v>
      </c>
      <c r="G39" s="19" t="s">
        <v>15</v>
      </c>
      <c r="H39" s="16">
        <v>1900</v>
      </c>
      <c r="I39" s="94">
        <v>2008</v>
      </c>
      <c r="J39" s="88">
        <f t="shared" si="9"/>
        <v>-6</v>
      </c>
      <c r="K39" s="62" t="s">
        <v>16</v>
      </c>
      <c r="L39" s="61">
        <v>13</v>
      </c>
      <c r="M39" s="61">
        <v>13</v>
      </c>
      <c r="N39" s="69">
        <f t="shared" si="10"/>
        <v>53.114285714285721</v>
      </c>
      <c r="O39" s="61">
        <v>1115.4000000000001</v>
      </c>
      <c r="P39" s="83">
        <f t="shared" si="11"/>
        <v>145.00200000000001</v>
      </c>
      <c r="Q39" s="61">
        <v>44.652999999999999</v>
      </c>
      <c r="R39" s="83">
        <f t="shared" si="12"/>
        <v>307.94747658652983</v>
      </c>
      <c r="S39" s="61"/>
      <c r="T39" s="61"/>
      <c r="U39" s="84">
        <f t="shared" si="13"/>
        <v>44.652999999999999</v>
      </c>
      <c r="V39" s="84">
        <f t="shared" si="14"/>
        <v>535.83600000000001</v>
      </c>
      <c r="W39" s="61">
        <v>68.793000000000006</v>
      </c>
      <c r="X39" s="61">
        <v>0</v>
      </c>
      <c r="Y39" s="61">
        <v>0</v>
      </c>
      <c r="Z39" s="69">
        <f t="shared" si="15"/>
        <v>604.62900000000002</v>
      </c>
      <c r="AA39" s="61">
        <v>0</v>
      </c>
      <c r="AB39" s="61">
        <v>6.73</v>
      </c>
      <c r="AC39" s="69">
        <f t="shared" si="16"/>
        <v>611.35900000000004</v>
      </c>
      <c r="AD39" s="18"/>
      <c r="AE39" s="18"/>
      <c r="AF39" s="31"/>
      <c r="AG39" s="16"/>
      <c r="AH39" s="62"/>
      <c r="AI39" s="62"/>
      <c r="AJ39" s="62"/>
      <c r="AK39" s="63"/>
      <c r="AL39" s="64"/>
      <c r="AM39" s="16"/>
      <c r="AN39" s="62"/>
      <c r="AO39" s="62"/>
      <c r="AP39" s="62"/>
      <c r="AQ39" s="64"/>
      <c r="AR39" s="18"/>
    </row>
    <row r="40" spans="1:44" s="30" customFormat="1" ht="40.5" customHeight="1">
      <c r="A40" s="16">
        <v>24</v>
      </c>
      <c r="B40" s="98" t="s">
        <v>160</v>
      </c>
      <c r="C40" s="18" t="s">
        <v>74</v>
      </c>
      <c r="D40" s="94" t="s">
        <v>142</v>
      </c>
      <c r="E40" s="16" t="s">
        <v>25</v>
      </c>
      <c r="F40" s="16" t="s">
        <v>11</v>
      </c>
      <c r="G40" s="19" t="s">
        <v>62</v>
      </c>
      <c r="H40" s="16">
        <v>2700</v>
      </c>
      <c r="I40" s="94">
        <v>2008</v>
      </c>
      <c r="J40" s="88">
        <f t="shared" si="9"/>
        <v>-6</v>
      </c>
      <c r="K40" s="62" t="s">
        <v>16</v>
      </c>
      <c r="L40" s="61">
        <v>18</v>
      </c>
      <c r="M40" s="61">
        <v>18</v>
      </c>
      <c r="N40" s="69">
        <f>O40/21</f>
        <v>52.74285714285714</v>
      </c>
      <c r="O40" s="61">
        <v>1107.5999999999999</v>
      </c>
      <c r="P40" s="83">
        <f t="shared" si="11"/>
        <v>199.36799999999999</v>
      </c>
      <c r="Q40" s="61">
        <v>61.557000000000002</v>
      </c>
      <c r="R40" s="83">
        <f t="shared" si="12"/>
        <v>308.76068376068378</v>
      </c>
      <c r="S40" s="61"/>
      <c r="T40" s="61"/>
      <c r="U40" s="84">
        <f t="shared" si="13"/>
        <v>61.557000000000002</v>
      </c>
      <c r="V40" s="84">
        <f t="shared" si="14"/>
        <v>738.68399999999997</v>
      </c>
      <c r="W40" s="61">
        <v>88.793000000000006</v>
      </c>
      <c r="X40" s="61">
        <v>0</v>
      </c>
      <c r="Y40" s="61">
        <v>0</v>
      </c>
      <c r="Z40" s="69">
        <f t="shared" si="15"/>
        <v>827.47699999999998</v>
      </c>
      <c r="AA40" s="61">
        <v>0</v>
      </c>
      <c r="AB40" s="61">
        <v>12.5</v>
      </c>
      <c r="AC40" s="69">
        <f t="shared" si="16"/>
        <v>839.97699999999998</v>
      </c>
      <c r="AD40" s="18"/>
      <c r="AE40" s="18"/>
      <c r="AF40" s="31"/>
      <c r="AG40" s="16"/>
      <c r="AH40" s="62"/>
      <c r="AI40" s="62"/>
      <c r="AJ40" s="62"/>
      <c r="AK40" s="63"/>
      <c r="AL40" s="64"/>
      <c r="AM40" s="16"/>
      <c r="AN40" s="62"/>
      <c r="AO40" s="62"/>
      <c r="AP40" s="62"/>
      <c r="AQ40" s="64"/>
      <c r="AR40" s="18"/>
    </row>
    <row r="41" spans="1:44" s="30" customFormat="1" ht="40.5" customHeight="1">
      <c r="A41" s="16">
        <v>25</v>
      </c>
      <c r="B41" s="98" t="s">
        <v>160</v>
      </c>
      <c r="C41" s="18" t="s">
        <v>74</v>
      </c>
      <c r="D41" s="93" t="s">
        <v>131</v>
      </c>
      <c r="E41" s="16" t="s">
        <v>18</v>
      </c>
      <c r="F41" s="16" t="s">
        <v>11</v>
      </c>
      <c r="G41" s="19" t="s">
        <v>15</v>
      </c>
      <c r="H41" s="16">
        <v>2250</v>
      </c>
      <c r="I41" s="94">
        <v>2010</v>
      </c>
      <c r="J41" s="88">
        <f t="shared" si="9"/>
        <v>-4</v>
      </c>
      <c r="K41" s="62" t="s">
        <v>16</v>
      </c>
      <c r="L41" s="61">
        <v>13</v>
      </c>
      <c r="M41" s="61">
        <v>13</v>
      </c>
      <c r="N41" s="69">
        <f t="shared" si="10"/>
        <v>42.471428571428568</v>
      </c>
      <c r="O41" s="61">
        <v>891.9</v>
      </c>
      <c r="P41" s="83">
        <f t="shared" ref="P41:P57" si="23">+O41*M41/100</f>
        <v>115.94699999999999</v>
      </c>
      <c r="Q41" s="61">
        <v>36.343000000000004</v>
      </c>
      <c r="R41" s="83">
        <f t="shared" ref="R41:R57" si="24">+Q41*1000/P41</f>
        <v>313.44493604836697</v>
      </c>
      <c r="S41" s="61"/>
      <c r="T41" s="61"/>
      <c r="U41" s="84">
        <f t="shared" ref="U41:U52" si="25">(Q41+T41)</f>
        <v>36.343000000000004</v>
      </c>
      <c r="V41" s="84">
        <f t="shared" ref="V41:V52" si="26">U41*12</f>
        <v>436.11600000000004</v>
      </c>
      <c r="W41" s="61">
        <v>68.793000000000006</v>
      </c>
      <c r="X41" s="61">
        <v>0</v>
      </c>
      <c r="Y41" s="61">
        <v>63.5</v>
      </c>
      <c r="Z41" s="69">
        <f t="shared" ref="Z41:Z52" si="27">SUM(V41:Y41)</f>
        <v>568.40900000000011</v>
      </c>
      <c r="AA41" s="61"/>
      <c r="AB41" s="61">
        <v>6.73</v>
      </c>
      <c r="AC41" s="69">
        <f t="shared" ref="AC41:AC57" si="28">SUM(Z41:AB41)</f>
        <v>575.13900000000012</v>
      </c>
      <c r="AD41" s="18"/>
      <c r="AE41" s="18"/>
      <c r="AF41" s="31"/>
      <c r="AG41" s="16"/>
      <c r="AH41" s="62"/>
      <c r="AI41" s="62"/>
      <c r="AJ41" s="62"/>
      <c r="AK41" s="63"/>
      <c r="AL41" s="64"/>
      <c r="AM41" s="16"/>
      <c r="AN41" s="62"/>
      <c r="AO41" s="62"/>
      <c r="AP41" s="62"/>
      <c r="AQ41" s="64"/>
      <c r="AR41" s="18"/>
    </row>
    <row r="42" spans="1:44" s="30" customFormat="1" ht="40.5" customHeight="1">
      <c r="A42" s="16">
        <v>26</v>
      </c>
      <c r="B42" s="98" t="s">
        <v>160</v>
      </c>
      <c r="C42" s="18" t="s">
        <v>74</v>
      </c>
      <c r="D42" s="94" t="s">
        <v>143</v>
      </c>
      <c r="E42" s="16" t="s">
        <v>25</v>
      </c>
      <c r="F42" s="16" t="s">
        <v>11</v>
      </c>
      <c r="G42" s="19" t="s">
        <v>27</v>
      </c>
      <c r="H42" s="16">
        <v>1950</v>
      </c>
      <c r="I42" s="94">
        <v>2008</v>
      </c>
      <c r="J42" s="88">
        <f t="shared" si="9"/>
        <v>-6</v>
      </c>
      <c r="K42" s="62" t="s">
        <v>16</v>
      </c>
      <c r="L42" s="61">
        <v>15</v>
      </c>
      <c r="M42" s="61">
        <v>15</v>
      </c>
      <c r="N42" s="69">
        <f t="shared" si="10"/>
        <v>54.495238095238101</v>
      </c>
      <c r="O42" s="61">
        <v>1144.4000000000001</v>
      </c>
      <c r="P42" s="83">
        <f t="shared" si="23"/>
        <v>171.66</v>
      </c>
      <c r="Q42" s="61">
        <v>52.131</v>
      </c>
      <c r="R42" s="83">
        <f t="shared" si="24"/>
        <v>303.68752184550857</v>
      </c>
      <c r="S42" s="61"/>
      <c r="T42" s="61"/>
      <c r="U42" s="84">
        <f t="shared" si="25"/>
        <v>52.131</v>
      </c>
      <c r="V42" s="84">
        <f t="shared" si="26"/>
        <v>625.572</v>
      </c>
      <c r="W42" s="61">
        <v>178.333</v>
      </c>
      <c r="X42" s="61">
        <v>0</v>
      </c>
      <c r="Y42" s="61">
        <v>65.5</v>
      </c>
      <c r="Z42" s="69">
        <f>SUM(V42:Y42)</f>
        <v>869.40499999999997</v>
      </c>
      <c r="AA42" s="61">
        <v>0</v>
      </c>
      <c r="AB42" s="61">
        <v>12.5</v>
      </c>
      <c r="AC42" s="69">
        <f t="shared" si="28"/>
        <v>881.90499999999997</v>
      </c>
      <c r="AD42" s="18"/>
      <c r="AE42" s="18"/>
      <c r="AF42" s="31"/>
      <c r="AG42" s="16"/>
      <c r="AH42" s="62"/>
      <c r="AI42" s="62"/>
      <c r="AJ42" s="62"/>
      <c r="AK42" s="63"/>
      <c r="AL42" s="64"/>
      <c r="AM42" s="16"/>
      <c r="AN42" s="62"/>
      <c r="AO42" s="62"/>
      <c r="AP42" s="62"/>
      <c r="AQ42" s="64"/>
      <c r="AR42" s="18"/>
    </row>
    <row r="43" spans="1:44" s="30" customFormat="1" ht="40.5" customHeight="1">
      <c r="A43" s="16">
        <v>27</v>
      </c>
      <c r="B43" s="98" t="s">
        <v>160</v>
      </c>
      <c r="C43" s="18" t="s">
        <v>74</v>
      </c>
      <c r="D43" s="94" t="s">
        <v>144</v>
      </c>
      <c r="E43" s="16" t="s">
        <v>25</v>
      </c>
      <c r="F43" s="16" t="s">
        <v>11</v>
      </c>
      <c r="G43" s="19" t="s">
        <v>27</v>
      </c>
      <c r="H43" s="16">
        <v>3300</v>
      </c>
      <c r="I43" s="94">
        <v>2010</v>
      </c>
      <c r="J43" s="88">
        <f t="shared" si="9"/>
        <v>-4</v>
      </c>
      <c r="K43" s="62" t="s">
        <v>16</v>
      </c>
      <c r="L43" s="61">
        <v>18</v>
      </c>
      <c r="M43" s="61">
        <v>18</v>
      </c>
      <c r="N43" s="69">
        <f t="shared" si="10"/>
        <v>53.271428571428572</v>
      </c>
      <c r="O43" s="61">
        <v>1118.7</v>
      </c>
      <c r="P43" s="83">
        <f t="shared" si="23"/>
        <v>201.36600000000001</v>
      </c>
      <c r="Q43" s="61">
        <v>62.25</v>
      </c>
      <c r="R43" s="83">
        <f t="shared" si="24"/>
        <v>309.13858347486666</v>
      </c>
      <c r="S43" s="61"/>
      <c r="T43" s="61"/>
      <c r="U43" s="84">
        <f t="shared" si="25"/>
        <v>62.25</v>
      </c>
      <c r="V43" s="84">
        <f t="shared" si="26"/>
        <v>747</v>
      </c>
      <c r="W43" s="61">
        <v>156</v>
      </c>
      <c r="X43" s="61">
        <v>19.164999999999999</v>
      </c>
      <c r="Y43" s="61">
        <v>65.5</v>
      </c>
      <c r="Z43" s="69">
        <f>SUM(V43:Y43)</f>
        <v>987.66499999999996</v>
      </c>
      <c r="AA43" s="61">
        <v>0</v>
      </c>
      <c r="AB43" s="61">
        <v>12.5</v>
      </c>
      <c r="AC43" s="69">
        <f t="shared" si="28"/>
        <v>1000.165</v>
      </c>
      <c r="AD43" s="18"/>
      <c r="AE43" s="18"/>
      <c r="AF43" s="31"/>
      <c r="AG43" s="16"/>
      <c r="AH43" s="62"/>
      <c r="AI43" s="62"/>
      <c r="AJ43" s="62"/>
      <c r="AK43" s="63"/>
      <c r="AL43" s="64"/>
      <c r="AM43" s="16"/>
      <c r="AN43" s="62"/>
      <c r="AO43" s="62"/>
      <c r="AP43" s="62"/>
      <c r="AQ43" s="64"/>
      <c r="AR43" s="18"/>
    </row>
    <row r="44" spans="1:44" s="30" customFormat="1" ht="40.5" customHeight="1">
      <c r="A44" s="16">
        <v>28</v>
      </c>
      <c r="B44" s="98" t="s">
        <v>160</v>
      </c>
      <c r="C44" s="18" t="s">
        <v>74</v>
      </c>
      <c r="D44" s="94" t="s">
        <v>145</v>
      </c>
      <c r="E44" s="16" t="s">
        <v>25</v>
      </c>
      <c r="F44" s="16" t="s">
        <v>11</v>
      </c>
      <c r="G44" s="19" t="s">
        <v>27</v>
      </c>
      <c r="H44" s="16">
        <v>3300</v>
      </c>
      <c r="I44" s="94">
        <v>2011</v>
      </c>
      <c r="J44" s="88">
        <f t="shared" si="9"/>
        <v>-3</v>
      </c>
      <c r="K44" s="62" t="s">
        <v>16</v>
      </c>
      <c r="L44" s="61">
        <v>18</v>
      </c>
      <c r="M44" s="61">
        <v>18</v>
      </c>
      <c r="N44" s="69">
        <f t="shared" si="10"/>
        <v>57.657142857142858</v>
      </c>
      <c r="O44" s="61">
        <v>1210.8</v>
      </c>
      <c r="P44" s="83">
        <f t="shared" si="23"/>
        <v>217.94399999999999</v>
      </c>
      <c r="Q44" s="61">
        <v>71.081000000000003</v>
      </c>
      <c r="R44" s="83">
        <f t="shared" si="24"/>
        <v>326.14341298682234</v>
      </c>
      <c r="S44" s="61"/>
      <c r="T44" s="61"/>
      <c r="U44" s="84">
        <f t="shared" si="25"/>
        <v>71.081000000000003</v>
      </c>
      <c r="V44" s="84">
        <f t="shared" si="26"/>
        <v>852.97199999999998</v>
      </c>
      <c r="W44" s="61">
        <v>88.793000000000006</v>
      </c>
      <c r="X44" s="61">
        <v>0</v>
      </c>
      <c r="Y44" s="61">
        <v>21</v>
      </c>
      <c r="Z44" s="69">
        <f>SUM(V44:Y44)</f>
        <v>962.76499999999999</v>
      </c>
      <c r="AA44" s="61">
        <v>0</v>
      </c>
      <c r="AB44" s="61">
        <v>13</v>
      </c>
      <c r="AC44" s="69">
        <f t="shared" si="28"/>
        <v>975.76499999999999</v>
      </c>
      <c r="AD44" s="18"/>
      <c r="AE44" s="18"/>
      <c r="AF44" s="31"/>
      <c r="AG44" s="16"/>
      <c r="AH44" s="62"/>
      <c r="AI44" s="62"/>
      <c r="AJ44" s="62"/>
      <c r="AK44" s="63"/>
      <c r="AL44" s="64"/>
      <c r="AM44" s="16"/>
      <c r="AN44" s="62"/>
      <c r="AO44" s="62"/>
      <c r="AP44" s="62"/>
      <c r="AQ44" s="64"/>
      <c r="AR44" s="18"/>
    </row>
    <row r="45" spans="1:44" s="30" customFormat="1" ht="40.5" customHeight="1">
      <c r="A45" s="16">
        <v>29</v>
      </c>
      <c r="B45" s="98" t="s">
        <v>160</v>
      </c>
      <c r="C45" s="18" t="s">
        <v>74</v>
      </c>
      <c r="D45" s="93" t="s">
        <v>146</v>
      </c>
      <c r="E45" s="16" t="s">
        <v>18</v>
      </c>
      <c r="F45" s="16" t="s">
        <v>11</v>
      </c>
      <c r="G45" s="19" t="s">
        <v>15</v>
      </c>
      <c r="H45" s="16">
        <v>2150</v>
      </c>
      <c r="I45" s="94">
        <v>2010</v>
      </c>
      <c r="J45" s="88">
        <f t="shared" si="9"/>
        <v>-4</v>
      </c>
      <c r="K45" s="62" t="s">
        <v>16</v>
      </c>
      <c r="L45" s="61">
        <v>13</v>
      </c>
      <c r="M45" s="61">
        <v>13</v>
      </c>
      <c r="N45" s="69">
        <f t="shared" si="10"/>
        <v>56.157142857142858</v>
      </c>
      <c r="O45" s="61">
        <v>1179.3</v>
      </c>
      <c r="P45" s="83">
        <f t="shared" si="23"/>
        <v>153.309</v>
      </c>
      <c r="Q45" s="61">
        <v>47.835999999999999</v>
      </c>
      <c r="R45" s="83">
        <f t="shared" si="24"/>
        <v>312.02342980516471</v>
      </c>
      <c r="S45" s="61"/>
      <c r="T45" s="61"/>
      <c r="U45" s="84">
        <f t="shared" si="25"/>
        <v>47.835999999999999</v>
      </c>
      <c r="V45" s="84">
        <f t="shared" si="26"/>
        <v>574.03199999999993</v>
      </c>
      <c r="W45" s="61">
        <v>68.793000000000006</v>
      </c>
      <c r="X45" s="61"/>
      <c r="Y45" s="61">
        <v>28.736999999999998</v>
      </c>
      <c r="Z45" s="69">
        <f>SUM(V45:Y45)</f>
        <v>671.5619999999999</v>
      </c>
      <c r="AA45" s="61">
        <v>0</v>
      </c>
      <c r="AB45" s="61">
        <v>6.73</v>
      </c>
      <c r="AC45" s="69">
        <f>SUM(Z45:AB45)</f>
        <v>678.29199999999992</v>
      </c>
      <c r="AD45" s="18"/>
      <c r="AE45" s="18"/>
      <c r="AF45" s="31"/>
      <c r="AG45" s="16"/>
      <c r="AH45" s="62"/>
      <c r="AI45" s="62"/>
      <c r="AJ45" s="62"/>
      <c r="AK45" s="63"/>
      <c r="AL45" s="64"/>
      <c r="AM45" s="16"/>
      <c r="AN45" s="62"/>
      <c r="AO45" s="62"/>
      <c r="AP45" s="62"/>
      <c r="AQ45" s="64"/>
      <c r="AR45" s="18"/>
    </row>
    <row r="46" spans="1:44" s="30" customFormat="1" ht="40.5" customHeight="1">
      <c r="A46" s="16">
        <v>30</v>
      </c>
      <c r="B46" s="98" t="s">
        <v>160</v>
      </c>
      <c r="C46" s="18" t="s">
        <v>74</v>
      </c>
      <c r="D46" s="93" t="s">
        <v>131</v>
      </c>
      <c r="E46" s="16" t="s">
        <v>18</v>
      </c>
      <c r="F46" s="16" t="s">
        <v>11</v>
      </c>
      <c r="G46" s="19" t="s">
        <v>15</v>
      </c>
      <c r="H46" s="16">
        <v>2200</v>
      </c>
      <c r="I46" s="94">
        <v>2010</v>
      </c>
      <c r="J46" s="88">
        <f t="shared" si="9"/>
        <v>-4</v>
      </c>
      <c r="K46" s="62" t="s">
        <v>16</v>
      </c>
      <c r="L46" s="61">
        <v>13</v>
      </c>
      <c r="M46" s="61">
        <v>13</v>
      </c>
      <c r="N46" s="69">
        <f t="shared" si="10"/>
        <v>54.738095238095241</v>
      </c>
      <c r="O46" s="61">
        <v>1149.5</v>
      </c>
      <c r="P46" s="83">
        <f t="shared" si="23"/>
        <v>149.435</v>
      </c>
      <c r="Q46" s="61">
        <v>46.869</v>
      </c>
      <c r="R46" s="83">
        <f t="shared" si="24"/>
        <v>313.64138254090409</v>
      </c>
      <c r="S46" s="61"/>
      <c r="T46" s="61"/>
      <c r="U46" s="84">
        <f t="shared" si="25"/>
        <v>46.869</v>
      </c>
      <c r="V46" s="84">
        <f t="shared" si="26"/>
        <v>562.428</v>
      </c>
      <c r="W46" s="61">
        <v>140</v>
      </c>
      <c r="X46" s="61">
        <v>26</v>
      </c>
      <c r="Y46" s="61">
        <v>0</v>
      </c>
      <c r="Z46" s="69">
        <f t="shared" si="27"/>
        <v>728.428</v>
      </c>
      <c r="AA46" s="61">
        <v>0</v>
      </c>
      <c r="AB46" s="61">
        <v>6.73</v>
      </c>
      <c r="AC46" s="69">
        <f>SUM(Z46:AB46)</f>
        <v>735.15800000000002</v>
      </c>
      <c r="AD46" s="18"/>
      <c r="AE46" s="18"/>
      <c r="AF46" s="31"/>
      <c r="AG46" s="16"/>
      <c r="AH46" s="62"/>
      <c r="AI46" s="62"/>
      <c r="AJ46" s="62"/>
      <c r="AK46" s="63"/>
      <c r="AL46" s="64"/>
      <c r="AM46" s="16"/>
      <c r="AN46" s="62"/>
      <c r="AO46" s="62"/>
      <c r="AP46" s="62"/>
      <c r="AQ46" s="64"/>
      <c r="AR46" s="18"/>
    </row>
    <row r="47" spans="1:44" s="30" customFormat="1" ht="40.5" customHeight="1">
      <c r="A47" s="16">
        <v>31</v>
      </c>
      <c r="B47" s="98" t="s">
        <v>160</v>
      </c>
      <c r="C47" s="18" t="s">
        <v>74</v>
      </c>
      <c r="D47" s="93" t="s">
        <v>148</v>
      </c>
      <c r="E47" s="16" t="s">
        <v>25</v>
      </c>
      <c r="F47" s="16" t="s">
        <v>11</v>
      </c>
      <c r="G47" s="19" t="s">
        <v>27</v>
      </c>
      <c r="H47" s="16">
        <v>2600</v>
      </c>
      <c r="I47" s="94">
        <v>2008</v>
      </c>
      <c r="J47" s="88">
        <f t="shared" si="9"/>
        <v>-6</v>
      </c>
      <c r="K47" s="62" t="s">
        <v>16</v>
      </c>
      <c r="L47" s="61">
        <v>18</v>
      </c>
      <c r="M47" s="61">
        <v>18</v>
      </c>
      <c r="N47" s="69">
        <f t="shared" si="10"/>
        <v>40.357142857142854</v>
      </c>
      <c r="O47" s="61">
        <v>847.5</v>
      </c>
      <c r="P47" s="83">
        <f>+O47*M47/100</f>
        <v>152.55000000000001</v>
      </c>
      <c r="Q47" s="61">
        <v>48.743000000000002</v>
      </c>
      <c r="R47" s="83">
        <f t="shared" si="24"/>
        <v>319.52146837102589</v>
      </c>
      <c r="S47" s="61"/>
      <c r="T47" s="61"/>
      <c r="U47" s="84">
        <f t="shared" si="25"/>
        <v>48.743000000000002</v>
      </c>
      <c r="V47" s="84">
        <f t="shared" si="26"/>
        <v>584.91600000000005</v>
      </c>
      <c r="W47" s="61">
        <v>88.793000000000006</v>
      </c>
      <c r="X47" s="61"/>
      <c r="Y47" s="61">
        <v>64.5</v>
      </c>
      <c r="Z47" s="69">
        <f>SUM(V47:Y47)</f>
        <v>738.20900000000006</v>
      </c>
      <c r="AA47" s="61">
        <v>176.72499999999999</v>
      </c>
      <c r="AB47" s="61">
        <v>12.5</v>
      </c>
      <c r="AC47" s="69">
        <f>SUM(Z47:AB47)</f>
        <v>927.43400000000008</v>
      </c>
      <c r="AD47" s="18"/>
      <c r="AE47" s="18"/>
      <c r="AF47" s="31"/>
      <c r="AG47" s="16"/>
      <c r="AH47" s="62"/>
      <c r="AI47" s="62"/>
      <c r="AJ47" s="62"/>
      <c r="AK47" s="63"/>
      <c r="AL47" s="64"/>
      <c r="AM47" s="16"/>
      <c r="AN47" s="62"/>
      <c r="AO47" s="62"/>
      <c r="AP47" s="62"/>
      <c r="AQ47" s="64"/>
      <c r="AR47" s="18"/>
    </row>
    <row r="48" spans="1:44" s="106" customFormat="1" ht="40.5" customHeight="1">
      <c r="A48" s="16">
        <v>32</v>
      </c>
      <c r="B48" s="100" t="s">
        <v>160</v>
      </c>
      <c r="C48" s="101" t="s">
        <v>74</v>
      </c>
      <c r="D48" s="94" t="s">
        <v>149</v>
      </c>
      <c r="E48" s="99" t="s">
        <v>25</v>
      </c>
      <c r="F48" s="99" t="s">
        <v>20</v>
      </c>
      <c r="G48" s="102" t="s">
        <v>63</v>
      </c>
      <c r="H48" s="99">
        <v>16740</v>
      </c>
      <c r="I48" s="94">
        <v>2011</v>
      </c>
      <c r="J48" s="88">
        <f t="shared" si="9"/>
        <v>-3</v>
      </c>
      <c r="K48" s="103" t="s">
        <v>19</v>
      </c>
      <c r="L48" s="104">
        <v>22</v>
      </c>
      <c r="M48" s="104">
        <v>22</v>
      </c>
      <c r="N48" s="69">
        <f t="shared" si="10"/>
        <v>38.319047619047623</v>
      </c>
      <c r="O48" s="104">
        <v>804.7</v>
      </c>
      <c r="P48" s="83">
        <f t="shared" ref="P48:P49" si="29">+O48*M48/100</f>
        <v>177.03400000000002</v>
      </c>
      <c r="Q48" s="104">
        <v>79.81</v>
      </c>
      <c r="R48" s="83">
        <f t="shared" si="24"/>
        <v>450.81735711784171</v>
      </c>
      <c r="S48" s="104"/>
      <c r="T48" s="104"/>
      <c r="U48" s="84">
        <f t="shared" si="25"/>
        <v>79.81</v>
      </c>
      <c r="V48" s="84">
        <f t="shared" si="26"/>
        <v>957.72</v>
      </c>
      <c r="W48" s="104">
        <v>0</v>
      </c>
      <c r="X48" s="104"/>
      <c r="Y48" s="104">
        <v>96.5</v>
      </c>
      <c r="Z48" s="69">
        <f t="shared" ref="Z48:Z49" si="30">SUM(V48:Y48)</f>
        <v>1054.22</v>
      </c>
      <c r="AA48" s="104">
        <v>0</v>
      </c>
      <c r="AB48" s="104">
        <v>0</v>
      </c>
      <c r="AC48" s="69">
        <f t="shared" ref="AC48:AC49" si="31">SUM(Z48:AB48)</f>
        <v>1054.22</v>
      </c>
      <c r="AD48" s="101"/>
      <c r="AE48" s="101"/>
      <c r="AF48" s="31"/>
      <c r="AG48" s="99"/>
      <c r="AH48" s="103"/>
      <c r="AI48" s="103"/>
      <c r="AJ48" s="103"/>
      <c r="AK48" s="63"/>
      <c r="AL48" s="105"/>
      <c r="AM48" s="99"/>
      <c r="AN48" s="103"/>
      <c r="AO48" s="103"/>
      <c r="AP48" s="103"/>
      <c r="AQ48" s="105"/>
      <c r="AR48" s="101"/>
    </row>
    <row r="49" spans="1:44" s="106" customFormat="1" ht="40.5" customHeight="1">
      <c r="A49" s="16">
        <v>33</v>
      </c>
      <c r="B49" s="100" t="s">
        <v>160</v>
      </c>
      <c r="C49" s="101" t="s">
        <v>74</v>
      </c>
      <c r="D49" s="94" t="s">
        <v>149</v>
      </c>
      <c r="E49" s="99" t="s">
        <v>25</v>
      </c>
      <c r="F49" s="99" t="s">
        <v>20</v>
      </c>
      <c r="G49" s="102" t="s">
        <v>63</v>
      </c>
      <c r="H49" s="99">
        <v>12337.92</v>
      </c>
      <c r="I49" s="94">
        <v>2011</v>
      </c>
      <c r="J49" s="88">
        <f t="shared" si="9"/>
        <v>-3</v>
      </c>
      <c r="K49" s="103" t="s">
        <v>19</v>
      </c>
      <c r="L49" s="104">
        <v>22</v>
      </c>
      <c r="M49" s="104">
        <v>22</v>
      </c>
      <c r="N49" s="69">
        <f t="shared" si="10"/>
        <v>36.747619047619047</v>
      </c>
      <c r="O49" s="104">
        <v>771.7</v>
      </c>
      <c r="P49" s="83">
        <f t="shared" si="29"/>
        <v>169.774</v>
      </c>
      <c r="Q49" s="104">
        <v>75.731999999999999</v>
      </c>
      <c r="R49" s="83">
        <f t="shared" si="24"/>
        <v>446.07537078704632</v>
      </c>
      <c r="S49" s="104"/>
      <c r="T49" s="104"/>
      <c r="U49" s="84">
        <f t="shared" si="25"/>
        <v>75.731999999999999</v>
      </c>
      <c r="V49" s="84">
        <f t="shared" si="26"/>
        <v>908.78399999999999</v>
      </c>
      <c r="W49" s="104">
        <v>248.19</v>
      </c>
      <c r="X49" s="104"/>
      <c r="Y49" s="104">
        <v>96.5</v>
      </c>
      <c r="Z49" s="69">
        <f t="shared" si="30"/>
        <v>1253.4739999999999</v>
      </c>
      <c r="AA49" s="104">
        <v>0</v>
      </c>
      <c r="AB49" s="104">
        <v>0</v>
      </c>
      <c r="AC49" s="69">
        <f t="shared" si="31"/>
        <v>1253.4739999999999</v>
      </c>
      <c r="AD49" s="101"/>
      <c r="AE49" s="101"/>
      <c r="AF49" s="31"/>
      <c r="AG49" s="99"/>
      <c r="AH49" s="103"/>
      <c r="AI49" s="103"/>
      <c r="AJ49" s="103"/>
      <c r="AK49" s="63"/>
      <c r="AL49" s="105"/>
      <c r="AM49" s="99"/>
      <c r="AN49" s="103"/>
      <c r="AO49" s="103"/>
      <c r="AP49" s="103"/>
      <c r="AQ49" s="105"/>
      <c r="AR49" s="101"/>
    </row>
    <row r="50" spans="1:44" s="30" customFormat="1" ht="40.5" customHeight="1">
      <c r="A50" s="16">
        <v>34</v>
      </c>
      <c r="B50" s="98" t="s">
        <v>153</v>
      </c>
      <c r="C50" s="18" t="s">
        <v>74</v>
      </c>
      <c r="D50" s="95" t="s">
        <v>150</v>
      </c>
      <c r="E50" s="16" t="s">
        <v>25</v>
      </c>
      <c r="F50" s="16" t="s">
        <v>11</v>
      </c>
      <c r="G50" s="19" t="s">
        <v>62</v>
      </c>
      <c r="H50" s="16">
        <v>14900</v>
      </c>
      <c r="I50" s="94">
        <v>2023</v>
      </c>
      <c r="J50" s="88">
        <f t="shared" si="9"/>
        <v>9</v>
      </c>
      <c r="K50" s="62" t="s">
        <v>16</v>
      </c>
      <c r="L50" s="61">
        <v>12.8</v>
      </c>
      <c r="M50" s="61">
        <v>12.8</v>
      </c>
      <c r="N50" s="69">
        <f t="shared" si="10"/>
        <v>112.97619047619048</v>
      </c>
      <c r="O50" s="61">
        <v>2372.5</v>
      </c>
      <c r="P50" s="83">
        <f>+O50*M50/100</f>
        <v>303.68</v>
      </c>
      <c r="Q50" s="61">
        <v>108.52800000000001</v>
      </c>
      <c r="R50" s="83">
        <f>+Q50*1000/P50</f>
        <v>357.37618545837722</v>
      </c>
      <c r="S50" s="61"/>
      <c r="T50" s="61"/>
      <c r="U50" s="84">
        <f t="shared" si="25"/>
        <v>108.52800000000001</v>
      </c>
      <c r="V50" s="84">
        <f t="shared" si="26"/>
        <v>1302.336</v>
      </c>
      <c r="W50" s="61">
        <v>0</v>
      </c>
      <c r="X50" s="61">
        <v>0</v>
      </c>
      <c r="Y50" s="61">
        <v>23.76</v>
      </c>
      <c r="Z50" s="69">
        <f t="shared" si="27"/>
        <v>1326.096</v>
      </c>
      <c r="AA50" s="61">
        <v>0</v>
      </c>
      <c r="AB50" s="61">
        <v>0</v>
      </c>
      <c r="AC50" s="69">
        <f t="shared" si="28"/>
        <v>1326.096</v>
      </c>
      <c r="AD50" s="18"/>
      <c r="AE50" s="18"/>
      <c r="AF50" s="31"/>
      <c r="AG50" s="16"/>
      <c r="AH50" s="62"/>
      <c r="AI50" s="62"/>
      <c r="AJ50" s="62"/>
      <c r="AK50" s="63"/>
      <c r="AL50" s="64"/>
      <c r="AM50" s="16"/>
      <c r="AN50" s="62"/>
      <c r="AO50" s="62"/>
      <c r="AP50" s="62"/>
      <c r="AQ50" s="64"/>
      <c r="AR50" s="18"/>
    </row>
    <row r="51" spans="1:44" s="30" customFormat="1" ht="40.5" customHeight="1">
      <c r="A51" s="16">
        <v>35</v>
      </c>
      <c r="B51" s="98" t="s">
        <v>153</v>
      </c>
      <c r="C51" s="18" t="s">
        <v>74</v>
      </c>
      <c r="D51" s="95" t="s">
        <v>151</v>
      </c>
      <c r="E51" s="16" t="s">
        <v>18</v>
      </c>
      <c r="F51" s="16" t="s">
        <v>11</v>
      </c>
      <c r="G51" s="19" t="s">
        <v>15</v>
      </c>
      <c r="H51" s="16">
        <v>4500</v>
      </c>
      <c r="I51" s="94">
        <v>2022</v>
      </c>
      <c r="J51" s="88">
        <f t="shared" si="9"/>
        <v>8</v>
      </c>
      <c r="K51" s="62" t="s">
        <v>16</v>
      </c>
      <c r="L51" s="61">
        <v>13</v>
      </c>
      <c r="M51" s="61">
        <v>13</v>
      </c>
      <c r="N51" s="69">
        <f>O51/21</f>
        <v>117.28571428571429</v>
      </c>
      <c r="O51" s="61">
        <v>2463</v>
      </c>
      <c r="P51" s="83">
        <f>+O51*M51/100</f>
        <v>320.19</v>
      </c>
      <c r="Q51" s="104">
        <v>121.872</v>
      </c>
      <c r="R51" s="83">
        <f>+Q51*1000/P51</f>
        <v>380.62400449732974</v>
      </c>
      <c r="S51" s="61"/>
      <c r="T51" s="61"/>
      <c r="U51" s="84">
        <f t="shared" si="25"/>
        <v>121.872</v>
      </c>
      <c r="V51" s="84">
        <f t="shared" si="26"/>
        <v>1462.4639999999999</v>
      </c>
      <c r="W51" s="61">
        <v>0</v>
      </c>
      <c r="X51" s="61">
        <v>0</v>
      </c>
      <c r="Y51" s="61">
        <v>0</v>
      </c>
      <c r="Z51" s="69">
        <f>SUM(V51:Y51)</f>
        <v>1462.4639999999999</v>
      </c>
      <c r="AA51" s="61">
        <v>0</v>
      </c>
      <c r="AB51" s="61">
        <v>0</v>
      </c>
      <c r="AC51" s="69">
        <f t="shared" si="28"/>
        <v>1462.4639999999999</v>
      </c>
      <c r="AD51" s="18"/>
      <c r="AE51" s="18"/>
      <c r="AF51" s="31"/>
      <c r="AG51" s="16"/>
      <c r="AH51" s="62"/>
      <c r="AI51" s="62"/>
      <c r="AJ51" s="62"/>
      <c r="AK51" s="63"/>
      <c r="AL51" s="64"/>
      <c r="AM51" s="16"/>
      <c r="AN51" s="62"/>
      <c r="AO51" s="62"/>
      <c r="AP51" s="62"/>
      <c r="AQ51" s="64"/>
      <c r="AR51" s="18"/>
    </row>
    <row r="52" spans="1:44" s="30" customFormat="1">
      <c r="A52" s="71" t="s">
        <v>119</v>
      </c>
      <c r="B52" s="17"/>
      <c r="C52" s="18"/>
      <c r="D52" s="16"/>
      <c r="E52" s="16"/>
      <c r="F52" s="16"/>
      <c r="G52" s="19"/>
      <c r="H52" s="16"/>
      <c r="I52" s="16"/>
      <c r="J52" s="88">
        <f t="shared" si="9"/>
        <v>-2014</v>
      </c>
      <c r="K52" s="62"/>
      <c r="L52" s="61"/>
      <c r="M52" s="61"/>
      <c r="N52" s="69">
        <f t="shared" si="10"/>
        <v>0</v>
      </c>
      <c r="O52" s="61"/>
      <c r="P52" s="83">
        <f t="shared" si="23"/>
        <v>0</v>
      </c>
      <c r="Q52" s="61"/>
      <c r="R52" s="83" t="e">
        <f t="shared" si="24"/>
        <v>#DIV/0!</v>
      </c>
      <c r="S52" s="61"/>
      <c r="T52" s="61"/>
      <c r="U52" s="84">
        <f t="shared" si="25"/>
        <v>0</v>
      </c>
      <c r="V52" s="84">
        <f t="shared" si="26"/>
        <v>0</v>
      </c>
      <c r="W52" s="61">
        <v>0</v>
      </c>
      <c r="X52" s="61">
        <v>0</v>
      </c>
      <c r="Y52" s="61">
        <v>0</v>
      </c>
      <c r="Z52" s="69">
        <f t="shared" si="27"/>
        <v>0</v>
      </c>
      <c r="AA52" s="61"/>
      <c r="AB52" s="61"/>
      <c r="AC52" s="69">
        <f t="shared" si="28"/>
        <v>0</v>
      </c>
      <c r="AD52" s="18"/>
      <c r="AE52" s="18"/>
      <c r="AF52" s="31"/>
      <c r="AG52" s="16"/>
      <c r="AH52" s="62"/>
      <c r="AI52" s="62"/>
      <c r="AJ52" s="62"/>
      <c r="AK52" s="63"/>
      <c r="AL52" s="64"/>
      <c r="AM52" s="16"/>
      <c r="AN52" s="62"/>
      <c r="AO52" s="62"/>
      <c r="AP52" s="62"/>
      <c r="AQ52" s="64"/>
      <c r="AR52" s="18"/>
    </row>
    <row r="53" spans="1:44" s="30" customFormat="1">
      <c r="A53" s="21"/>
      <c r="B53" s="14" t="s">
        <v>12</v>
      </c>
      <c r="C53" s="15"/>
      <c r="D53" s="15"/>
      <c r="E53" s="15"/>
      <c r="F53" s="15"/>
      <c r="G53" s="15"/>
      <c r="H53" s="15"/>
      <c r="I53" s="15"/>
      <c r="J53" s="89"/>
      <c r="K53" s="15"/>
      <c r="L53" s="15"/>
      <c r="M53" s="15"/>
      <c r="N53" s="12"/>
      <c r="O53" s="15"/>
      <c r="P53" s="12"/>
      <c r="Q53" s="15"/>
      <c r="R53" s="12"/>
      <c r="S53" s="15"/>
      <c r="T53" s="15"/>
      <c r="U53" s="12"/>
      <c r="V53" s="12"/>
      <c r="W53" s="15"/>
      <c r="X53" s="15"/>
      <c r="Y53" s="15"/>
      <c r="Z53" s="12"/>
      <c r="AA53" s="15"/>
      <c r="AB53" s="15"/>
      <c r="AC53" s="12"/>
      <c r="AD53" s="15"/>
      <c r="AE53" s="15"/>
      <c r="AF53" s="15"/>
      <c r="AG53" s="15"/>
      <c r="AH53" s="15"/>
      <c r="AI53" s="15"/>
      <c r="AJ53" s="15"/>
      <c r="AK53" s="15"/>
      <c r="AL53" s="15"/>
      <c r="AM53" s="15"/>
      <c r="AN53" s="15"/>
      <c r="AO53" s="15"/>
      <c r="AP53" s="15"/>
      <c r="AQ53" s="15"/>
      <c r="AR53" s="15"/>
    </row>
    <row r="54" spans="1:44" s="30" customFormat="1">
      <c r="A54" s="20">
        <v>1</v>
      </c>
      <c r="B54" s="17"/>
      <c r="C54" s="18"/>
      <c r="D54" s="16"/>
      <c r="E54" s="16"/>
      <c r="F54" s="16"/>
      <c r="G54" s="19"/>
      <c r="H54" s="16"/>
      <c r="I54" s="16"/>
      <c r="J54" s="88">
        <f t="shared" si="9"/>
        <v>-2014</v>
      </c>
      <c r="K54" s="62"/>
      <c r="L54" s="61"/>
      <c r="M54" s="61"/>
      <c r="N54" s="69">
        <f t="shared" si="10"/>
        <v>0</v>
      </c>
      <c r="O54" s="61"/>
      <c r="P54" s="83">
        <f t="shared" si="23"/>
        <v>0</v>
      </c>
      <c r="Q54" s="61"/>
      <c r="R54" s="83" t="e">
        <f t="shared" si="24"/>
        <v>#DIV/0!</v>
      </c>
      <c r="S54" s="61"/>
      <c r="T54" s="61"/>
      <c r="U54" s="84">
        <f>(Q54+T54)</f>
        <v>0</v>
      </c>
      <c r="V54" s="84">
        <f>U54*12</f>
        <v>0</v>
      </c>
      <c r="W54" s="61"/>
      <c r="X54" s="61"/>
      <c r="Y54" s="61"/>
      <c r="Z54" s="69">
        <f>SUM(V54:Y54)</f>
        <v>0</v>
      </c>
      <c r="AA54" s="61"/>
      <c r="AB54" s="61"/>
      <c r="AC54" s="69">
        <f t="shared" si="28"/>
        <v>0</v>
      </c>
      <c r="AD54" s="18"/>
      <c r="AE54" s="18"/>
      <c r="AF54" s="31"/>
      <c r="AG54" s="16"/>
      <c r="AH54" s="62"/>
      <c r="AI54" s="62"/>
      <c r="AJ54" s="62"/>
      <c r="AK54" s="63"/>
      <c r="AL54" s="64"/>
      <c r="AM54" s="16"/>
      <c r="AN54" s="62"/>
      <c r="AO54" s="62"/>
      <c r="AP54" s="62"/>
      <c r="AQ54" s="64"/>
      <c r="AR54" s="18"/>
    </row>
    <row r="55" spans="1:44" s="30" customFormat="1">
      <c r="A55" s="20">
        <v>2</v>
      </c>
      <c r="B55" s="17"/>
      <c r="C55" s="18"/>
      <c r="D55" s="16"/>
      <c r="E55" s="16"/>
      <c r="F55" s="16"/>
      <c r="G55" s="19"/>
      <c r="H55" s="16"/>
      <c r="I55" s="16"/>
      <c r="J55" s="88">
        <f t="shared" si="9"/>
        <v>-2014</v>
      </c>
      <c r="K55" s="62"/>
      <c r="L55" s="61"/>
      <c r="M55" s="61"/>
      <c r="N55" s="69">
        <f t="shared" si="10"/>
        <v>0</v>
      </c>
      <c r="O55" s="61"/>
      <c r="P55" s="83">
        <f t="shared" si="23"/>
        <v>0</v>
      </c>
      <c r="Q55" s="61"/>
      <c r="R55" s="83" t="e">
        <f t="shared" si="24"/>
        <v>#DIV/0!</v>
      </c>
      <c r="S55" s="61"/>
      <c r="T55" s="61"/>
      <c r="U55" s="84">
        <f>(Q55+T55)</f>
        <v>0</v>
      </c>
      <c r="V55" s="84">
        <f>U55*12</f>
        <v>0</v>
      </c>
      <c r="W55" s="61"/>
      <c r="X55" s="61"/>
      <c r="Y55" s="61"/>
      <c r="Z55" s="69">
        <f>SUM(V55:Y55)</f>
        <v>0</v>
      </c>
      <c r="AA55" s="61"/>
      <c r="AB55" s="61"/>
      <c r="AC55" s="69">
        <f t="shared" si="28"/>
        <v>0</v>
      </c>
      <c r="AD55" s="18"/>
      <c r="AE55" s="18"/>
      <c r="AF55" s="31"/>
      <c r="AG55" s="16"/>
      <c r="AH55" s="62"/>
      <c r="AI55" s="62"/>
      <c r="AJ55" s="62"/>
      <c r="AK55" s="63"/>
      <c r="AL55" s="64"/>
      <c r="AM55" s="16"/>
      <c r="AN55" s="62"/>
      <c r="AO55" s="62"/>
      <c r="AP55" s="62"/>
      <c r="AQ55" s="64"/>
      <c r="AR55" s="18"/>
    </row>
    <row r="56" spans="1:44" s="30" customFormat="1">
      <c r="A56" s="20">
        <v>3</v>
      </c>
      <c r="B56" s="17"/>
      <c r="C56" s="18"/>
      <c r="D56" s="16"/>
      <c r="E56" s="16"/>
      <c r="F56" s="16"/>
      <c r="G56" s="19"/>
      <c r="H56" s="16"/>
      <c r="I56" s="16"/>
      <c r="J56" s="88">
        <f t="shared" si="9"/>
        <v>-2014</v>
      </c>
      <c r="K56" s="62"/>
      <c r="L56" s="61"/>
      <c r="M56" s="61"/>
      <c r="N56" s="69">
        <f t="shared" si="10"/>
        <v>0</v>
      </c>
      <c r="O56" s="61"/>
      <c r="P56" s="83">
        <f t="shared" si="23"/>
        <v>0</v>
      </c>
      <c r="Q56" s="61"/>
      <c r="R56" s="83" t="e">
        <f t="shared" si="24"/>
        <v>#DIV/0!</v>
      </c>
      <c r="S56" s="61"/>
      <c r="T56" s="61"/>
      <c r="U56" s="84">
        <f>(Q56+T56)</f>
        <v>0</v>
      </c>
      <c r="V56" s="84">
        <f>U56*12</f>
        <v>0</v>
      </c>
      <c r="W56" s="61"/>
      <c r="X56" s="61"/>
      <c r="Y56" s="61"/>
      <c r="Z56" s="69">
        <f>SUM(V56:Y56)</f>
        <v>0</v>
      </c>
      <c r="AA56" s="61"/>
      <c r="AB56" s="61"/>
      <c r="AC56" s="69">
        <f t="shared" si="28"/>
        <v>0</v>
      </c>
      <c r="AD56" s="18"/>
      <c r="AE56" s="18"/>
      <c r="AF56" s="31"/>
      <c r="AG56" s="16"/>
      <c r="AH56" s="62"/>
      <c r="AI56" s="62"/>
      <c r="AJ56" s="62"/>
      <c r="AK56" s="63"/>
      <c r="AL56" s="64"/>
      <c r="AM56" s="16"/>
      <c r="AN56" s="62"/>
      <c r="AO56" s="62"/>
      <c r="AP56" s="62"/>
      <c r="AQ56" s="64"/>
      <c r="AR56" s="18"/>
    </row>
    <row r="57" spans="1:44" s="30" customFormat="1">
      <c r="A57" s="71" t="s">
        <v>119</v>
      </c>
      <c r="B57" s="17"/>
      <c r="C57" s="18"/>
      <c r="D57" s="16"/>
      <c r="E57" s="16"/>
      <c r="F57" s="16"/>
      <c r="G57" s="19"/>
      <c r="H57" s="16"/>
      <c r="I57" s="16"/>
      <c r="J57" s="88">
        <f t="shared" si="9"/>
        <v>-2014</v>
      </c>
      <c r="K57" s="62"/>
      <c r="L57" s="61"/>
      <c r="M57" s="61"/>
      <c r="N57" s="69">
        <f t="shared" si="10"/>
        <v>0</v>
      </c>
      <c r="O57" s="61"/>
      <c r="P57" s="83">
        <f t="shared" si="23"/>
        <v>0</v>
      </c>
      <c r="Q57" s="61"/>
      <c r="R57" s="83" t="e">
        <f t="shared" si="24"/>
        <v>#DIV/0!</v>
      </c>
      <c r="S57" s="61"/>
      <c r="T57" s="61"/>
      <c r="U57" s="84">
        <f>(Q57+T57)</f>
        <v>0</v>
      </c>
      <c r="V57" s="84">
        <f>U57*12</f>
        <v>0</v>
      </c>
      <c r="W57" s="61"/>
      <c r="X57" s="61"/>
      <c r="Y57" s="61"/>
      <c r="Z57" s="69">
        <f>SUM(V57:Y57)</f>
        <v>0</v>
      </c>
      <c r="AA57" s="61"/>
      <c r="AB57" s="61"/>
      <c r="AC57" s="69">
        <f t="shared" si="28"/>
        <v>0</v>
      </c>
      <c r="AD57" s="18"/>
      <c r="AE57" s="18"/>
      <c r="AF57" s="31"/>
      <c r="AG57" s="16"/>
      <c r="AH57" s="62"/>
      <c r="AI57" s="62"/>
      <c r="AJ57" s="62"/>
      <c r="AK57" s="63"/>
      <c r="AL57" s="64"/>
      <c r="AM57" s="16"/>
      <c r="AN57" s="62"/>
      <c r="AO57" s="62"/>
      <c r="AP57" s="62"/>
      <c r="AQ57" s="64"/>
      <c r="AR57" s="18"/>
    </row>
    <row r="58" spans="1:44">
      <c r="A58" s="22"/>
      <c r="B58" s="23"/>
      <c r="C58" s="24"/>
      <c r="D58" s="25"/>
      <c r="E58" s="25"/>
      <c r="F58" s="25"/>
      <c r="G58" s="25"/>
      <c r="H58" s="25"/>
      <c r="I58" s="26"/>
      <c r="J58" s="24"/>
      <c r="K58" s="24"/>
      <c r="L58" s="25"/>
      <c r="M58" s="25"/>
      <c r="N58" s="25"/>
      <c r="O58" s="25"/>
      <c r="P58" s="85"/>
      <c r="Q58" s="25"/>
      <c r="R58" s="25"/>
      <c r="S58" s="25"/>
      <c r="T58" s="25"/>
      <c r="U58" s="32"/>
      <c r="V58" s="32"/>
      <c r="W58" s="32"/>
      <c r="X58" s="32"/>
      <c r="Y58" s="32"/>
      <c r="Z58" s="32"/>
      <c r="AA58" s="32"/>
      <c r="AB58" s="32"/>
      <c r="AC58" s="32"/>
      <c r="AD58" s="33"/>
      <c r="AE58" s="33"/>
      <c r="AF58" s="33"/>
      <c r="AG58" s="25"/>
      <c r="AH58" s="25"/>
      <c r="AI58" s="25"/>
      <c r="AJ58" s="33"/>
      <c r="AK58" s="33"/>
      <c r="AL58" s="33"/>
      <c r="AM58" s="25"/>
      <c r="AN58" s="25"/>
      <c r="AO58" s="33"/>
      <c r="AP58" s="33"/>
    </row>
    <row r="59" spans="1:44">
      <c r="A59" s="22"/>
      <c r="B59" s="23"/>
      <c r="C59" s="24"/>
      <c r="D59" s="25"/>
      <c r="E59" s="25"/>
      <c r="F59" s="25"/>
      <c r="G59" s="25"/>
      <c r="H59" s="25"/>
      <c r="I59" s="26"/>
      <c r="J59" s="24"/>
      <c r="K59" s="24"/>
      <c r="L59" s="25"/>
      <c r="M59" s="25"/>
      <c r="N59" s="25"/>
      <c r="O59" s="25"/>
      <c r="P59" s="25"/>
      <c r="Q59" s="25"/>
      <c r="R59" s="25"/>
      <c r="S59" s="25"/>
      <c r="T59" s="25"/>
      <c r="U59" s="32"/>
      <c r="V59" s="32"/>
      <c r="W59" s="32"/>
      <c r="X59" s="32"/>
      <c r="Y59" s="32"/>
      <c r="Z59" s="32"/>
      <c r="AA59" s="32"/>
      <c r="AB59" s="32"/>
      <c r="AC59" s="32"/>
      <c r="AD59" s="33"/>
      <c r="AE59" s="33"/>
      <c r="AF59" s="33"/>
      <c r="AG59" s="25"/>
      <c r="AH59" s="25"/>
      <c r="AI59" s="25"/>
      <c r="AJ59" s="33"/>
      <c r="AK59" s="33"/>
      <c r="AL59" s="33"/>
      <c r="AM59" s="25"/>
      <c r="AN59" s="25"/>
      <c r="AO59" s="33"/>
      <c r="AP59" s="33"/>
    </row>
    <row r="60" spans="1:44">
      <c r="B60" s="28"/>
    </row>
  </sheetData>
  <sheetProtection formatCells="0" formatColumns="0" formatRows="0" insertRows="0" deleteRows="0" sort="0" autoFilter="0" pivotTables="0"/>
  <dataConsolidate/>
  <mergeCells count="5">
    <mergeCell ref="AL10:AR10"/>
    <mergeCell ref="C10:L10"/>
    <mergeCell ref="M10:U10"/>
    <mergeCell ref="V10:AC10"/>
    <mergeCell ref="AG10:AJ10"/>
  </mergeCells>
  <conditionalFormatting sqref="J23:J52">
    <cfRule type="cellIs" dxfId="9" priority="21" stopIfTrue="1" operator="equal">
      <formula>-2014</formula>
    </cfRule>
  </conditionalFormatting>
  <conditionalFormatting sqref="J54:J57">
    <cfRule type="cellIs" dxfId="8" priority="15" stopIfTrue="1" operator="equal">
      <formula>-2014</formula>
    </cfRule>
  </conditionalFormatting>
  <conditionalFormatting sqref="R54:R57 P25:P37 P41:P52 R41:R52 R25:R37">
    <cfRule type="cellIs" dxfId="7" priority="14" operator="greaterThan">
      <formula>0</formula>
    </cfRule>
  </conditionalFormatting>
  <conditionalFormatting sqref="P54:P57">
    <cfRule type="cellIs" dxfId="6" priority="12" operator="greaterThan">
      <formula>0</formula>
    </cfRule>
  </conditionalFormatting>
  <conditionalFormatting sqref="R23:R24 R38:R40">
    <cfRule type="cellIs" dxfId="5" priority="9" operator="greaterThan">
      <formula>0</formula>
    </cfRule>
  </conditionalFormatting>
  <conditionalFormatting sqref="P23:P24 P38:P40">
    <cfRule type="cellIs" dxfId="4" priority="8" operator="greaterThan">
      <formula>0</formula>
    </cfRule>
  </conditionalFormatting>
  <conditionalFormatting sqref="J22">
    <cfRule type="cellIs" dxfId="3" priority="4" stopIfTrue="1" operator="equal">
      <formula>-2014</formula>
    </cfRule>
  </conditionalFormatting>
  <conditionalFormatting sqref="R22 P22">
    <cfRule type="cellIs" dxfId="2" priority="3" operator="greaterThan">
      <formula>0</formula>
    </cfRule>
  </conditionalFormatting>
  <conditionalFormatting sqref="J17:J21">
    <cfRule type="cellIs" dxfId="1" priority="2" stopIfTrue="1" operator="equal">
      <formula>-2014</formula>
    </cfRule>
  </conditionalFormatting>
  <conditionalFormatting sqref="R17:R21 P17:P21">
    <cfRule type="cellIs" dxfId="0" priority="1" operator="greaterThan">
      <formula>0</formula>
    </cfRule>
  </conditionalFormatting>
  <dataValidations count="7">
    <dataValidation type="list" allowBlank="1" showInputMessage="1" showErrorMessage="1" sqref="AF54:AF57 AF17:AF52 AK17:AK52">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54:J57 J52">
      <formula1>IF(I56="մինչև 2000","օգտակար ծառայության ժամկետը սպառված",10-($J$12-I66))</formula1>
    </dataValidation>
    <dataValidation type="custom" allowBlank="1" showInputMessage="1" showErrorMessage="1" errorTitle="սխալ է" error="բանաձևը ներմուծված է, անհրաժեշտ է լրացնել նախորդ /ձախակողմյան/ սյունակը" sqref="J23:J51">
      <formula1>IF(I48="մինչև 2000","օգտակար ծառայության ժամկետը սպառված",10-($J$12-I60))</formula1>
    </dataValidation>
    <dataValidation type="custom" allowBlank="1" showInputMessage="1" showErrorMessage="1" errorTitle="սխալ է" error="բանաձևը ներմուծված է, անհրաժեշտ է լրացնել նախորդ /ձախակողմյան/ սյունակը" sqref="J22">
      <formula1>IF(I52="մինչև 2000","օգտակար ծառայության ժամկետը սպառված",10-($J$12-I64))</formula1>
    </dataValidation>
    <dataValidation type="custom" allowBlank="1" showInputMessage="1" showErrorMessage="1" errorTitle="սխալ է" error="բանաձևը ներմուծված է, անհրաժեշտ է լրացնել նախորդ /ձախակողմյան/ սյունակը" sqref="J17:J21">
      <formula1>IF(I21="մինչև 2000","օգտակար ծառայության ժամկետը սպառված",10-($J$12-I64))</formula1>
    </dataValidation>
    <dataValidation type="custom" allowBlank="1" showInputMessage="1" showErrorMessage="1" errorTitle="սխալ է" error="բանաձևը ներմուծված է, անհրաժեշտ է լրացնել նախորդ /ձախակողմյան/ սյունակը" sqref="J17:J21">
      <formula1>IF(I23="մինչև 2000","օգտակար ծառայության ժամկետը սպառված",10-($J$12-I61))</formula1>
    </dataValidation>
  </dataValidations>
  <pageMargins left="0.7" right="0.7" top="0.75" bottom="0.75" header="0.3" footer="0.3"/>
  <pageSetup orientation="portrait" verticalDpi="300" r:id="rId1"/>
  <ignoredErrors>
    <ignoredError sqref="R38:R40 R23:R27" evalError="1"/>
    <ignoredError sqref="R16 R41 R46 R52:R57" evalError="1" unlockedFormula="1"/>
    <ignoredError sqref="S51:V51 P46 N46 S16:AQ16 J16:Q16 S41:V41 S46:V46 S53:AQ57 J52:Q57 N50 N51 N41 P41 Z46 S50:V50 Z50 Z41:AA41 AC41:AQ41 AD46:AQ46 AC50:AQ50 AC51:AQ51 S52:V52 Z52:AQ52"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G54:G57 AI54:AI57 AO54:AO57 AO17:AO52 AI17:AI52 G17:G52</xm:sqref>
        </x14:dataValidation>
        <x14:dataValidation type="list" allowBlank="1" showInputMessage="1" showErrorMessage="1">
          <x14:formula1>
            <xm:f>List!$C$3:$C$7</xm:f>
          </x14:formula1>
          <xm:sqref>F54:F57 AH54:AH57 AN54:AN57 AN17:AN52 AH17:AH52 F17:F52</xm:sqref>
        </x14:dataValidation>
        <x14:dataValidation type="list" allowBlank="1" showInputMessage="1" showErrorMessage="1">
          <x14:formula1>
            <xm:f>List!$F$3:$F$4</xm:f>
          </x14:formula1>
          <xm:sqref>K54:K57 AJ54:AK57 AP54:AP57 AP17:AP52 AJ17:AJ52 K17:K52</xm:sqref>
        </x14:dataValidation>
        <x14:dataValidation type="list" allowBlank="1" showInputMessage="1" showErrorMessage="1">
          <x14:formula1>
            <xm:f>List!$B$3:$B$8</xm:f>
          </x14:formula1>
          <xm:sqref>E54:E57 AG54:AG57 AM54:AM57 AM17:AM52 AG17:AG52 E17:E52</xm:sqref>
        </x14:dataValidation>
        <x14:dataValidation type="list" allowBlank="1" showInputMessage="1" showErrorMessage="1">
          <x14:formula1>
            <xm:f>List!$E$3:$E$26</xm:f>
          </x14:formula1>
          <xm:sqref>I54:I57 I17:I52</xm:sqref>
        </x14:dataValidation>
        <x14:dataValidation type="list" allowBlank="1" showInputMessage="1" showErrorMessage="1">
          <x14:formula1>
            <xm:f>List!$A$3:$A$4</xm:f>
          </x14:formula1>
          <xm:sqref>C17:C21</xm:sqref>
        </x14:dataValidation>
        <x14:dataValidation type="list" allowBlank="1" showInputMessage="1" showErrorMessage="1">
          <x14:formula1>
            <xm:f>List!$A$4:$A$7</xm:f>
          </x14:formula1>
          <xm:sqref>C54:C57 C17:C52</xm:sqref>
        </x14:dataValidation>
        <x14:dataValidation type="list" allowBlank="1" showInputMessage="1" showErrorMessage="1">
          <x14:formula1>
            <xm:f>List!$H$3:$H$5</xm:f>
          </x14:formula1>
          <xm:sqref>AE54:AE57 AE17:AE52</xm:sqref>
        </x14:dataValidation>
        <x14:dataValidation type="list" allowBlank="1" showInputMessage="1" showErrorMessage="1">
          <x14:formula1>
            <xm:f>List!$G$3:$G$5</xm:f>
          </x14:formula1>
          <xm:sqref>AD54:AD57 AD17:AD52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8" sqref="B8"/>
    </sheetView>
  </sheetViews>
  <sheetFormatPr defaultColWidth="5.33203125" defaultRowHeight="17.25"/>
  <cols>
    <col min="1" max="1" width="5.33203125" style="66"/>
    <col min="2" max="2" width="142.33203125" style="67" customWidth="1"/>
    <col min="3" max="16384" width="5.33203125" style="65"/>
  </cols>
  <sheetData>
    <row r="2" spans="1:2" ht="65.25" customHeight="1">
      <c r="B2" s="91" t="s">
        <v>126</v>
      </c>
    </row>
    <row r="3" spans="1:2" ht="27" customHeight="1">
      <c r="A3" s="86" t="s">
        <v>55</v>
      </c>
      <c r="B3" s="87" t="s">
        <v>120</v>
      </c>
    </row>
    <row r="4" spans="1:2" ht="26.25" customHeight="1">
      <c r="A4" s="66">
        <v>1</v>
      </c>
      <c r="B4" s="67" t="s">
        <v>124</v>
      </c>
    </row>
    <row r="5" spans="1:2" ht="66.75" customHeight="1">
      <c r="A5" s="66">
        <v>2</v>
      </c>
      <c r="B5" s="67" t="s">
        <v>75</v>
      </c>
    </row>
    <row r="6" spans="1:2" ht="99.75" customHeight="1">
      <c r="A6" s="66">
        <v>3</v>
      </c>
      <c r="B6" s="67" t="s">
        <v>118</v>
      </c>
    </row>
    <row r="7" spans="1:2" ht="31.5" customHeight="1">
      <c r="A7" s="66">
        <v>4</v>
      </c>
      <c r="B7" s="67" t="s">
        <v>113</v>
      </c>
    </row>
    <row r="8" spans="1:2" ht="24.75" customHeight="1">
      <c r="A8" s="66">
        <v>5</v>
      </c>
      <c r="B8" s="67" t="s">
        <v>99</v>
      </c>
    </row>
    <row r="9" spans="1:2" ht="30" customHeight="1">
      <c r="A9" s="66">
        <v>6</v>
      </c>
      <c r="B9" s="67" t="s">
        <v>98</v>
      </c>
    </row>
    <row r="10" spans="1:2" ht="42.75" customHeight="1">
      <c r="A10" s="66">
        <v>7</v>
      </c>
      <c r="B10" s="67" t="s">
        <v>100</v>
      </c>
    </row>
    <row r="11" spans="1:2" ht="33.75" customHeight="1">
      <c r="A11" s="66">
        <v>8</v>
      </c>
      <c r="B11" s="67" t="s">
        <v>101</v>
      </c>
    </row>
    <row r="12" spans="1:2" ht="33.75" customHeight="1">
      <c r="A12" s="66">
        <v>9</v>
      </c>
      <c r="B12" s="67" t="s">
        <v>117</v>
      </c>
    </row>
    <row r="13" spans="1:2" ht="51.75" customHeight="1">
      <c r="A13" s="66">
        <v>10</v>
      </c>
      <c r="B13" s="67" t="s">
        <v>116</v>
      </c>
    </row>
    <row r="15" spans="1:2">
      <c r="B15" s="81" t="s">
        <v>115</v>
      </c>
    </row>
    <row r="16" spans="1:2" ht="35.25" customHeight="1">
      <c r="B16" s="67" t="s">
        <v>77</v>
      </c>
    </row>
    <row r="17" spans="2:2">
      <c r="B17" s="68" t="s">
        <v>78</v>
      </c>
    </row>
    <row r="18" spans="2:2">
      <c r="B18" s="68" t="s">
        <v>79</v>
      </c>
    </row>
    <row r="19" spans="2:2" ht="31.5" customHeight="1">
      <c r="B19" s="68" t="s">
        <v>97</v>
      </c>
    </row>
    <row r="20" spans="2:2">
      <c r="B20" s="68" t="s">
        <v>80</v>
      </c>
    </row>
    <row r="21" spans="2:2">
      <c r="B21" s="68" t="s">
        <v>81</v>
      </c>
    </row>
    <row r="22" spans="2:2" ht="32.25" customHeight="1">
      <c r="B22" s="68" t="s">
        <v>82</v>
      </c>
    </row>
    <row r="23" spans="2:2" ht="65.25" customHeight="1">
      <c r="B23" s="68" t="s">
        <v>83</v>
      </c>
    </row>
    <row r="24" spans="2:2" ht="43.5" customHeight="1">
      <c r="B24" s="70" t="s">
        <v>112</v>
      </c>
    </row>
    <row r="25" spans="2:2" ht="51.75">
      <c r="B25" s="70" t="s">
        <v>30</v>
      </c>
    </row>
    <row r="26" spans="2:2">
      <c r="B26" s="70" t="s">
        <v>31</v>
      </c>
    </row>
    <row r="27" spans="2:2">
      <c r="B27" s="70" t="s">
        <v>32</v>
      </c>
    </row>
    <row r="28" spans="2:2" ht="27" customHeight="1">
      <c r="B28" s="68" t="s">
        <v>84</v>
      </c>
    </row>
    <row r="29" spans="2:2">
      <c r="B29" s="68" t="s">
        <v>85</v>
      </c>
    </row>
    <row r="30" spans="2:2">
      <c r="B30" s="68" t="s">
        <v>86</v>
      </c>
    </row>
    <row r="31" spans="2:2">
      <c r="B31" s="68" t="s">
        <v>87</v>
      </c>
    </row>
    <row r="32" spans="2:2">
      <c r="B32" s="68" t="s">
        <v>88</v>
      </c>
    </row>
    <row r="33" spans="2:2">
      <c r="B33" s="68" t="s">
        <v>89</v>
      </c>
    </row>
    <row r="34" spans="2:2">
      <c r="B34" s="68" t="s">
        <v>90</v>
      </c>
    </row>
    <row r="35" spans="2:2">
      <c r="B35" s="68" t="s">
        <v>91</v>
      </c>
    </row>
    <row r="36" spans="2:2" ht="77.25" customHeight="1">
      <c r="B36" s="68" t="s">
        <v>92</v>
      </c>
    </row>
    <row r="37" spans="2:2" ht="42.75" customHeight="1">
      <c r="B37" s="67" t="s">
        <v>121</v>
      </c>
    </row>
    <row r="38" spans="2:2" ht="30.75" customHeight="1">
      <c r="B38" s="67" t="s">
        <v>94</v>
      </c>
    </row>
    <row r="39" spans="2:2" ht="34.5">
      <c r="B39" s="67" t="s">
        <v>95</v>
      </c>
    </row>
    <row r="40" spans="2:2">
      <c r="B40" s="67" t="s">
        <v>96</v>
      </c>
    </row>
    <row r="44" spans="2:2">
      <c r="B44" s="68" t="s">
        <v>76</v>
      </c>
    </row>
    <row r="45" spans="2:2">
      <c r="B45" s="68"/>
    </row>
    <row r="46" spans="2:2">
      <c r="B46" s="68" t="s">
        <v>93</v>
      </c>
    </row>
    <row r="47" spans="2:2">
      <c r="B47" s="68"/>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5" t="s">
        <v>2</v>
      </c>
      <c r="B2" s="5" t="s">
        <v>13</v>
      </c>
      <c r="C2" s="5" t="s">
        <v>26</v>
      </c>
      <c r="D2" s="5" t="s">
        <v>14</v>
      </c>
      <c r="E2" s="5" t="s">
        <v>43</v>
      </c>
      <c r="F2" s="5" t="s">
        <v>36</v>
      </c>
      <c r="G2" s="5" t="s">
        <v>37</v>
      </c>
      <c r="H2" s="5" t="s">
        <v>47</v>
      </c>
    </row>
    <row r="3" spans="1:8" ht="97.5" customHeight="1">
      <c r="A3" s="1" t="s">
        <v>33</v>
      </c>
      <c r="B3" s="2" t="s">
        <v>10</v>
      </c>
      <c r="C3" s="2" t="s">
        <v>11</v>
      </c>
      <c r="D3" s="2" t="s">
        <v>15</v>
      </c>
      <c r="E3" s="2" t="s">
        <v>65</v>
      </c>
      <c r="F3" s="2" t="s">
        <v>16</v>
      </c>
      <c r="G3" s="3" t="s">
        <v>38</v>
      </c>
      <c r="H3" s="3" t="s">
        <v>40</v>
      </c>
    </row>
    <row r="4" spans="1:8" ht="84" customHeight="1">
      <c r="A4" s="1" t="s">
        <v>34</v>
      </c>
      <c r="B4" s="2" t="s">
        <v>18</v>
      </c>
      <c r="C4" s="2" t="s">
        <v>17</v>
      </c>
      <c r="D4" s="2" t="s">
        <v>27</v>
      </c>
      <c r="E4" s="2">
        <v>2001</v>
      </c>
      <c r="F4" s="2" t="s">
        <v>19</v>
      </c>
      <c r="G4" s="3" t="s">
        <v>39</v>
      </c>
      <c r="H4" s="3" t="s">
        <v>41</v>
      </c>
    </row>
    <row r="5" spans="1:8" ht="81.75" customHeight="1">
      <c r="A5" s="1" t="s">
        <v>35</v>
      </c>
      <c r="B5" s="2" t="s">
        <v>21</v>
      </c>
      <c r="C5" s="2" t="s">
        <v>20</v>
      </c>
      <c r="D5" s="2" t="s">
        <v>62</v>
      </c>
      <c r="E5" s="2">
        <v>2002</v>
      </c>
      <c r="F5" s="2"/>
      <c r="G5" s="3" t="s">
        <v>53</v>
      </c>
      <c r="H5" s="3" t="s">
        <v>42</v>
      </c>
    </row>
    <row r="6" spans="1:8" ht="87">
      <c r="A6" s="1" t="s">
        <v>74</v>
      </c>
      <c r="B6" s="2" t="s">
        <v>23</v>
      </c>
      <c r="C6" s="2" t="s">
        <v>22</v>
      </c>
      <c r="D6" s="2" t="s">
        <v>63</v>
      </c>
      <c r="E6" s="2">
        <v>2003</v>
      </c>
    </row>
    <row r="7" spans="1:8" ht="35.25">
      <c r="A7" s="1" t="s">
        <v>54</v>
      </c>
      <c r="B7" s="2" t="s">
        <v>50</v>
      </c>
      <c r="C7" s="2" t="s">
        <v>24</v>
      </c>
      <c r="D7" s="4" t="s">
        <v>28</v>
      </c>
      <c r="E7" s="2">
        <v>2004</v>
      </c>
      <c r="G7" s="9"/>
    </row>
    <row r="8" spans="1:8" ht="57.75" customHeight="1">
      <c r="A8" s="11"/>
      <c r="B8" s="2" t="s">
        <v>25</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https:/mul2-spm.gov.am/tasks/392712/oneclick/7e47123ff5bf1cdeaaf2098aa866eddf94584b54e9deda3b9a2c5c3c34565f68.xlsx?token=77d188a2a6f3379384af6e6d92d9b344</cp:keywords>
  <cp:lastModifiedBy>Пользователь Biostar</cp:lastModifiedBy>
  <dcterms:created xsi:type="dcterms:W3CDTF">2023-12-04T06:12:26Z</dcterms:created>
  <dcterms:modified xsi:type="dcterms:W3CDTF">2024-01-09T13:20:20Z</dcterms:modified>
</cp:coreProperties>
</file>