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307DB7A8-F200-452C-9E61-74CC8CA709FE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7 Ձև1 Վարկ դոլար" sheetId="25" r:id="rId6"/>
    <sheet name="Հ7 Ձև1 Վարկ դրամ" sheetId="26" r:id="rId7"/>
    <sheet name="Հ7 Ձև1 Դրամաշնորհ Եվրո" sheetId="24" r:id="rId8"/>
    <sheet name="Հ7 Ձև1 Դրամաշնորհ դրամ" sheetId="27" r:id="rId9"/>
    <sheet name="Հ7 Ձև2 դոլար" sheetId="19" r:id="rId10"/>
    <sheet name="Հ7 Ձև2 դրամ" sheetId="28" r:id="rId11"/>
    <sheet name="Հ8" sheetId="10" r:id="rId12"/>
    <sheet name="Լրացման պահանջներ" sheetId="14" r:id="rId13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2'!$C$51</definedName>
    <definedName name="_ftnref12" localSheetId="0">'Հ3 Մաս 1 և 2'!$D$51</definedName>
    <definedName name="_ftnref13" localSheetId="0">'Հ3 Մաս 1 և 2'!$E$51</definedName>
    <definedName name="_ftnref14" localSheetId="0">'Հ3 Մաս 1 և 2'!$F$51</definedName>
    <definedName name="_ftnref15" localSheetId="0">'Հ3 Մաս 1 և 2'!#REF!</definedName>
    <definedName name="_ftnref16" localSheetId="0">'Հ3 Մաս 1 և 2'!#REF!</definedName>
    <definedName name="_ftnref17" localSheetId="0">'Հ3 Մաս 1 և 2'!$H$63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0" l="1"/>
  <c r="U8" i="28"/>
  <c r="T8" i="28"/>
  <c r="U8" i="19"/>
  <c r="T8" i="19" s="1"/>
  <c r="V8" i="19"/>
  <c r="V8" i="28"/>
  <c r="I33" i="22"/>
  <c r="J33" i="22"/>
  <c r="K33" i="22"/>
  <c r="L33" i="22"/>
  <c r="I5" i="22"/>
  <c r="J5" i="22"/>
  <c r="K5" i="22"/>
  <c r="L5" i="22"/>
  <c r="H5" i="22"/>
  <c r="I6" i="22"/>
  <c r="J6" i="22"/>
  <c r="H6" i="22"/>
  <c r="H33" i="22"/>
  <c r="AL10" i="27" l="1"/>
  <c r="I11" i="25"/>
  <c r="N11" i="25"/>
  <c r="Q11" i="25"/>
  <c r="R11" i="25"/>
  <c r="Z11" i="25"/>
  <c r="AC11" i="25"/>
  <c r="AD11" i="25"/>
  <c r="AG11" i="25"/>
  <c r="AO11" i="25"/>
  <c r="AP11" i="25"/>
  <c r="AS11" i="25"/>
  <c r="H10" i="25"/>
  <c r="H11" i="25" s="1"/>
  <c r="I10" i="25"/>
  <c r="K10" i="25"/>
  <c r="K11" i="25" s="1"/>
  <c r="L10" i="25"/>
  <c r="L11" i="25" s="1"/>
  <c r="N10" i="25"/>
  <c r="O10" i="25"/>
  <c r="O11" i="25" s="1"/>
  <c r="Q10" i="25"/>
  <c r="R10" i="25"/>
  <c r="Z10" i="25"/>
  <c r="AA10" i="25"/>
  <c r="AA11" i="25" s="1"/>
  <c r="AC10" i="25"/>
  <c r="AD10" i="25"/>
  <c r="AF10" i="25"/>
  <c r="AF11" i="25" s="1"/>
  <c r="AG10" i="25"/>
  <c r="AO10" i="25"/>
  <c r="AP10" i="25"/>
  <c r="AR10" i="25"/>
  <c r="AR11" i="25" s="1"/>
  <c r="AS10" i="25"/>
  <c r="K12" i="27"/>
  <c r="N12" i="27"/>
  <c r="O12" i="27"/>
  <c r="AA12" i="27"/>
  <c r="AR12" i="27"/>
  <c r="AS12" i="27"/>
  <c r="K11" i="27"/>
  <c r="L11" i="27"/>
  <c r="L12" i="27" s="1"/>
  <c r="N11" i="27"/>
  <c r="O11" i="27"/>
  <c r="Z11" i="27"/>
  <c r="Z12" i="27" s="1"/>
  <c r="AA11" i="27"/>
  <c r="AC11" i="27"/>
  <c r="AC12" i="27" s="1"/>
  <c r="AD11" i="27"/>
  <c r="AD12" i="27" s="1"/>
  <c r="AF11" i="27"/>
  <c r="AF12" i="27" s="1"/>
  <c r="AG11" i="27"/>
  <c r="AG12" i="27" s="1"/>
  <c r="AR11" i="27"/>
  <c r="AS11" i="27"/>
  <c r="H11" i="24"/>
  <c r="H12" i="24" s="1"/>
  <c r="K11" i="24"/>
  <c r="L11" i="24"/>
  <c r="N11" i="24"/>
  <c r="O11" i="24"/>
  <c r="Q11" i="24"/>
  <c r="R11" i="24"/>
  <c r="R12" i="24" s="1"/>
  <c r="Z11" i="24"/>
  <c r="AA11" i="24"/>
  <c r="AC11" i="24"/>
  <c r="AC12" i="24" s="1"/>
  <c r="AD11" i="24"/>
  <c r="AD12" i="24" s="1"/>
  <c r="AF11" i="24"/>
  <c r="AF12" i="24" s="1"/>
  <c r="AG11" i="24"/>
  <c r="AG12" i="24" s="1"/>
  <c r="AR11" i="24"/>
  <c r="AR12" i="24" s="1"/>
  <c r="AS11" i="24"/>
  <c r="AS12" i="24" s="1"/>
  <c r="K12" i="24"/>
  <c r="L12" i="24"/>
  <c r="N12" i="24"/>
  <c r="O12" i="24"/>
  <c r="Q12" i="24"/>
  <c r="Z12" i="24"/>
  <c r="AA12" i="24"/>
  <c r="AL10" i="24"/>
  <c r="AM10" i="24" s="1"/>
  <c r="AM10" i="27" s="1"/>
  <c r="AI10" i="24"/>
  <c r="AO10" i="24" s="1"/>
  <c r="AO10" i="27" s="1"/>
  <c r="AJ10" i="24" l="1"/>
  <c r="AU10" i="24"/>
  <c r="AI11" i="24"/>
  <c r="AI12" i="24" s="1"/>
  <c r="AI10" i="27"/>
  <c r="AI11" i="27" s="1"/>
  <c r="AI12" i="27" s="1"/>
  <c r="X10" i="27"/>
  <c r="W10" i="27"/>
  <c r="R10" i="27"/>
  <c r="R11" i="27" s="1"/>
  <c r="R12" i="27" s="1"/>
  <c r="Q10" i="27"/>
  <c r="Q11" i="27" s="1"/>
  <c r="Q12" i="27" s="1"/>
  <c r="H10" i="27"/>
  <c r="I10" i="27"/>
  <c r="AQ10" i="24"/>
  <c r="AK10" i="24"/>
  <c r="AH10" i="24"/>
  <c r="AE10" i="24"/>
  <c r="AB10" i="24"/>
  <c r="Y10" i="24"/>
  <c r="V10" i="24"/>
  <c r="S10" i="24"/>
  <c r="P10" i="24"/>
  <c r="M10" i="24"/>
  <c r="J10" i="24"/>
  <c r="G10" i="24"/>
  <c r="AJ10" i="27" l="1"/>
  <c r="AJ11" i="24"/>
  <c r="AJ12" i="24" s="1"/>
  <c r="AP10" i="24"/>
  <c r="AV10" i="24" s="1"/>
  <c r="AT10" i="24" s="1"/>
  <c r="AU10" i="27"/>
  <c r="AT9" i="28"/>
  <c r="G9" i="28"/>
  <c r="I9" i="28"/>
  <c r="J9" i="28"/>
  <c r="K9" i="28"/>
  <c r="L9" i="28"/>
  <c r="M9" i="28"/>
  <c r="W9" i="28"/>
  <c r="X9" i="28"/>
  <c r="Y9" i="28"/>
  <c r="AA9" i="28"/>
  <c r="AB9" i="28"/>
  <c r="AD9" i="28"/>
  <c r="AE9" i="28"/>
  <c r="AF9" i="28"/>
  <c r="AG9" i="28"/>
  <c r="AH9" i="28"/>
  <c r="AI9" i="28"/>
  <c r="AJ9" i="28"/>
  <c r="AK9" i="28"/>
  <c r="AM9" i="28"/>
  <c r="AN9" i="28"/>
  <c r="AP9" i="28"/>
  <c r="AQ9" i="28"/>
  <c r="AR9" i="28"/>
  <c r="AS9" i="28"/>
  <c r="P8" i="28"/>
  <c r="P9" i="28" s="1"/>
  <c r="O8" i="28"/>
  <c r="O9" i="28" s="1"/>
  <c r="G8" i="28"/>
  <c r="F8" i="28"/>
  <c r="F9" i="28" s="1"/>
  <c r="Z8" i="19"/>
  <c r="Z9" i="19" s="1"/>
  <c r="U9" i="19"/>
  <c r="S8" i="19"/>
  <c r="S9" i="19" s="1"/>
  <c r="R8" i="19"/>
  <c r="R9" i="19" s="1"/>
  <c r="F9" i="19"/>
  <c r="G9" i="19"/>
  <c r="I9" i="19"/>
  <c r="J9" i="19"/>
  <c r="L9" i="19"/>
  <c r="M9" i="19"/>
  <c r="O9" i="19"/>
  <c r="P9" i="19"/>
  <c r="X9" i="19"/>
  <c r="Y9" i="19"/>
  <c r="AA9" i="19"/>
  <c r="AB9" i="19"/>
  <c r="AD9" i="19"/>
  <c r="AE9" i="19"/>
  <c r="AG9" i="19"/>
  <c r="AH9" i="19"/>
  <c r="AJ9" i="19"/>
  <c r="AK9" i="19"/>
  <c r="AM9" i="19"/>
  <c r="AN9" i="19"/>
  <c r="AP9" i="19"/>
  <c r="AQ9" i="19"/>
  <c r="AS9" i="19"/>
  <c r="AT9" i="19"/>
  <c r="AR8" i="28"/>
  <c r="AO8" i="28"/>
  <c r="AO9" i="28" s="1"/>
  <c r="AL8" i="28"/>
  <c r="AL9" i="28" s="1"/>
  <c r="AI8" i="28"/>
  <c r="AF8" i="28"/>
  <c r="AC8" i="28"/>
  <c r="AC9" i="28" s="1"/>
  <c r="Z8" i="28"/>
  <c r="Z9" i="28" s="1"/>
  <c r="W8" i="28"/>
  <c r="K8" i="28"/>
  <c r="H8" i="28"/>
  <c r="H9" i="28" s="1"/>
  <c r="H9" i="27"/>
  <c r="H11" i="27" s="1"/>
  <c r="H12" i="27" s="1"/>
  <c r="AQ10" i="27"/>
  <c r="AK10" i="27"/>
  <c r="AH10" i="27"/>
  <c r="AE10" i="27"/>
  <c r="AB10" i="27"/>
  <c r="Y10" i="27"/>
  <c r="V10" i="27"/>
  <c r="S10" i="27"/>
  <c r="P10" i="27"/>
  <c r="M10" i="27"/>
  <c r="J10" i="27"/>
  <c r="G10" i="27"/>
  <c r="T9" i="24"/>
  <c r="T9" i="27" l="1"/>
  <c r="T11" i="27" s="1"/>
  <c r="T12" i="27" s="1"/>
  <c r="T11" i="24"/>
  <c r="T12" i="24" s="1"/>
  <c r="R8" i="28"/>
  <c r="R9" i="28" s="1"/>
  <c r="AP10" i="27"/>
  <c r="AN10" i="27" s="1"/>
  <c r="AN10" i="24"/>
  <c r="AJ11" i="27"/>
  <c r="AJ12" i="27" s="1"/>
  <c r="AV10" i="27"/>
  <c r="AT10" i="27" s="1"/>
  <c r="S8" i="28"/>
  <c r="V9" i="19"/>
  <c r="U9" i="28"/>
  <c r="W9" i="24"/>
  <c r="W11" i="24" s="1"/>
  <c r="W12" i="24" s="1"/>
  <c r="AL9" i="24"/>
  <c r="W9" i="27"/>
  <c r="W11" i="27" s="1"/>
  <c r="W12" i="27" s="1"/>
  <c r="N8" i="28"/>
  <c r="N9" i="28" s="1"/>
  <c r="E8" i="28"/>
  <c r="E9" i="28" s="1"/>
  <c r="I9" i="24"/>
  <c r="I11" i="24" l="1"/>
  <c r="I12" i="24" s="1"/>
  <c r="U9" i="24"/>
  <c r="AL9" i="27"/>
  <c r="AL11" i="24"/>
  <c r="AL12" i="24" s="1"/>
  <c r="S9" i="28"/>
  <c r="V9" i="28"/>
  <c r="Q8" i="28"/>
  <c r="Q9" i="28" s="1"/>
  <c r="T9" i="28"/>
  <c r="AO9" i="24"/>
  <c r="I9" i="27"/>
  <c r="I11" i="27" s="1"/>
  <c r="I12" i="27" s="1"/>
  <c r="AQ9" i="27"/>
  <c r="AQ11" i="27" s="1"/>
  <c r="AQ12" i="27" s="1"/>
  <c r="AH9" i="27"/>
  <c r="AH11" i="27" s="1"/>
  <c r="AH12" i="27" s="1"/>
  <c r="AE9" i="27"/>
  <c r="AE11" i="27" s="1"/>
  <c r="AE12" i="27" s="1"/>
  <c r="AB9" i="27"/>
  <c r="AB11" i="27" s="1"/>
  <c r="AB12" i="27" s="1"/>
  <c r="Y9" i="27"/>
  <c r="Y11" i="27" s="1"/>
  <c r="Y12" i="27" s="1"/>
  <c r="P9" i="27"/>
  <c r="P11" i="27" s="1"/>
  <c r="P12" i="27" s="1"/>
  <c r="M9" i="27"/>
  <c r="M11" i="27" s="1"/>
  <c r="M12" i="27" s="1"/>
  <c r="J9" i="27"/>
  <c r="J11" i="27" s="1"/>
  <c r="J12" i="27" s="1"/>
  <c r="U11" i="24" l="1"/>
  <c r="U12" i="24" s="1"/>
  <c r="X9" i="24"/>
  <c r="AL11" i="27"/>
  <c r="AL12" i="27" s="1"/>
  <c r="AU9" i="24"/>
  <c r="AU11" i="24" s="1"/>
  <c r="AU12" i="24" s="1"/>
  <c r="AO11" i="24"/>
  <c r="AO12" i="24" s="1"/>
  <c r="AO9" i="27"/>
  <c r="AO11" i="27" s="1"/>
  <c r="AO12" i="27" s="1"/>
  <c r="G9" i="27"/>
  <c r="G11" i="27" s="1"/>
  <c r="G12" i="27" s="1"/>
  <c r="AU9" i="27" l="1"/>
  <c r="AU11" i="27" s="1"/>
  <c r="AU12" i="27" s="1"/>
  <c r="AM9" i="24"/>
  <c r="X11" i="24"/>
  <c r="X12" i="24" s="1"/>
  <c r="U9" i="27"/>
  <c r="Q9" i="26"/>
  <c r="Q10" i="26" s="1"/>
  <c r="R9" i="26"/>
  <c r="K10" i="26"/>
  <c r="I9" i="26"/>
  <c r="H9" i="26"/>
  <c r="H10" i="26" s="1"/>
  <c r="AS11" i="26"/>
  <c r="AR11" i="26"/>
  <c r="AP11" i="26"/>
  <c r="AO11" i="26"/>
  <c r="AG11" i="26"/>
  <c r="AF11" i="26"/>
  <c r="AD11" i="26"/>
  <c r="AC11" i="26"/>
  <c r="AA11" i="26"/>
  <c r="Z11" i="26"/>
  <c r="R11" i="26"/>
  <c r="Q11" i="26"/>
  <c r="O11" i="26"/>
  <c r="N11" i="26"/>
  <c r="L11" i="26"/>
  <c r="K11" i="26"/>
  <c r="I11" i="26"/>
  <c r="H11" i="26"/>
  <c r="AS10" i="26"/>
  <c r="AR10" i="26"/>
  <c r="AP10" i="26"/>
  <c r="AO10" i="26"/>
  <c r="AG10" i="26"/>
  <c r="AF10" i="26"/>
  <c r="AD10" i="26"/>
  <c r="AC10" i="26"/>
  <c r="AA10" i="26"/>
  <c r="Z10" i="26"/>
  <c r="Y10" i="26"/>
  <c r="O10" i="26"/>
  <c r="N10" i="26"/>
  <c r="L10" i="26"/>
  <c r="AQ9" i="26"/>
  <c r="AQ11" i="26" s="1"/>
  <c r="AN9" i="26"/>
  <c r="AN10" i="26" s="1"/>
  <c r="AE9" i="26"/>
  <c r="AE11" i="26" s="1"/>
  <c r="AB9" i="26"/>
  <c r="AB10" i="26" s="1"/>
  <c r="Y9" i="26"/>
  <c r="Y11" i="26" s="1"/>
  <c r="M9" i="26"/>
  <c r="M10" i="26" s="1"/>
  <c r="U9" i="25"/>
  <c r="T9" i="25"/>
  <c r="U11" i="27" l="1"/>
  <c r="U12" i="27" s="1"/>
  <c r="X9" i="27"/>
  <c r="S9" i="27"/>
  <c r="S11" i="27" s="1"/>
  <c r="S12" i="27" s="1"/>
  <c r="T9" i="26"/>
  <c r="T10" i="25"/>
  <c r="T11" i="25" s="1"/>
  <c r="U9" i="26"/>
  <c r="U10" i="25"/>
  <c r="U11" i="25" s="1"/>
  <c r="AM11" i="24"/>
  <c r="AM12" i="24" s="1"/>
  <c r="AM9" i="27"/>
  <c r="AP9" i="24"/>
  <c r="X9" i="25"/>
  <c r="W9" i="25"/>
  <c r="P9" i="26"/>
  <c r="P10" i="26" s="1"/>
  <c r="R10" i="26"/>
  <c r="U11" i="26"/>
  <c r="J9" i="26"/>
  <c r="J11" i="26" s="1"/>
  <c r="I10" i="26"/>
  <c r="G9" i="26"/>
  <c r="M11" i="26"/>
  <c r="AB11" i="26"/>
  <c r="AN11" i="26"/>
  <c r="AE10" i="26"/>
  <c r="AQ10" i="26"/>
  <c r="AV9" i="24" l="1"/>
  <c r="AV11" i="24" s="1"/>
  <c r="AV12" i="24" s="1"/>
  <c r="AP11" i="24"/>
  <c r="AP12" i="24" s="1"/>
  <c r="AP9" i="27"/>
  <c r="X11" i="27"/>
  <c r="X12" i="27" s="1"/>
  <c r="V9" i="27"/>
  <c r="V11" i="27" s="1"/>
  <c r="V12" i="27" s="1"/>
  <c r="X10" i="25"/>
  <c r="X11" i="25" s="1"/>
  <c r="AL9" i="25"/>
  <c r="W10" i="25"/>
  <c r="W11" i="25" s="1"/>
  <c r="AI9" i="25"/>
  <c r="AM11" i="27"/>
  <c r="AM12" i="27" s="1"/>
  <c r="AK9" i="27"/>
  <c r="AK11" i="27" s="1"/>
  <c r="AK12" i="27" s="1"/>
  <c r="P11" i="26"/>
  <c r="X9" i="26"/>
  <c r="X10" i="26" s="1"/>
  <c r="S9" i="26"/>
  <c r="S10" i="26" s="1"/>
  <c r="U10" i="26"/>
  <c r="T11" i="26"/>
  <c r="J10" i="26"/>
  <c r="G11" i="26"/>
  <c r="G10" i="26"/>
  <c r="W9" i="26"/>
  <c r="W10" i="26" s="1"/>
  <c r="T10" i="26"/>
  <c r="X11" i="26"/>
  <c r="W11" i="26"/>
  <c r="AL9" i="26" l="1"/>
  <c r="AL10" i="25"/>
  <c r="AL11" i="25" s="1"/>
  <c r="AV9" i="27"/>
  <c r="AP11" i="27"/>
  <c r="AP12" i="27" s="1"/>
  <c r="AN9" i="27"/>
  <c r="AN11" i="27" s="1"/>
  <c r="AN12" i="27" s="1"/>
  <c r="AI9" i="26"/>
  <c r="AJ9" i="25"/>
  <c r="AI10" i="25"/>
  <c r="AI11" i="25" s="1"/>
  <c r="AU9" i="25"/>
  <c r="AU10" i="25" s="1"/>
  <c r="AU11" i="25" s="1"/>
  <c r="S11" i="26"/>
  <c r="V9" i="26"/>
  <c r="V11" i="26" s="1"/>
  <c r="AI11" i="26" l="1"/>
  <c r="AI10" i="26"/>
  <c r="AJ10" i="25"/>
  <c r="AJ11" i="25" s="1"/>
  <c r="AJ9" i="26"/>
  <c r="AH9" i="26" s="1"/>
  <c r="AM9" i="25"/>
  <c r="AV11" i="27"/>
  <c r="AV12" i="27" s="1"/>
  <c r="AT9" i="27"/>
  <c r="AT11" i="27" s="1"/>
  <c r="AT12" i="27" s="1"/>
  <c r="AU9" i="26"/>
  <c r="AL10" i="26"/>
  <c r="AL11" i="26"/>
  <c r="V10" i="26"/>
  <c r="AQ9" i="25"/>
  <c r="AQ10" i="25" s="1"/>
  <c r="AQ11" i="25" s="1"/>
  <c r="AN9" i="25"/>
  <c r="AN10" i="25" s="1"/>
  <c r="AN11" i="25" s="1"/>
  <c r="AH9" i="25"/>
  <c r="AH10" i="25" s="1"/>
  <c r="AH11" i="25" s="1"/>
  <c r="AE9" i="25"/>
  <c r="AE10" i="25" s="1"/>
  <c r="AE11" i="25" s="1"/>
  <c r="AB9" i="25"/>
  <c r="AB10" i="25" s="1"/>
  <c r="AB11" i="25" s="1"/>
  <c r="Y9" i="25"/>
  <c r="Y10" i="25" s="1"/>
  <c r="Y11" i="25" s="1"/>
  <c r="V9" i="25"/>
  <c r="V10" i="25" s="1"/>
  <c r="V11" i="25" s="1"/>
  <c r="S9" i="25"/>
  <c r="S10" i="25" s="1"/>
  <c r="S11" i="25" s="1"/>
  <c r="P9" i="25"/>
  <c r="P10" i="25" s="1"/>
  <c r="P11" i="25" s="1"/>
  <c r="M9" i="25"/>
  <c r="M10" i="25" s="1"/>
  <c r="M11" i="25" s="1"/>
  <c r="J9" i="25"/>
  <c r="J10" i="25" s="1"/>
  <c r="J11" i="25" s="1"/>
  <c r="G9" i="25"/>
  <c r="G10" i="25" s="1"/>
  <c r="G11" i="25" s="1"/>
  <c r="AT9" i="24"/>
  <c r="AT11" i="24" s="1"/>
  <c r="AT12" i="24" s="1"/>
  <c r="AQ9" i="24"/>
  <c r="AQ11" i="24" s="1"/>
  <c r="AQ12" i="24" s="1"/>
  <c r="AN9" i="24"/>
  <c r="AN11" i="24" s="1"/>
  <c r="AN12" i="24" s="1"/>
  <c r="AK9" i="24"/>
  <c r="AK11" i="24" s="1"/>
  <c r="AK12" i="24" s="1"/>
  <c r="AH9" i="24"/>
  <c r="AH11" i="24" s="1"/>
  <c r="AH12" i="24" s="1"/>
  <c r="AE9" i="24"/>
  <c r="AE11" i="24" s="1"/>
  <c r="AE12" i="24" s="1"/>
  <c r="AB9" i="24"/>
  <c r="AB11" i="24" s="1"/>
  <c r="AB12" i="24" s="1"/>
  <c r="Y9" i="24"/>
  <c r="Y11" i="24" s="1"/>
  <c r="Y12" i="24" s="1"/>
  <c r="V9" i="24"/>
  <c r="V11" i="24" s="1"/>
  <c r="V12" i="24" s="1"/>
  <c r="S9" i="24"/>
  <c r="S11" i="24" s="1"/>
  <c r="S12" i="24" s="1"/>
  <c r="P9" i="24"/>
  <c r="P11" i="24" s="1"/>
  <c r="P12" i="24" s="1"/>
  <c r="M9" i="24"/>
  <c r="M11" i="24" s="1"/>
  <c r="M12" i="24" s="1"/>
  <c r="J9" i="24"/>
  <c r="J11" i="24" s="1"/>
  <c r="J12" i="24" s="1"/>
  <c r="G9" i="24"/>
  <c r="G11" i="24" s="1"/>
  <c r="G12" i="24" s="1"/>
  <c r="AH11" i="26" l="1"/>
  <c r="AH10" i="26"/>
  <c r="AM9" i="26"/>
  <c r="AM10" i="25"/>
  <c r="AM11" i="25" s="1"/>
  <c r="AK9" i="25"/>
  <c r="AK10" i="25" s="1"/>
  <c r="AK11" i="25" s="1"/>
  <c r="AU11" i="26"/>
  <c r="AU10" i="26"/>
  <c r="AV9" i="25"/>
  <c r="AJ11" i="26"/>
  <c r="AJ10" i="26"/>
  <c r="AV9" i="26" l="1"/>
  <c r="AM11" i="26"/>
  <c r="AM10" i="26"/>
  <c r="AK9" i="26"/>
  <c r="AV10" i="25"/>
  <c r="AV11" i="25" s="1"/>
  <c r="AT9" i="25"/>
  <c r="AT10" i="25" s="1"/>
  <c r="AT11" i="25" s="1"/>
  <c r="G25" i="1"/>
  <c r="H25" i="1"/>
  <c r="I25" i="1"/>
  <c r="E25" i="1"/>
  <c r="AK10" i="26" l="1"/>
  <c r="AK11" i="26"/>
  <c r="AV11" i="26"/>
  <c r="AV10" i="26"/>
  <c r="AT9" i="26"/>
  <c r="F25" i="1"/>
  <c r="AT11" i="26" l="1"/>
  <c r="AT10" i="26"/>
  <c r="AR8" i="19"/>
  <c r="AR9" i="19" s="1"/>
  <c r="W8" i="19"/>
  <c r="W9" i="19" s="1"/>
  <c r="T9" i="19"/>
  <c r="N8" i="19"/>
  <c r="N9" i="19" s="1"/>
  <c r="K8" i="19"/>
  <c r="K9" i="19" s="1"/>
  <c r="AO8" i="19"/>
  <c r="AO9" i="19" s="1"/>
  <c r="AL8" i="19"/>
  <c r="AL9" i="19" s="1"/>
  <c r="AI8" i="19"/>
  <c r="AI9" i="19" s="1"/>
  <c r="AF8" i="19"/>
  <c r="AF9" i="19" s="1"/>
  <c r="AC8" i="19"/>
  <c r="AC9" i="19" s="1"/>
  <c r="Q8" i="19" l="1"/>
  <c r="Q9" i="19" s="1"/>
  <c r="H8" i="19"/>
  <c r="H9" i="19" s="1"/>
  <c r="E8" i="19"/>
  <c r="E9" i="19" s="1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U8" i="8" l="1"/>
  <c r="I8" i="8"/>
  <c r="Q8" i="8"/>
  <c r="E8" i="8"/>
  <c r="M8" i="8"/>
  <c r="E8" i="10" l="1"/>
  <c r="E13" i="10" s="1"/>
  <c r="F8" i="10"/>
  <c r="F13" i="10" s="1"/>
  <c r="E12" i="10" l="1"/>
  <c r="F12" i="10"/>
  <c r="D8" i="10"/>
  <c r="D13" i="10" l="1"/>
</calcChain>
</file>

<file path=xl/sharedStrings.xml><?xml version="1.0" encoding="utf-8"?>
<sst xmlns="http://schemas.openxmlformats.org/spreadsheetml/2006/main" count="812" uniqueCount="262">
  <si>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</si>
  <si>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</si>
  <si>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</si>
  <si>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</si>
  <si>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</si>
  <si>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</si>
  <si>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</si>
  <si>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</si>
  <si>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</si>
  <si>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</si>
  <si>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</si>
  <si>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</si>
  <si>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</si>
  <si>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</si>
  <si>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</si>
  <si>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</si>
  <si>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</si>
  <si>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</si>
  <si>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</si>
  <si>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</si>
  <si>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</si>
  <si>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</si>
  <si>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</si>
  <si>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</si>
  <si>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</si>
  <si>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</si>
  <si>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</si>
  <si>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</si>
  <si>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</si>
  <si>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</si>
  <si>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</si>
  <si>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Կանխատեսում</t>
  </si>
  <si>
    <t>2024թ.</t>
  </si>
  <si>
    <t>2025թ.</t>
  </si>
  <si>
    <t>2026թ.</t>
  </si>
  <si>
    <t>ԸՆԴԱՄԵՆԸ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</si>
  <si>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</si>
  <si>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</si>
  <si>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</si>
  <si>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</si>
  <si>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</si>
  <si>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</si>
  <si>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</si>
  <si>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</si>
  <si>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</si>
  <si>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</si>
  <si>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</si>
  <si>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</si>
  <si>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</si>
  <si>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</si>
  <si>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</si>
  <si>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</si>
  <si>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</si>
  <si>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</si>
  <si>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</si>
  <si>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</si>
  <si>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</si>
  <si>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</si>
  <si>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</si>
  <si>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</si>
  <si>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</si>
  <si>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</si>
  <si>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</si>
  <si>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</si>
  <si>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</si>
  <si>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</si>
  <si>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</si>
  <si>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</si>
  <si>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</si>
  <si>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</si>
  <si>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</si>
  <si>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</si>
  <si>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</si>
  <si>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</si>
  <si>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</si>
  <si>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</si>
  <si>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</si>
  <si>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</si>
  <si>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</si>
  <si>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</si>
  <si>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</si>
  <si>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</si>
  <si>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</si>
  <si>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</si>
  <si>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</si>
  <si>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</si>
  <si>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</si>
  <si>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</si>
  <si>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</si>
  <si>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</si>
  <si>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</si>
  <si>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</si>
  <si>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</si>
  <si>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</si>
  <si>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</si>
  <si>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</si>
  <si>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</si>
  <si>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</si>
  <si>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</si>
  <si>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</si>
  <si>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</si>
  <si>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</si>
  <si>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</si>
  <si>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</si>
  <si>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</si>
  <si>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</si>
  <si>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</si>
  <si>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</si>
  <si>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</si>
  <si>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</si>
  <si>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</si>
  <si>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</si>
  <si>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</si>
  <si>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</si>
  <si>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</si>
  <si>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</si>
  <si>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</si>
  <si>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</si>
  <si>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</si>
  <si>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</si>
  <si>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</si>
  <si>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</si>
  <si>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</si>
  <si>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</si>
  <si>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</si>
  <si>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</si>
  <si>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</si>
  <si>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</si>
  <si>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</si>
  <si>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</si>
  <si>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</si>
  <si>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</si>
  <si>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</si>
  <si>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</si>
  <si>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</si>
  <si>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</si>
  <si>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</si>
  <si>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</si>
  <si>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</si>
  <si>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</si>
  <si>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</si>
  <si>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</si>
  <si>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</si>
  <si>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</si>
  <si>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</si>
  <si>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</si>
  <si>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</si>
  <si>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</si>
  <si>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</si>
  <si>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</si>
  <si>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</si>
  <si>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</si>
  <si>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</si>
  <si>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</si>
  <si>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</si>
  <si>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</si>
  <si>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</si>
  <si>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</si>
  <si>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</si>
  <si>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</si>
  <si>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</si>
  <si>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</si>
  <si>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</si>
  <si>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</si>
  <si>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</si>
  <si>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</si>
  <si>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</si>
  <si>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</si>
  <si>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</si>
  <si>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</si>
  <si>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</si>
  <si>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</si>
  <si>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</si>
  <si>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</si>
  <si>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</si>
  <si>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</si>
  <si>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</si>
  <si>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</si>
  <si>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</si>
  <si>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</si>
  <si>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</si>
  <si>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</si>
  <si>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</si>
  <si>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</si>
  <si>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</si>
  <si>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ՀՀ տարածքային կառավարման և զարգացման նախարարություն</t>
  </si>
  <si>
    <t>Քաղաքային ենթակառուցվածքների արդիականացում և բարելավոււմ</t>
  </si>
  <si>
    <t>Քաղաքային զարգացում</t>
  </si>
  <si>
    <t>Քաղաքային ենթակառուծվածքների զարգացում</t>
  </si>
  <si>
    <t>Քաղաքային ենթակառուցվածքների արդիականացում և բարելավում</t>
  </si>
  <si>
    <t>1157</t>
  </si>
  <si>
    <t>12003</t>
  </si>
  <si>
    <t>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</t>
  </si>
  <si>
    <t>ՀՀ համայնքներին քաղաքային լուսավորության ենթակառուցվածքի բարելավման համար տրամադրվող աջակցություն և ծառայություն</t>
  </si>
  <si>
    <t>Տրանսֆերտների տրամադրում</t>
  </si>
  <si>
    <t>12004</t>
  </si>
  <si>
    <t>42001</t>
  </si>
  <si>
    <t>Վերակառուցման և զարգացման եվրոպական բանկի աջակցությամբ իրականացվող Երևանի քաղաքային լուսավորության դրամաշնորհային ծրագրի կատարման ապահովում</t>
  </si>
  <si>
    <t>Վերակառուցման և զարգացման եվրոպական բանկի աջակցությամբ իրականացվող Երևանի քաղաքային լուսավորության ծրագրի կատարման ապահովում,  ենթավարկի տրամադրում</t>
  </si>
  <si>
    <t>Քաղաքային ենթակառուցվածքների զարգացում</t>
  </si>
  <si>
    <t>²ñ¨»ÉÛ³Ý »íñáå³ÛÇ ¿Ý»ñ·³ËÝ³ÛáÕáõÃÛ³Ý ¨ µÝ³å³Ñå³Ý³Ï³Ý ·áñÍÁÝÏ»ñáõÃÛ³Ý ýáÝ¹Ç ³ç³ÏóáõÃÛ³Ùµ Çñ³Ï³Ý³óíáÕ ºñ¨³ÝÇ ù³Õ³ù³ÛÇÝ Éáõë³íáñáõÃÛ³Ý ¹ñ³Ù³ßÝáñÑ³ÛÇÝ Íñ³·ñÇ Ï³ï³ñÙ³Ý ³å³ÑáíáõÙ</t>
  </si>
  <si>
    <t>ÐÐ Ñ³Ù³ÛÝùÝ»ñÇÝ ù³Õ³ù³ÛÇÝ Éáõë³íáñáõÃÛ³Ý »ÝÃ³Ï³éáõóí³ÍùÇ µ³ñ»É³íÙ³Ý Ñ³Ù³ñ ïñ³Ù³¹ñíáÕ ³ç³ÏóáõÃÛáõÝ ¨ Í³é³ÛáõÃÛáõÝ</t>
  </si>
  <si>
    <t>îñ³Ýëý»ñïÝ»ñÇ ïñ³Ù³¹ñáõÙ</t>
  </si>
  <si>
    <t>ºñ¨³Ý Ñ³Ù³ÛÝù</t>
  </si>
  <si>
    <t>ì»ñ³Ï³éáõóÙ³Ý ¨ ½³ñ·³óÙ³Ý »íñáå³Ï³Ý µ³ÝÏÇ ³ç³ÏóáõÃÛ³Ùµ Çñ³Ï³Ý³óíáÕ ºñ¨³ÝÇ ù³Õ³ù³ÛÇÝ Éáõë³íáñáõÃÛ³Ý ¹ñ³Ù³ßÝáñÑ³ÛÇÝ Íñ³·ñÇ Ï³ï³ñÙ³Ý ³å³ÑáíáõÙ</t>
  </si>
  <si>
    <t>ø³Ý³Ï³Ï³Ý</t>
  </si>
  <si>
    <t>àñ³Ï³Ï³Ý</t>
  </si>
  <si>
    <t>Եվրոպայի էներգախնայողության և բնապահպանական գործընկերության ֆոնդի աջակցությամբ իրականացվող &lt;&lt;Երևանի քաղաքային լուսավորության&gt;&gt; դրամաշնորհային ծրագիր (Երևան համայնքի ղեկավարին պետության կողմից պատվիրակված լիազորություն)</t>
  </si>
  <si>
    <t>Օ6</t>
  </si>
  <si>
    <t>Օ4</t>
  </si>
  <si>
    <t>Օ1</t>
  </si>
  <si>
    <t>04. Վերակառուցման և զարգացման եվրոպական բանկի աջակցությամբ իրականացվող «Երևանի քաղաքային լուսավորության» դրամաշնորհային ծրագիր (Երևան համայնքի ղեկավարին պետության կողմից պատվիրակված լիազորություն)</t>
  </si>
  <si>
    <t>02. Վերակառուցման և զարգացման եվրոպական բանկի աջակցությամբ իրականացվող &lt;&lt;Երևանի քաղաքային լուսավորության&gt;&gt; ծրագիր, ենթավարկի տրամադրում</t>
  </si>
  <si>
    <t>0</t>
  </si>
  <si>
    <t>/Ծրագրի անվանումը/    Քաղաքային զարգացում</t>
  </si>
  <si>
    <r>
      <t xml:space="preserve"> /Միջոցառման անվանումը/  </t>
    </r>
    <r>
      <rPr>
        <b/>
        <sz val="8"/>
        <color theme="1"/>
        <rFont val="GHEA Grapalat"/>
        <family val="3"/>
      </rPr>
      <t>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</t>
    </r>
  </si>
  <si>
    <t>&lt;Երևանի քաղաքապետարան&gt;</t>
  </si>
  <si>
    <r>
      <t>&lt;Երևանի քաղաքապետարան&gt;</t>
    </r>
    <r>
      <rPr>
        <b/>
        <vertAlign val="superscript"/>
        <sz val="8"/>
        <color theme="1"/>
        <rFont val="GHEA Grapalat"/>
        <family val="3"/>
      </rPr>
      <t>29</t>
    </r>
  </si>
  <si>
    <t xml:space="preserve">Քաղաքային ենթակառուցվածքների զարգացում,      </t>
  </si>
  <si>
    <t>Վարկային ծրագիր</t>
  </si>
  <si>
    <t xml:space="preserve"> 1 USD =</t>
  </si>
  <si>
    <t>ՀՀ դրամ</t>
  </si>
  <si>
    <t xml:space="preserve"> 1 EURO =</t>
  </si>
  <si>
    <t xml:space="preserve"> (հազար ՀՀ դրամ)</t>
  </si>
  <si>
    <t>Դրամաշնորհային ծրագրեր</t>
  </si>
  <si>
    <t>Դրամաշնորհային ծրագիր</t>
  </si>
  <si>
    <t>(հազար ՀՀ դրամ)</t>
  </si>
  <si>
    <t>19855.74</t>
  </si>
  <si>
    <t>Հազար ԱՄՆ դոլար</t>
  </si>
  <si>
    <t>Հազար Եվրո</t>
  </si>
  <si>
    <t>Ծրագրով նախատեսված ամբողջ գումարը, հազար դրամ</t>
  </si>
  <si>
    <t>Ծրագրով նախատեսված ամբողջ գումարը, հազար ԱՄՆ դոլար</t>
  </si>
  <si>
    <t>Ծրագրով նախատեսված ամբողջ գումարը, հազար Եվրո</t>
  </si>
  <si>
    <r>
      <t xml:space="preserve">ºñ¨³Ý ù³Õ³ùÇ Ãíáí 28 ÷áÕáóÝ»ñÇ ³ñï³ùÇÝ Éáõë³íáñáõÃÛ³Ý ó³ÝóÇ ³ñ¹Ç³Ï³Ý³óÙ³Ý ³ßË³ï³ÝùÝ»ñ, Ý»ñ³éÛ³É ¿Ý»ñ·³ËÝ³ÛáÕ Éáõë³¹Çá¹³ÛÇÝ (LED) ïÇåÇ Éáõë³ïáõÝ»ñÇ ï»Õ³¹ñáõÙ, Ù³ÉáõËÝ»ñÇ ëïáñ·»ïÝÛ³ ³ÝóÏ³óáõÙ, Ñ»Ý³ëÛáõÝ»ñÇ í»ñ³Ýáñá·áõÙ ¨ ÷áË³ñÇÝáõÙ, ³íïáÙ³ï Ï³é³í³ñÙ³Ý Ñ³Ù³Ï³ñ·Ç ëï»ÕÍáõÙ, </t>
    </r>
    <r>
      <rPr>
        <b/>
        <i/>
        <sz val="10"/>
        <color rgb="FF000000"/>
        <rFont val="Times Armenian"/>
        <family val="1"/>
      </rPr>
      <t xml:space="preserve">ïáÏáë </t>
    </r>
  </si>
  <si>
    <r>
      <t xml:space="preserve">ºñ¨³Ý ù³Õ³ùÇ Ãíáí 28 ÷áÕáóÝ»ñÇ ³ñï³ùÇÝ Éáõë³íáñáõÃÛ³Ý ó³ÝóÇ ³ñ¹Ç³Ï³Ý³óÙ³Ý ³ßË³ï³ÝùÝ»ñ, Ý»ñ³éÛ³É ¿Ý»ñ·³ËÝ³ÛáÕ Éáõë³¹Çá¹³ÛÇÝ (LED) ïÇåÇ Éáõë³ïáõÝ»ñÇ ï»Õ³¹ñáõÙ, Ù³ÉáõËÝ»ñÇ ëïáñ·»ïÝÛ³ ³ÝóÏ³óáõÙ, Ñ»Ý³ëÛáõÝ»ñÇ í»ñ³Ýáñá·áõÙ ¨ ÷áË³ñÇÝáõÙ, ³íïáÙ³ï Ï³é³í³ñÙ³Ý Ñ³Ù³Ï³ñ·Ç ëï»ÕÍáõÙ, </t>
    </r>
    <r>
      <rPr>
        <b/>
        <i/>
        <sz val="10"/>
        <color rgb="FF000000"/>
        <rFont val="Times Armenian"/>
        <family val="1"/>
      </rPr>
      <t>ïáÏáë</t>
    </r>
  </si>
  <si>
    <r>
      <t xml:space="preserve">²í³ñï³Ï³Ý Ñ³ßí»ïíáõÃÛáõÝ Ý»ñÏ³Û³óáõÙ ËáñÑñ¹³ïáõÇ ÏáÕÙÇíó </t>
    </r>
    <r>
      <rPr>
        <b/>
        <i/>
        <sz val="10"/>
        <color rgb="FF000000"/>
        <rFont val="Times Armenian"/>
        <family val="1"/>
      </rPr>
      <t>Ñ³ï</t>
    </r>
  </si>
  <si>
    <r>
      <t xml:space="preserve">ºñ¨³Ý ù³Õ³ùÇ ³ñï³ùÇÝ Éáõë³íáñáõÃÛ³Ý ³ñ¹Ç³Ï³Ý³óÙ³Ý Íñ³·ñÇ ï»ËÝÇÏ³Ï³Ý ÑëÏáÕáõÃÛáõÝ, </t>
    </r>
    <r>
      <rPr>
        <b/>
        <i/>
        <sz val="10"/>
        <color rgb="FF000000"/>
        <rFont val="Times Armenian"/>
        <family val="1"/>
      </rPr>
      <t xml:space="preserve">³ÙÇë </t>
    </r>
  </si>
  <si>
    <t>Փոխել վթարված և հին հենասյուները, առկա վերգետնյա մալուխներն անցկացնել ստորգետնյա կապուղիներով, փոխարինել առկա լուսատուները LED տիպի լուսատուներով:</t>
  </si>
  <si>
    <t xml:space="preserve"> ՀՀ տարածքային կառավարման և ենթակառուցվածքների նախարարություն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</si>
  <si>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</si>
  <si>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</si>
  <si>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</si>
  <si>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</si>
  <si>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</si>
  <si>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 xml:space="preserve"> - Շենքերի և շինությունների շինարարություն</t>
  </si>
  <si>
    <r>
      <t xml:space="preserve">/Միջոցառման անվանումը/ </t>
    </r>
    <r>
      <rPr>
        <b/>
        <sz val="8"/>
        <color theme="1"/>
        <rFont val="GHEA Grapalat"/>
        <family val="3"/>
      </rPr>
      <t>Վերակառուցման և զարգացման եվրոպական բանկի աջակցությամբ իրականացվող «Երևանի քաղաքային լուսավորության» դրամաշնորհային ծրագիր (Երևան համայնքի ղեկավարին պետության կողմից պատվիրակված լիազորություն)</t>
    </r>
  </si>
  <si>
    <t xml:space="preserve"> ԸՆԹԱՑԻԿ ԾԱԽՍԵՐ</t>
  </si>
  <si>
    <t xml:space="preserve"> ԱՅԼ  ԾԱԽՍԵՐ</t>
  </si>
  <si>
    <t xml:space="preserve"> Այլ ծախսեր</t>
  </si>
  <si>
    <r>
      <t xml:space="preserve">/Միջոցառման անվանումը/  </t>
    </r>
    <r>
      <rPr>
        <b/>
        <sz val="8"/>
        <color theme="1"/>
        <rFont val="GHEA Grapalat"/>
        <family val="3"/>
      </rPr>
      <t xml:space="preserve"> Վերակառուցման և զարգացման եվրոպական բանկի աջակցությամբ իրականացվող &lt;&lt;Երևանի քաղաքային լուսավորության&gt;&gt; ծրագիր, ենթավարկի տրամադրում</t>
    </r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</si>
  <si>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</si>
  <si>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</si>
  <si>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</si>
  <si>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</si>
  <si>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 xml:space="preserve">Վերակառուցման և զարգացման եվրոպական բանկի աջակցությամբ իրականացվող Երևանի քաղաքային լուսավորության ծրագրի շրջանակներում ենթավարկի տրամադրում «Երքաղլույս» ՓԲԸ-ին </t>
  </si>
  <si>
    <t>վարկերի տրամադրում</t>
  </si>
  <si>
    <t xml:space="preserve"> Վերակառուցման և զարգացման եվրոպական բանկի աջակցությամբ իրականացվող Երևանի քաղաքային լուսավորության ծրագրի կատարման ապահովում </t>
  </si>
  <si>
    <t>Վարկերի տրամադրում</t>
  </si>
  <si>
    <t>Երևանի քաղաքային լուսավորության ապահովման համար վարկերի տրամադրում</t>
  </si>
  <si>
    <t>այո</t>
  </si>
  <si>
    <r>
      <t xml:space="preserve">Երևան քաղաքի 28 փողոցներում տեղադրված լուսավորության արդյունքում էլէներգիայի խնայողությունը, </t>
    </r>
    <r>
      <rPr>
        <b/>
        <i/>
        <sz val="8"/>
        <color rgb="FF000000"/>
        <rFont val="GHEA Grapalat"/>
        <family val="3"/>
      </rPr>
      <t>տոկոս</t>
    </r>
  </si>
  <si>
    <t>Հ Կառավարության 18.08.2021թ. «Հայաստանի Հանրապետության կառավարության 2021-2026 թվականների ծրագրի մասին» թիվ 1363-Ա որոշում,  3.4 կետ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</si>
</sst>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#,##0.0;\(##,##0.0\);\-"/>
  </numFmts>
  <fonts count="63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i/>
      <sz val="11"/>
      <color rgb="FF000000"/>
      <name val="GHEA Grapalat"/>
      <family val="3"/>
    </font>
    <font>
      <i/>
      <sz val="10"/>
      <color rgb="FF000000"/>
      <name val="Times Armenian"/>
      <family val="1"/>
    </font>
    <font>
      <i/>
      <sz val="10"/>
      <color theme="1"/>
      <name val="GHEA Grapalat"/>
      <family val="3"/>
    </font>
    <font>
      <b/>
      <i/>
      <sz val="10"/>
      <color rgb="FF000000"/>
      <name val="Times Armenian"/>
      <family val="1"/>
    </font>
    <font>
      <b/>
      <sz val="10"/>
      <color rgb="FF000000"/>
      <name val="GHEA Grapalat"/>
      <family val="3"/>
    </font>
    <font>
      <b/>
      <sz val="11"/>
      <color theme="1"/>
      <name val="GHEA Grapalat"/>
      <family val="3"/>
    </font>
    <font>
      <b/>
      <vertAlign val="superscript"/>
      <sz val="8"/>
      <color theme="1"/>
      <name val="GHEA Grapalat"/>
      <family val="3"/>
    </font>
    <font>
      <b/>
      <i/>
      <sz val="8"/>
      <color rgb="FF000000"/>
      <name val="GHEA Grapalat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6" fillId="0" borderId="0"/>
    <xf numFmtId="0" fontId="27" fillId="17" borderId="34" applyNumberFormat="0" applyFont="0" applyAlignment="0" applyProtection="0"/>
    <xf numFmtId="0" fontId="30" fillId="0" borderId="0">
      <alignment horizontal="left" vertical="top" wrapText="1"/>
    </xf>
    <xf numFmtId="0" fontId="31" fillId="0" borderId="0" applyNumberFormat="0" applyFill="0" applyBorder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4" fillId="0" borderId="29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7" fillId="13" borderId="0" applyNumberFormat="0" applyBorder="0" applyAlignment="0" applyProtection="0"/>
    <xf numFmtId="0" fontId="38" fillId="14" borderId="30" applyNumberFormat="0" applyAlignment="0" applyProtection="0"/>
    <xf numFmtId="0" fontId="39" fillId="15" borderId="31" applyNumberFormat="0" applyAlignment="0" applyProtection="0"/>
    <xf numFmtId="0" fontId="40" fillId="15" borderId="30" applyNumberFormat="0" applyAlignment="0" applyProtection="0"/>
    <xf numFmtId="0" fontId="41" fillId="0" borderId="32" applyNumberFormat="0" applyFill="0" applyAlignment="0" applyProtection="0"/>
    <xf numFmtId="0" fontId="42" fillId="16" borderId="33" applyNumberFormat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5" applyNumberFormat="0" applyFill="0" applyAlignment="0" applyProtection="0"/>
    <xf numFmtId="0" fontId="45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45" fillId="37" borderId="0" applyNumberFormat="0" applyBorder="0" applyAlignment="0" applyProtection="0"/>
    <xf numFmtId="0" fontId="45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45" fillId="41" borderId="0" applyNumberFormat="0" applyBorder="0" applyAlignment="0" applyProtection="0"/>
    <xf numFmtId="164" fontId="30" fillId="0" borderId="0" applyFill="0" applyBorder="0" applyProtection="0">
      <alignment horizontal="right" vertical="top"/>
    </xf>
    <xf numFmtId="0" fontId="27" fillId="17" borderId="34" applyNumberFormat="0" applyFont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43" fontId="46" fillId="0" borderId="0" applyFont="0" applyFill="0" applyBorder="0" applyAlignment="0" applyProtection="0"/>
    <xf numFmtId="0" fontId="27" fillId="0" borderId="0"/>
    <xf numFmtId="0" fontId="27" fillId="0" borderId="0"/>
  </cellStyleXfs>
  <cellXfs count="228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7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6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wrapText="1"/>
    </xf>
    <xf numFmtId="0" fontId="9" fillId="6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4" fillId="0" borderId="0" xfId="0" applyFont="1"/>
    <xf numFmtId="0" fontId="25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 applyAlignment="1">
      <alignment vertical="center"/>
    </xf>
    <xf numFmtId="0" fontId="52" fillId="0" borderId="0" xfId="0" applyFont="1"/>
    <xf numFmtId="49" fontId="50" fillId="2" borderId="20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vertical="center" textRotation="90" wrapText="1"/>
    </xf>
    <xf numFmtId="0" fontId="45" fillId="0" borderId="0" xfId="0" applyFont="1"/>
    <xf numFmtId="0" fontId="54" fillId="0" borderId="0" xfId="0" applyFont="1"/>
    <xf numFmtId="0" fontId="0" fillId="42" borderId="0" xfId="0" applyFill="1"/>
    <xf numFmtId="0" fontId="55" fillId="6" borderId="6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56" fillId="6" borderId="1" xfId="0" applyFont="1" applyFill="1" applyBorder="1" applyAlignment="1">
      <alignment vertical="center" wrapText="1"/>
    </xf>
    <xf numFmtId="0" fontId="58" fillId="6" borderId="1" xfId="0" applyFont="1" applyFill="1" applyBorder="1" applyAlignment="1">
      <alignment vertical="center" wrapText="1"/>
    </xf>
    <xf numFmtId="4" fontId="0" fillId="6" borderId="6" xfId="0" applyNumberFormat="1" applyFill="1" applyBorder="1" applyAlignment="1">
      <alignment horizontal="center" vertical="center" wrapText="1"/>
    </xf>
    <xf numFmtId="4" fontId="57" fillId="6" borderId="1" xfId="0" applyNumberFormat="1" applyFont="1" applyFill="1" applyBorder="1" applyAlignment="1">
      <alignment horizontal="center" vertical="center" wrapText="1"/>
    </xf>
    <xf numFmtId="4" fontId="59" fillId="2" borderId="1" xfId="0" applyNumberFormat="1" applyFont="1" applyFill="1" applyBorder="1" applyAlignment="1">
      <alignment horizontal="center" vertical="center" wrapText="1"/>
    </xf>
    <xf numFmtId="4" fontId="60" fillId="2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 textRotation="90" wrapText="1"/>
    </xf>
    <xf numFmtId="0" fontId="13" fillId="6" borderId="1" xfId="0" applyFont="1" applyFill="1" applyBorder="1" applyAlignment="1">
      <alignment horizontal="center" vertical="center" textRotation="90" wrapText="1"/>
    </xf>
    <xf numFmtId="0" fontId="14" fillId="6" borderId="7" xfId="0" applyFont="1" applyFill="1" applyBorder="1" applyAlignment="1">
      <alignment horizontal="center" vertical="center" textRotation="90" wrapText="1"/>
    </xf>
    <xf numFmtId="0" fontId="57" fillId="6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2" fontId="60" fillId="5" borderId="1" xfId="0" applyNumberFormat="1" applyFont="1" applyFill="1" applyBorder="1" applyAlignment="1">
      <alignment horizontal="center" vertical="center" textRotation="90" wrapText="1"/>
    </xf>
    <xf numFmtId="2" fontId="9" fillId="5" borderId="8" xfId="0" applyNumberFormat="1" applyFont="1" applyFill="1" applyBorder="1" applyAlignment="1">
      <alignment horizontal="center" vertical="center" textRotation="90" wrapText="1"/>
    </xf>
    <xf numFmtId="4" fontId="60" fillId="5" borderId="1" xfId="0" applyNumberFormat="1" applyFont="1" applyFill="1" applyBorder="1" applyAlignment="1">
      <alignment horizontal="center" vertical="center" textRotation="90" wrapText="1"/>
    </xf>
    <xf numFmtId="4" fontId="14" fillId="5" borderId="8" xfId="0" applyNumberFormat="1" applyFont="1" applyFill="1" applyBorder="1" applyAlignment="1">
      <alignment horizontal="center" vertical="center" textRotation="90" wrapText="1"/>
    </xf>
    <xf numFmtId="4" fontId="13" fillId="6" borderId="1" xfId="0" applyNumberFormat="1" applyFont="1" applyFill="1" applyBorder="1" applyAlignment="1">
      <alignment horizontal="center" vertical="center" textRotation="90" wrapText="1"/>
    </xf>
    <xf numFmtId="1" fontId="13" fillId="6" borderId="1" xfId="0" applyNumberFormat="1" applyFont="1" applyFill="1" applyBorder="1" applyAlignment="1">
      <alignment horizontal="center" vertical="center" textRotation="90" wrapText="1"/>
    </xf>
    <xf numFmtId="0" fontId="57" fillId="6" borderId="1" xfId="0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 textRotation="90" wrapText="1"/>
    </xf>
    <xf numFmtId="2" fontId="9" fillId="6" borderId="1" xfId="0" applyNumberFormat="1" applyFont="1" applyFill="1" applyBorder="1" applyAlignment="1">
      <alignment horizontal="center" vertical="center" wrapText="1"/>
    </xf>
    <xf numFmtId="4" fontId="15" fillId="6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textRotation="90" wrapText="1"/>
    </xf>
    <xf numFmtId="2" fontId="15" fillId="5" borderId="1" xfId="0" applyNumberFormat="1" applyFont="1" applyFill="1" applyBorder="1" applyAlignment="1">
      <alignment horizontal="center" vertical="center" wrapText="1"/>
    </xf>
    <xf numFmtId="0" fontId="60" fillId="9" borderId="1" xfId="0" applyFont="1" applyFill="1" applyBorder="1" applyAlignment="1">
      <alignment horizontal="center" vertical="center" textRotation="90" wrapText="1"/>
    </xf>
    <xf numFmtId="4" fontId="55" fillId="6" borderId="6" xfId="0" applyNumberFormat="1" applyFont="1" applyFill="1" applyBorder="1" applyAlignment="1">
      <alignment horizontal="center" vertical="center" wrapText="1"/>
    </xf>
    <xf numFmtId="4" fontId="55" fillId="6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8" xfId="0" applyFill="1" applyBorder="1" applyAlignment="1">
      <alignment horizontal="left"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8" xfId="0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50" fillId="2" borderId="17" xfId="0" applyFont="1" applyFill="1" applyBorder="1" applyAlignment="1">
      <alignment horizontal="center" vertical="center" wrapText="1"/>
    </xf>
    <xf numFmtId="0" fontId="50" fillId="2" borderId="18" xfId="0" applyFont="1" applyFill="1" applyBorder="1" applyAlignment="1">
      <alignment horizontal="center" vertical="center" wrapText="1"/>
    </xf>
    <xf numFmtId="0" fontId="50" fillId="2" borderId="20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48" fillId="0" borderId="0" xfId="0" applyFont="1" applyAlignment="1">
      <alignment horizontal="center"/>
    </xf>
    <xf numFmtId="0" fontId="9" fillId="2" borderId="25" xfId="0" applyFont="1" applyFill="1" applyBorder="1" applyAlignment="1">
      <alignment horizontal="left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4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4" borderId="0" xfId="0" applyFont="1" applyFill="1" applyAlignment="1">
      <alignment horizontal="left" wrapText="1"/>
    </xf>
    <xf numFmtId="0" fontId="50" fillId="0" borderId="4" xfId="0" applyFont="1" applyBorder="1" applyAlignment="1">
      <alignment horizontal="left"/>
    </xf>
    <xf numFmtId="0" fontId="50" fillId="0" borderId="0" xfId="0" applyFont="1" applyAlignment="1">
      <alignment horizontal="left"/>
    </xf>
    <xf numFmtId="0" fontId="9" fillId="0" borderId="4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61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E000000}"/>
    <cellStyle name="Normal" xfId="0" builtinId="0"/>
    <cellStyle name="Normal 3" xfId="1" xr:uid="{00000000-0005-0000-0000-000020000000}"/>
    <cellStyle name="Normal 3 8" xfId="60" xr:uid="{00000000-0005-0000-0000-000021000000}"/>
    <cellStyle name="Normal 52" xfId="59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Акцент1 2" xfId="20" xr:uid="{00000000-0005-0000-0000-000026000000}"/>
    <cellStyle name="Акцент2 2" xfId="24" xr:uid="{00000000-0005-0000-0000-000027000000}"/>
    <cellStyle name="Акцент3 2" xfId="28" xr:uid="{00000000-0005-0000-0000-000028000000}"/>
    <cellStyle name="Акцент4 2" xfId="32" xr:uid="{00000000-0005-0000-0000-000029000000}"/>
    <cellStyle name="Акцент5 2" xfId="36" xr:uid="{00000000-0005-0000-0000-00002A000000}"/>
    <cellStyle name="Акцент6 2" xfId="40" xr:uid="{00000000-0005-0000-0000-00002B000000}"/>
    <cellStyle name="Ввод  2" xfId="12" xr:uid="{00000000-0005-0000-0000-00002C000000}"/>
    <cellStyle name="Вывод 2" xfId="13" xr:uid="{00000000-0005-0000-0000-00002D000000}"/>
    <cellStyle name="Вычисление 2" xfId="14" xr:uid="{00000000-0005-0000-0000-00002E000000}"/>
    <cellStyle name="Заголовок 1 2" xfId="5" xr:uid="{00000000-0005-0000-0000-00002F000000}"/>
    <cellStyle name="Заголовок 2 2" xfId="6" xr:uid="{00000000-0005-0000-0000-000030000000}"/>
    <cellStyle name="Заголовок 3 2" xfId="7" xr:uid="{00000000-0005-0000-0000-000031000000}"/>
    <cellStyle name="Заголовок 4 2" xfId="8" xr:uid="{00000000-0005-0000-0000-000032000000}"/>
    <cellStyle name="Итог 2" xfId="19" xr:uid="{00000000-0005-0000-0000-000033000000}"/>
    <cellStyle name="Контрольная ячейка 2" xfId="16" xr:uid="{00000000-0005-0000-0000-000034000000}"/>
    <cellStyle name="Название 2" xfId="4" xr:uid="{00000000-0005-0000-0000-000035000000}"/>
    <cellStyle name="Нейтральный 2" xfId="11" xr:uid="{00000000-0005-0000-0000-000036000000}"/>
    <cellStyle name="Обычный 2" xfId="3" xr:uid="{00000000-0005-0000-0000-000037000000}"/>
    <cellStyle name="Плохой 2" xfId="10" xr:uid="{00000000-0005-0000-0000-000038000000}"/>
    <cellStyle name="Пояснение 2" xfId="18" xr:uid="{00000000-0005-0000-0000-000039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opLeftCell="A19" zoomScaleNormal="100" workbookViewId="0">
      <selection activeCell="F33" sqref="F33:F50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61</v>
      </c>
    </row>
    <row r="3" spans="1:12">
      <c r="B3" s="137" t="s">
        <v>79</v>
      </c>
      <c r="C3" s="138"/>
      <c r="D3" s="142" t="s">
        <v>185</v>
      </c>
      <c r="E3" s="143"/>
      <c r="F3" s="143"/>
      <c r="G3" s="143"/>
      <c r="H3" s="143"/>
      <c r="I3" s="144"/>
    </row>
    <row r="5" spans="1:12">
      <c r="A5" s="15" t="s">
        <v>0</v>
      </c>
      <c r="B5" s="16"/>
      <c r="C5" s="16"/>
      <c r="D5" s="17"/>
      <c r="E5" s="17"/>
      <c r="F5" s="17"/>
      <c r="G5" s="17"/>
      <c r="H5" s="17"/>
      <c r="I5" s="17"/>
      <c r="J5" s="14"/>
      <c r="K5" s="14"/>
      <c r="L5" s="14"/>
    </row>
    <row r="7" spans="1:12">
      <c r="A7" s="23" t="s">
        <v>80</v>
      </c>
    </row>
    <row r="8" spans="1:12" ht="31.5" customHeight="1">
      <c r="B8" s="139" t="s">
        <v>186</v>
      </c>
      <c r="C8" s="140"/>
      <c r="D8" s="140"/>
      <c r="E8" s="140"/>
      <c r="F8" s="140"/>
      <c r="G8" s="140"/>
      <c r="H8" s="140"/>
      <c r="I8" s="141"/>
    </row>
    <row r="10" spans="1:12">
      <c r="A10" s="23" t="s">
        <v>119</v>
      </c>
    </row>
    <row r="11" spans="1:12" ht="37.5" customHeight="1">
      <c r="B11" s="142"/>
      <c r="C11" s="143"/>
      <c r="D11" s="143"/>
      <c r="E11" s="143"/>
      <c r="F11" s="143"/>
      <c r="G11" s="143"/>
      <c r="H11" s="143"/>
      <c r="I11" s="144"/>
    </row>
    <row r="13" spans="1:12">
      <c r="A13" s="23" t="s">
        <v>120</v>
      </c>
    </row>
    <row r="14" spans="1:12" ht="48.75" customHeight="1">
      <c r="B14" s="145" t="s">
        <v>237</v>
      </c>
      <c r="C14" s="146"/>
      <c r="D14" s="146"/>
      <c r="E14" s="146"/>
      <c r="F14" s="146"/>
      <c r="G14" s="146"/>
      <c r="H14" s="146"/>
      <c r="I14" s="147"/>
    </row>
    <row r="16" spans="1:12">
      <c r="A16" s="23" t="s">
        <v>121</v>
      </c>
    </row>
    <row r="17" spans="1:9" ht="45.75" customHeight="1">
      <c r="B17" s="145" t="s">
        <v>254</v>
      </c>
      <c r="C17" s="146"/>
      <c r="D17" s="146"/>
      <c r="E17" s="146"/>
      <c r="F17" s="146"/>
      <c r="G17" s="146"/>
      <c r="H17" s="146"/>
      <c r="I17" s="147"/>
    </row>
    <row r="20" spans="1:9">
      <c r="A20" s="15" t="s">
        <v>1</v>
      </c>
      <c r="B20" s="16"/>
      <c r="C20" s="16"/>
      <c r="D20" s="17"/>
      <c r="E20" s="17"/>
      <c r="F20" s="17"/>
      <c r="G20" s="17"/>
      <c r="H20" s="17"/>
      <c r="I20" s="17"/>
    </row>
    <row r="22" spans="1:9" ht="25.5" customHeight="1">
      <c r="B22" s="152" t="s">
        <v>122</v>
      </c>
      <c r="C22" s="152"/>
      <c r="D22" s="152" t="s">
        <v>2</v>
      </c>
      <c r="E22" s="152" t="s">
        <v>150</v>
      </c>
      <c r="F22" s="152" t="s">
        <v>151</v>
      </c>
      <c r="G22" s="152" t="s">
        <v>52</v>
      </c>
      <c r="H22" s="152" t="s">
        <v>53</v>
      </c>
      <c r="I22" s="152" t="s">
        <v>152</v>
      </c>
    </row>
    <row r="23" spans="1:9">
      <c r="B23" s="19" t="s">
        <v>3</v>
      </c>
      <c r="C23" s="19" t="s">
        <v>124</v>
      </c>
      <c r="D23" s="153"/>
      <c r="E23" s="153"/>
      <c r="F23" s="153"/>
      <c r="G23" s="153"/>
      <c r="H23" s="153"/>
      <c r="I23" s="153"/>
    </row>
    <row r="24" spans="1:9">
      <c r="B24" s="40" t="s">
        <v>3</v>
      </c>
      <c r="C24" s="41"/>
      <c r="D24" s="42"/>
      <c r="E24" s="42"/>
      <c r="F24" s="42"/>
      <c r="G24" s="42"/>
      <c r="H24" s="42"/>
      <c r="I24" s="43"/>
    </row>
    <row r="25" spans="1:9">
      <c r="B25" s="151" t="s">
        <v>190</v>
      </c>
      <c r="C25" s="150" t="s">
        <v>59</v>
      </c>
      <c r="D25" s="20" t="s">
        <v>4</v>
      </c>
      <c r="E25" s="135">
        <f>E33+E39+E45</f>
        <v>103564.44</v>
      </c>
      <c r="F25" s="135">
        <f>F33+F39+F45</f>
        <v>40178.300000000003</v>
      </c>
      <c r="G25" s="135">
        <f t="shared" ref="G25:I25" si="0">G33+G39+G45</f>
        <v>1713333.7999999998</v>
      </c>
      <c r="H25" s="135">
        <f t="shared" si="0"/>
        <v>0</v>
      </c>
      <c r="I25" s="135">
        <f t="shared" si="0"/>
        <v>0</v>
      </c>
    </row>
    <row r="26" spans="1:9">
      <c r="B26" s="149"/>
      <c r="C26" s="148"/>
      <c r="D26" s="21" t="s">
        <v>187</v>
      </c>
      <c r="E26" s="136"/>
      <c r="F26" s="136"/>
      <c r="G26" s="136"/>
      <c r="H26" s="136"/>
      <c r="I26" s="136"/>
    </row>
    <row r="27" spans="1:9">
      <c r="B27" s="149"/>
      <c r="C27" s="148"/>
      <c r="D27" s="10" t="s">
        <v>5</v>
      </c>
      <c r="E27" s="136"/>
      <c r="F27" s="136"/>
      <c r="G27" s="136"/>
      <c r="H27" s="136"/>
      <c r="I27" s="136"/>
    </row>
    <row r="28" spans="1:9">
      <c r="B28" s="149"/>
      <c r="C28" s="148"/>
      <c r="D28" s="21" t="s">
        <v>188</v>
      </c>
      <c r="E28" s="136"/>
      <c r="F28" s="136"/>
      <c r="G28" s="136"/>
      <c r="H28" s="136"/>
      <c r="I28" s="136"/>
    </row>
    <row r="29" spans="1:9">
      <c r="B29" s="149"/>
      <c r="C29" s="148"/>
      <c r="D29" s="10" t="s">
        <v>6</v>
      </c>
      <c r="E29" s="136"/>
      <c r="F29" s="136"/>
      <c r="G29" s="136"/>
      <c r="H29" s="136"/>
      <c r="I29" s="136"/>
    </row>
    <row r="30" spans="1:9" ht="25.5">
      <c r="B30" s="154"/>
      <c r="C30" s="155"/>
      <c r="D30" s="22" t="s">
        <v>189</v>
      </c>
      <c r="E30" s="136"/>
      <c r="F30" s="136"/>
      <c r="G30" s="136"/>
      <c r="H30" s="136"/>
      <c r="I30" s="136"/>
    </row>
    <row r="31" spans="1:9" ht="15" customHeight="1">
      <c r="B31" s="44" t="s">
        <v>123</v>
      </c>
      <c r="C31" s="45"/>
      <c r="D31" s="46"/>
      <c r="E31" s="46"/>
      <c r="F31" s="46"/>
      <c r="G31" s="46"/>
      <c r="H31" s="46"/>
      <c r="I31" s="47"/>
    </row>
    <row r="32" spans="1:9">
      <c r="B32" s="48"/>
      <c r="C32" s="49" t="s">
        <v>60</v>
      </c>
      <c r="D32" s="41"/>
      <c r="E32" s="42"/>
      <c r="F32" s="42"/>
      <c r="G32" s="42"/>
      <c r="H32" s="42"/>
      <c r="I32" s="43"/>
    </row>
    <row r="33" spans="2:9">
      <c r="B33" s="150" t="s">
        <v>59</v>
      </c>
      <c r="C33" s="151" t="s">
        <v>191</v>
      </c>
      <c r="D33" s="20" t="s">
        <v>7</v>
      </c>
      <c r="E33" s="135">
        <v>27623.9</v>
      </c>
      <c r="F33" s="135">
        <v>10187.5</v>
      </c>
      <c r="G33" s="135">
        <v>679152.14</v>
      </c>
      <c r="H33" s="135" t="s">
        <v>213</v>
      </c>
      <c r="I33" s="135" t="s">
        <v>213</v>
      </c>
    </row>
    <row r="34" spans="2:9" ht="51">
      <c r="B34" s="148"/>
      <c r="C34" s="149"/>
      <c r="D34" s="21" t="s">
        <v>192</v>
      </c>
      <c r="E34" s="136"/>
      <c r="F34" s="136"/>
      <c r="G34" s="136"/>
      <c r="H34" s="136"/>
      <c r="I34" s="136"/>
    </row>
    <row r="35" spans="2:9">
      <c r="B35" s="148"/>
      <c r="C35" s="149"/>
      <c r="D35" s="10" t="s">
        <v>8</v>
      </c>
      <c r="E35" s="136"/>
      <c r="F35" s="136"/>
      <c r="G35" s="136"/>
      <c r="H35" s="136"/>
      <c r="I35" s="136"/>
    </row>
    <row r="36" spans="2:9" ht="38.25">
      <c r="B36" s="148"/>
      <c r="C36" s="149"/>
      <c r="D36" s="21" t="s">
        <v>193</v>
      </c>
      <c r="E36" s="136"/>
      <c r="F36" s="136"/>
      <c r="G36" s="136"/>
      <c r="H36" s="136"/>
      <c r="I36" s="136"/>
    </row>
    <row r="37" spans="2:9">
      <c r="B37" s="148"/>
      <c r="C37" s="149"/>
      <c r="D37" s="10" t="s">
        <v>125</v>
      </c>
      <c r="E37" s="136"/>
      <c r="F37" s="136"/>
      <c r="G37" s="136"/>
      <c r="H37" s="136"/>
      <c r="I37" s="136"/>
    </row>
    <row r="38" spans="2:9">
      <c r="B38" s="148"/>
      <c r="C38" s="149"/>
      <c r="D38" s="21" t="s">
        <v>194</v>
      </c>
      <c r="E38" s="136"/>
      <c r="F38" s="136"/>
      <c r="G38" s="136"/>
      <c r="H38" s="136"/>
      <c r="I38" s="136"/>
    </row>
    <row r="39" spans="2:9" ht="15" customHeight="1">
      <c r="B39" s="148" t="s">
        <v>59</v>
      </c>
      <c r="C39" s="149" t="s">
        <v>195</v>
      </c>
      <c r="D39" s="10" t="s">
        <v>7</v>
      </c>
      <c r="E39" s="135" t="s">
        <v>227</v>
      </c>
      <c r="F39" s="135">
        <v>1018.7</v>
      </c>
      <c r="G39" s="135">
        <v>76502.210000000006</v>
      </c>
      <c r="H39" s="135" t="s">
        <v>213</v>
      </c>
      <c r="I39" s="135" t="s">
        <v>213</v>
      </c>
    </row>
    <row r="40" spans="2:9" ht="51">
      <c r="B40" s="148"/>
      <c r="C40" s="149"/>
      <c r="D40" s="21" t="s">
        <v>197</v>
      </c>
      <c r="E40" s="136"/>
      <c r="F40" s="136"/>
      <c r="G40" s="136"/>
      <c r="H40" s="136"/>
      <c r="I40" s="136"/>
    </row>
    <row r="41" spans="2:9" ht="15" customHeight="1">
      <c r="B41" s="148"/>
      <c r="C41" s="149"/>
      <c r="D41" s="10" t="s">
        <v>8</v>
      </c>
      <c r="E41" s="136"/>
      <c r="F41" s="136"/>
      <c r="G41" s="136"/>
      <c r="H41" s="136"/>
      <c r="I41" s="136"/>
    </row>
    <row r="42" spans="2:9" ht="38.25">
      <c r="B42" s="148"/>
      <c r="C42" s="149"/>
      <c r="D42" s="21" t="s">
        <v>193</v>
      </c>
      <c r="E42" s="136"/>
      <c r="F42" s="136"/>
      <c r="G42" s="136"/>
      <c r="H42" s="136"/>
      <c r="I42" s="136"/>
    </row>
    <row r="43" spans="2:9" ht="15" customHeight="1">
      <c r="B43" s="148"/>
      <c r="C43" s="149"/>
      <c r="D43" s="10" t="s">
        <v>9</v>
      </c>
      <c r="E43" s="136"/>
      <c r="F43" s="136"/>
      <c r="G43" s="136"/>
      <c r="H43" s="136"/>
      <c r="I43" s="136"/>
    </row>
    <row r="44" spans="2:9" ht="15" customHeight="1">
      <c r="B44" s="148"/>
      <c r="C44" s="149"/>
      <c r="D44" s="21" t="s">
        <v>194</v>
      </c>
      <c r="E44" s="136"/>
      <c r="F44" s="136"/>
      <c r="G44" s="136"/>
      <c r="H44" s="136"/>
      <c r="I44" s="136"/>
    </row>
    <row r="45" spans="2:9" ht="15" customHeight="1">
      <c r="B45" s="148" t="s">
        <v>59</v>
      </c>
      <c r="C45" s="149" t="s">
        <v>196</v>
      </c>
      <c r="D45" s="10" t="s">
        <v>7</v>
      </c>
      <c r="E45" s="135">
        <v>56084.800000000003</v>
      </c>
      <c r="F45" s="135">
        <v>28972.1</v>
      </c>
      <c r="G45" s="135">
        <v>957679.45</v>
      </c>
      <c r="H45" s="135" t="s">
        <v>213</v>
      </c>
      <c r="I45" s="135" t="s">
        <v>213</v>
      </c>
    </row>
    <row r="46" spans="2:9" ht="51">
      <c r="B46" s="148"/>
      <c r="C46" s="149"/>
      <c r="D46" s="21" t="s">
        <v>198</v>
      </c>
      <c r="E46" s="136"/>
      <c r="F46" s="136"/>
      <c r="G46" s="136"/>
      <c r="H46" s="136"/>
      <c r="I46" s="136"/>
    </row>
    <row r="47" spans="2:9" ht="15" customHeight="1">
      <c r="B47" s="148"/>
      <c r="C47" s="149"/>
      <c r="D47" s="10" t="s">
        <v>8</v>
      </c>
      <c r="E47" s="136"/>
      <c r="F47" s="136"/>
      <c r="G47" s="136"/>
      <c r="H47" s="136"/>
      <c r="I47" s="136"/>
    </row>
    <row r="48" spans="2:9" ht="25.5">
      <c r="B48" s="148"/>
      <c r="C48" s="149"/>
      <c r="D48" s="21" t="s">
        <v>258</v>
      </c>
      <c r="E48" s="136"/>
      <c r="F48" s="136"/>
      <c r="G48" s="136"/>
      <c r="H48" s="136"/>
      <c r="I48" s="136"/>
    </row>
    <row r="49" spans="2:9" ht="15" customHeight="1">
      <c r="B49" s="148"/>
      <c r="C49" s="149"/>
      <c r="D49" s="10" t="s">
        <v>9</v>
      </c>
      <c r="E49" s="136"/>
      <c r="F49" s="136"/>
      <c r="G49" s="136"/>
      <c r="H49" s="136"/>
      <c r="I49" s="136"/>
    </row>
    <row r="50" spans="2:9" ht="15" customHeight="1">
      <c r="B50" s="148"/>
      <c r="C50" s="149"/>
      <c r="D50" s="21" t="s">
        <v>255</v>
      </c>
      <c r="E50" s="136"/>
      <c r="F50" s="136"/>
      <c r="G50" s="136"/>
      <c r="H50" s="136"/>
      <c r="I50" s="136"/>
    </row>
  </sheetData>
  <mergeCells count="41"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I33:I38"/>
    <mergeCell ref="B39:B44"/>
    <mergeCell ref="C39:C44"/>
    <mergeCell ref="E39:E44"/>
    <mergeCell ref="F39:F44"/>
    <mergeCell ref="G39:G44"/>
    <mergeCell ref="C33:C38"/>
    <mergeCell ref="E33:E38"/>
    <mergeCell ref="F33:F38"/>
    <mergeCell ref="G33:G38"/>
    <mergeCell ref="H33:H38"/>
    <mergeCell ref="H45:H50"/>
    <mergeCell ref="I45:I50"/>
    <mergeCell ref="B3:C3"/>
    <mergeCell ref="B8:I8"/>
    <mergeCell ref="B11:I11"/>
    <mergeCell ref="B14:I14"/>
    <mergeCell ref="B17:I17"/>
    <mergeCell ref="D3:I3"/>
    <mergeCell ref="B45:B50"/>
    <mergeCell ref="C45:C50"/>
    <mergeCell ref="E45:E50"/>
    <mergeCell ref="F45:F50"/>
    <mergeCell ref="G45:G50"/>
    <mergeCell ref="H39:H44"/>
    <mergeCell ref="I39:I44"/>
    <mergeCell ref="B33:B3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AW9"/>
  <sheetViews>
    <sheetView topLeftCell="E1" workbookViewId="0">
      <selection activeCell="U8" sqref="U8:V8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95" t="s">
        <v>176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49" ht="17.25">
      <c r="A2" s="9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49" s="88" customFormat="1" ht="17.25">
      <c r="A3" s="95" t="s">
        <v>181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49" ht="15.75" thickBot="1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AS4" s="91" t="s">
        <v>228</v>
      </c>
    </row>
    <row r="5" spans="1:49" ht="15" customHeight="1">
      <c r="B5" s="198" t="s">
        <v>23</v>
      </c>
      <c r="C5" s="190"/>
      <c r="D5" s="190" t="s">
        <v>69</v>
      </c>
      <c r="E5" s="190" t="s">
        <v>231</v>
      </c>
      <c r="F5" s="190"/>
      <c r="G5" s="190"/>
      <c r="H5" s="190" t="s">
        <v>159</v>
      </c>
      <c r="I5" s="190"/>
      <c r="J5" s="190"/>
      <c r="K5" s="190" t="s">
        <v>160</v>
      </c>
      <c r="L5" s="190"/>
      <c r="M5" s="190"/>
      <c r="N5" s="190" t="s">
        <v>161</v>
      </c>
      <c r="O5" s="190"/>
      <c r="P5" s="190"/>
      <c r="Q5" s="190" t="s">
        <v>39</v>
      </c>
      <c r="R5" s="190"/>
      <c r="S5" s="190"/>
      <c r="T5" s="190" t="s">
        <v>31</v>
      </c>
      <c r="U5" s="190"/>
      <c r="V5" s="190"/>
      <c r="W5" s="190"/>
      <c r="X5" s="190"/>
      <c r="Y5" s="190"/>
      <c r="Z5" s="190"/>
      <c r="AA5" s="190"/>
      <c r="AB5" s="191"/>
      <c r="AC5" s="173" t="s">
        <v>162</v>
      </c>
      <c r="AD5" s="174"/>
      <c r="AE5" s="174"/>
      <c r="AF5" s="174" t="s">
        <v>163</v>
      </c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7"/>
      <c r="AU5" s="185" t="s">
        <v>44</v>
      </c>
      <c r="AV5" s="187" t="s">
        <v>45</v>
      </c>
      <c r="AW5" s="192" t="s">
        <v>164</v>
      </c>
    </row>
    <row r="6" spans="1:49" ht="23.25" customHeight="1">
      <c r="B6" s="199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 t="s">
        <v>18</v>
      </c>
      <c r="U6" s="167"/>
      <c r="V6" s="167"/>
      <c r="W6" s="167" t="s">
        <v>22</v>
      </c>
      <c r="X6" s="167"/>
      <c r="Y6" s="167"/>
      <c r="Z6" s="167" t="s">
        <v>153</v>
      </c>
      <c r="AA6" s="167"/>
      <c r="AB6" s="189"/>
      <c r="AC6" s="175"/>
      <c r="AD6" s="176"/>
      <c r="AE6" s="176"/>
      <c r="AF6" s="176" t="s">
        <v>46</v>
      </c>
      <c r="AG6" s="176"/>
      <c r="AH6" s="176"/>
      <c r="AI6" s="176" t="s">
        <v>47</v>
      </c>
      <c r="AJ6" s="176"/>
      <c r="AK6" s="176"/>
      <c r="AL6" s="176" t="s">
        <v>48</v>
      </c>
      <c r="AM6" s="176"/>
      <c r="AN6" s="176"/>
      <c r="AO6" s="176" t="s">
        <v>49</v>
      </c>
      <c r="AP6" s="176"/>
      <c r="AQ6" s="176"/>
      <c r="AR6" s="176" t="s">
        <v>50</v>
      </c>
      <c r="AS6" s="176"/>
      <c r="AT6" s="178"/>
      <c r="AU6" s="186"/>
      <c r="AV6" s="188"/>
      <c r="AW6" s="193"/>
    </row>
    <row r="7" spans="1:49" ht="126" customHeight="1">
      <c r="B7" s="80" t="s">
        <v>3</v>
      </c>
      <c r="C7" s="11" t="s">
        <v>41</v>
      </c>
      <c r="D7" s="167"/>
      <c r="E7" s="13" t="s">
        <v>27</v>
      </c>
      <c r="F7" s="13" t="s">
        <v>37</v>
      </c>
      <c r="G7" s="13" t="s">
        <v>38</v>
      </c>
      <c r="H7" s="13" t="s">
        <v>27</v>
      </c>
      <c r="I7" s="13" t="s">
        <v>37</v>
      </c>
      <c r="J7" s="13" t="s">
        <v>38</v>
      </c>
      <c r="K7" s="13" t="s">
        <v>27</v>
      </c>
      <c r="L7" s="13" t="s">
        <v>37</v>
      </c>
      <c r="M7" s="13" t="s">
        <v>38</v>
      </c>
      <c r="N7" s="13" t="s">
        <v>27</v>
      </c>
      <c r="O7" s="13" t="s">
        <v>37</v>
      </c>
      <c r="P7" s="13" t="s">
        <v>38</v>
      </c>
      <c r="Q7" s="13" t="s">
        <v>27</v>
      </c>
      <c r="R7" s="13" t="s">
        <v>37</v>
      </c>
      <c r="S7" s="13" t="s">
        <v>38</v>
      </c>
      <c r="T7" s="56" t="s">
        <v>27</v>
      </c>
      <c r="U7" s="56" t="s">
        <v>37</v>
      </c>
      <c r="V7" s="56" t="s">
        <v>38</v>
      </c>
      <c r="W7" s="56" t="s">
        <v>27</v>
      </c>
      <c r="X7" s="56" t="s">
        <v>37</v>
      </c>
      <c r="Y7" s="56" t="s">
        <v>38</v>
      </c>
      <c r="Z7" s="56" t="s">
        <v>27</v>
      </c>
      <c r="AA7" s="56" t="s">
        <v>37</v>
      </c>
      <c r="AB7" s="87" t="s">
        <v>38</v>
      </c>
      <c r="AC7" s="71" t="s">
        <v>27</v>
      </c>
      <c r="AD7" s="70" t="s">
        <v>37</v>
      </c>
      <c r="AE7" s="70" t="s">
        <v>38</v>
      </c>
      <c r="AF7" s="70" t="s">
        <v>27</v>
      </c>
      <c r="AG7" s="70" t="s">
        <v>37</v>
      </c>
      <c r="AH7" s="70" t="s">
        <v>38</v>
      </c>
      <c r="AI7" s="70" t="s">
        <v>27</v>
      </c>
      <c r="AJ7" s="70" t="s">
        <v>37</v>
      </c>
      <c r="AK7" s="70" t="s">
        <v>38</v>
      </c>
      <c r="AL7" s="70" t="s">
        <v>27</v>
      </c>
      <c r="AM7" s="70" t="s">
        <v>37</v>
      </c>
      <c r="AN7" s="70" t="s">
        <v>38</v>
      </c>
      <c r="AO7" s="70" t="s">
        <v>27</v>
      </c>
      <c r="AP7" s="70" t="s">
        <v>37</v>
      </c>
      <c r="AQ7" s="70" t="s">
        <v>38</v>
      </c>
      <c r="AR7" s="70" t="s">
        <v>27</v>
      </c>
      <c r="AS7" s="70" t="s">
        <v>37</v>
      </c>
      <c r="AT7" s="72" t="s">
        <v>38</v>
      </c>
      <c r="AU7" s="186"/>
      <c r="AV7" s="188"/>
      <c r="AW7" s="193"/>
    </row>
    <row r="8" spans="1:49" ht="123.75" customHeight="1">
      <c r="B8" s="26">
        <v>1157</v>
      </c>
      <c r="C8" s="26">
        <v>42001</v>
      </c>
      <c r="D8" s="50" t="s">
        <v>218</v>
      </c>
      <c r="E8" s="124">
        <f>F8+G8</f>
        <v>4792</v>
      </c>
      <c r="F8" s="126">
        <v>4000</v>
      </c>
      <c r="G8" s="126">
        <v>792</v>
      </c>
      <c r="H8" s="124">
        <f>I8+J8</f>
        <v>772.09699999999998</v>
      </c>
      <c r="I8" s="126">
        <v>722.05700000000002</v>
      </c>
      <c r="J8" s="126">
        <v>50.04</v>
      </c>
      <c r="K8" s="124">
        <f>L8+M8</f>
        <v>142.70500000000001</v>
      </c>
      <c r="L8" s="126">
        <v>107.105</v>
      </c>
      <c r="M8" s="126">
        <v>35.6</v>
      </c>
      <c r="N8" s="124">
        <f>O8+P8</f>
        <v>1506</v>
      </c>
      <c r="O8" s="126">
        <v>1255</v>
      </c>
      <c r="P8" s="126">
        <v>251</v>
      </c>
      <c r="Q8" s="124">
        <f>R8+S8</f>
        <v>2371.1980000000003</v>
      </c>
      <c r="R8" s="126">
        <f>F8-I8-L8-O8</f>
        <v>1915.8380000000002</v>
      </c>
      <c r="S8" s="126">
        <f>G8-J8-M8-P8</f>
        <v>455.36</v>
      </c>
      <c r="T8" s="124">
        <f>U8+V8</f>
        <v>2371.1980000000003</v>
      </c>
      <c r="U8" s="126">
        <f>R8</f>
        <v>1915.8380000000002</v>
      </c>
      <c r="V8" s="126">
        <f>S8</f>
        <v>455.36</v>
      </c>
      <c r="W8" s="124">
        <f>X8+Y8</f>
        <v>0</v>
      </c>
      <c r="X8" s="126">
        <v>0</v>
      </c>
      <c r="Y8" s="126">
        <v>0</v>
      </c>
      <c r="Z8" s="124">
        <f>AA8+AB8</f>
        <v>0</v>
      </c>
      <c r="AA8" s="126">
        <v>0</v>
      </c>
      <c r="AB8" s="126">
        <v>0</v>
      </c>
      <c r="AC8" s="124">
        <f>AD8+AE8</f>
        <v>0</v>
      </c>
      <c r="AD8" s="126"/>
      <c r="AE8" s="126"/>
      <c r="AF8" s="124">
        <f>AG8+AH8</f>
        <v>0</v>
      </c>
      <c r="AG8" s="126"/>
      <c r="AH8" s="126"/>
      <c r="AI8" s="124">
        <f>AJ8+AK8</f>
        <v>0</v>
      </c>
      <c r="AJ8" s="126"/>
      <c r="AK8" s="126"/>
      <c r="AL8" s="124">
        <f>AM8+AN8</f>
        <v>0</v>
      </c>
      <c r="AM8" s="126"/>
      <c r="AN8" s="126"/>
      <c r="AO8" s="124">
        <f>AP8+AQ8</f>
        <v>0</v>
      </c>
      <c r="AP8" s="126"/>
      <c r="AQ8" s="126"/>
      <c r="AR8" s="124">
        <f>AS8+AT8</f>
        <v>0</v>
      </c>
      <c r="AS8" s="126"/>
      <c r="AT8" s="126"/>
      <c r="AU8" s="79"/>
      <c r="AV8" s="86"/>
      <c r="AW8" s="74"/>
    </row>
    <row r="9" spans="1:49" ht="69" customHeight="1" thickBot="1">
      <c r="A9" s="55"/>
      <c r="B9" s="195" t="s">
        <v>27</v>
      </c>
      <c r="C9" s="196"/>
      <c r="D9" s="197"/>
      <c r="E9" s="124">
        <f>SUM(E8)</f>
        <v>4792</v>
      </c>
      <c r="F9" s="124">
        <f t="shared" ref="F9:AT9" si="0">SUM(F8)</f>
        <v>4000</v>
      </c>
      <c r="G9" s="124">
        <f t="shared" si="0"/>
        <v>792</v>
      </c>
      <c r="H9" s="124">
        <f t="shared" si="0"/>
        <v>772.09699999999998</v>
      </c>
      <c r="I9" s="124">
        <f t="shared" si="0"/>
        <v>722.05700000000002</v>
      </c>
      <c r="J9" s="124">
        <f t="shared" si="0"/>
        <v>50.04</v>
      </c>
      <c r="K9" s="124">
        <f t="shared" si="0"/>
        <v>142.70500000000001</v>
      </c>
      <c r="L9" s="124">
        <f t="shared" si="0"/>
        <v>107.105</v>
      </c>
      <c r="M9" s="124">
        <f t="shared" si="0"/>
        <v>35.6</v>
      </c>
      <c r="N9" s="124">
        <f t="shared" si="0"/>
        <v>1506</v>
      </c>
      <c r="O9" s="124">
        <f t="shared" si="0"/>
        <v>1255</v>
      </c>
      <c r="P9" s="124">
        <f t="shared" si="0"/>
        <v>251</v>
      </c>
      <c r="Q9" s="124">
        <f t="shared" si="0"/>
        <v>2371.1980000000003</v>
      </c>
      <c r="R9" s="124">
        <f t="shared" si="0"/>
        <v>1915.8380000000002</v>
      </c>
      <c r="S9" s="124">
        <f t="shared" si="0"/>
        <v>455.36</v>
      </c>
      <c r="T9" s="124">
        <f t="shared" si="0"/>
        <v>2371.1980000000003</v>
      </c>
      <c r="U9" s="124">
        <f t="shared" si="0"/>
        <v>1915.8380000000002</v>
      </c>
      <c r="V9" s="124">
        <f t="shared" si="0"/>
        <v>455.36</v>
      </c>
      <c r="W9" s="124">
        <f t="shared" si="0"/>
        <v>0</v>
      </c>
      <c r="X9" s="124">
        <f t="shared" si="0"/>
        <v>0</v>
      </c>
      <c r="Y9" s="124">
        <f t="shared" si="0"/>
        <v>0</v>
      </c>
      <c r="Z9" s="124">
        <f t="shared" si="0"/>
        <v>0</v>
      </c>
      <c r="AA9" s="124">
        <f t="shared" si="0"/>
        <v>0</v>
      </c>
      <c r="AB9" s="124">
        <f t="shared" si="0"/>
        <v>0</v>
      </c>
      <c r="AC9" s="124">
        <f t="shared" si="0"/>
        <v>0</v>
      </c>
      <c r="AD9" s="124">
        <f t="shared" si="0"/>
        <v>0</v>
      </c>
      <c r="AE9" s="124">
        <f t="shared" si="0"/>
        <v>0</v>
      </c>
      <c r="AF9" s="124">
        <f t="shared" si="0"/>
        <v>0</v>
      </c>
      <c r="AG9" s="124">
        <f t="shared" si="0"/>
        <v>0</v>
      </c>
      <c r="AH9" s="124">
        <f t="shared" si="0"/>
        <v>0</v>
      </c>
      <c r="AI9" s="124">
        <f t="shared" si="0"/>
        <v>0</v>
      </c>
      <c r="AJ9" s="124">
        <f t="shared" si="0"/>
        <v>0</v>
      </c>
      <c r="AK9" s="124">
        <f t="shared" si="0"/>
        <v>0</v>
      </c>
      <c r="AL9" s="124">
        <f t="shared" si="0"/>
        <v>0</v>
      </c>
      <c r="AM9" s="124">
        <f t="shared" si="0"/>
        <v>0</v>
      </c>
      <c r="AN9" s="124">
        <f t="shared" si="0"/>
        <v>0</v>
      </c>
      <c r="AO9" s="124">
        <f t="shared" si="0"/>
        <v>0</v>
      </c>
      <c r="AP9" s="124">
        <f t="shared" si="0"/>
        <v>0</v>
      </c>
      <c r="AQ9" s="124">
        <f t="shared" si="0"/>
        <v>0</v>
      </c>
      <c r="AR9" s="124">
        <f t="shared" si="0"/>
        <v>0</v>
      </c>
      <c r="AS9" s="124">
        <f t="shared" si="0"/>
        <v>0</v>
      </c>
      <c r="AT9" s="124">
        <f t="shared" si="0"/>
        <v>0</v>
      </c>
      <c r="AU9" s="76" t="s">
        <v>59</v>
      </c>
      <c r="AV9" s="77" t="s">
        <v>59</v>
      </c>
      <c r="AW9" s="78" t="s">
        <v>59</v>
      </c>
    </row>
  </sheetData>
  <mergeCells count="23">
    <mergeCell ref="A4:S4"/>
    <mergeCell ref="B9:D9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14999847407452621"/>
  </sheetPr>
  <dimension ref="A1:AW13"/>
  <sheetViews>
    <sheetView topLeftCell="B1" workbookViewId="0">
      <selection activeCell="O8" sqref="O8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95" t="s">
        <v>176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49" ht="17.25">
      <c r="A2" s="9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49" s="88" customFormat="1" ht="17.25">
      <c r="A3" s="95" t="s">
        <v>181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49" ht="15.75" thickBot="1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AS4" s="91" t="s">
        <v>223</v>
      </c>
    </row>
    <row r="5" spans="1:49" ht="15" customHeight="1">
      <c r="B5" s="198" t="s">
        <v>23</v>
      </c>
      <c r="C5" s="190"/>
      <c r="D5" s="190" t="s">
        <v>69</v>
      </c>
      <c r="E5" s="190" t="s">
        <v>230</v>
      </c>
      <c r="F5" s="190"/>
      <c r="G5" s="190"/>
      <c r="H5" s="190" t="s">
        <v>159</v>
      </c>
      <c r="I5" s="190"/>
      <c r="J5" s="190"/>
      <c r="K5" s="190" t="s">
        <v>160</v>
      </c>
      <c r="L5" s="190"/>
      <c r="M5" s="190"/>
      <c r="N5" s="190" t="s">
        <v>161</v>
      </c>
      <c r="O5" s="190"/>
      <c r="P5" s="190"/>
      <c r="Q5" s="190" t="s">
        <v>39</v>
      </c>
      <c r="R5" s="190"/>
      <c r="S5" s="190"/>
      <c r="T5" s="190" t="s">
        <v>31</v>
      </c>
      <c r="U5" s="190"/>
      <c r="V5" s="190"/>
      <c r="W5" s="190"/>
      <c r="X5" s="190"/>
      <c r="Y5" s="190"/>
      <c r="Z5" s="190"/>
      <c r="AA5" s="190"/>
      <c r="AB5" s="191"/>
      <c r="AC5" s="173" t="s">
        <v>162</v>
      </c>
      <c r="AD5" s="174"/>
      <c r="AE5" s="174"/>
      <c r="AF5" s="174" t="s">
        <v>163</v>
      </c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7"/>
      <c r="AU5" s="185" t="s">
        <v>44</v>
      </c>
      <c r="AV5" s="187" t="s">
        <v>45</v>
      </c>
      <c r="AW5" s="192" t="s">
        <v>164</v>
      </c>
    </row>
    <row r="6" spans="1:49" ht="23.25" customHeight="1">
      <c r="B6" s="199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 t="s">
        <v>18</v>
      </c>
      <c r="U6" s="167"/>
      <c r="V6" s="167"/>
      <c r="W6" s="167" t="s">
        <v>22</v>
      </c>
      <c r="X6" s="167"/>
      <c r="Y6" s="167"/>
      <c r="Z6" s="167" t="s">
        <v>153</v>
      </c>
      <c r="AA6" s="167"/>
      <c r="AB6" s="189"/>
      <c r="AC6" s="175"/>
      <c r="AD6" s="176"/>
      <c r="AE6" s="176"/>
      <c r="AF6" s="176" t="s">
        <v>46</v>
      </c>
      <c r="AG6" s="176"/>
      <c r="AH6" s="176"/>
      <c r="AI6" s="176" t="s">
        <v>47</v>
      </c>
      <c r="AJ6" s="176"/>
      <c r="AK6" s="176"/>
      <c r="AL6" s="176" t="s">
        <v>48</v>
      </c>
      <c r="AM6" s="176"/>
      <c r="AN6" s="176"/>
      <c r="AO6" s="176" t="s">
        <v>49</v>
      </c>
      <c r="AP6" s="176"/>
      <c r="AQ6" s="176"/>
      <c r="AR6" s="176" t="s">
        <v>50</v>
      </c>
      <c r="AS6" s="176"/>
      <c r="AT6" s="178"/>
      <c r="AU6" s="186"/>
      <c r="AV6" s="188"/>
      <c r="AW6" s="193"/>
    </row>
    <row r="7" spans="1:49" ht="126" customHeight="1">
      <c r="B7" s="80" t="s">
        <v>3</v>
      </c>
      <c r="C7" s="11" t="s">
        <v>41</v>
      </c>
      <c r="D7" s="167"/>
      <c r="E7" s="13" t="s">
        <v>27</v>
      </c>
      <c r="F7" s="13" t="s">
        <v>37</v>
      </c>
      <c r="G7" s="13" t="s">
        <v>38</v>
      </c>
      <c r="H7" s="13" t="s">
        <v>27</v>
      </c>
      <c r="I7" s="13" t="s">
        <v>37</v>
      </c>
      <c r="J7" s="13" t="s">
        <v>38</v>
      </c>
      <c r="K7" s="13" t="s">
        <v>27</v>
      </c>
      <c r="L7" s="13" t="s">
        <v>37</v>
      </c>
      <c r="M7" s="13" t="s">
        <v>38</v>
      </c>
      <c r="N7" s="13" t="s">
        <v>27</v>
      </c>
      <c r="O7" s="13" t="s">
        <v>37</v>
      </c>
      <c r="P7" s="13" t="s">
        <v>38</v>
      </c>
      <c r="Q7" s="13" t="s">
        <v>27</v>
      </c>
      <c r="R7" s="13" t="s">
        <v>37</v>
      </c>
      <c r="S7" s="13" t="s">
        <v>38</v>
      </c>
      <c r="T7" s="56" t="s">
        <v>27</v>
      </c>
      <c r="U7" s="56" t="s">
        <v>37</v>
      </c>
      <c r="V7" s="56" t="s">
        <v>38</v>
      </c>
      <c r="W7" s="56" t="s">
        <v>27</v>
      </c>
      <c r="X7" s="56" t="s">
        <v>37</v>
      </c>
      <c r="Y7" s="56" t="s">
        <v>38</v>
      </c>
      <c r="Z7" s="56" t="s">
        <v>27</v>
      </c>
      <c r="AA7" s="56" t="s">
        <v>37</v>
      </c>
      <c r="AB7" s="87" t="s">
        <v>38</v>
      </c>
      <c r="AC7" s="71" t="s">
        <v>27</v>
      </c>
      <c r="AD7" s="70" t="s">
        <v>37</v>
      </c>
      <c r="AE7" s="70" t="s">
        <v>38</v>
      </c>
      <c r="AF7" s="70" t="s">
        <v>27</v>
      </c>
      <c r="AG7" s="70" t="s">
        <v>37</v>
      </c>
      <c r="AH7" s="70" t="s">
        <v>38</v>
      </c>
      <c r="AI7" s="70" t="s">
        <v>27</v>
      </c>
      <c r="AJ7" s="70" t="s">
        <v>37</v>
      </c>
      <c r="AK7" s="70" t="s">
        <v>38</v>
      </c>
      <c r="AL7" s="70" t="s">
        <v>27</v>
      </c>
      <c r="AM7" s="70" t="s">
        <v>37</v>
      </c>
      <c r="AN7" s="70" t="s">
        <v>38</v>
      </c>
      <c r="AO7" s="70" t="s">
        <v>27</v>
      </c>
      <c r="AP7" s="70" t="s">
        <v>37</v>
      </c>
      <c r="AQ7" s="70" t="s">
        <v>38</v>
      </c>
      <c r="AR7" s="70" t="s">
        <v>27</v>
      </c>
      <c r="AS7" s="70" t="s">
        <v>37</v>
      </c>
      <c r="AT7" s="72" t="s">
        <v>38</v>
      </c>
      <c r="AU7" s="186"/>
      <c r="AV7" s="188"/>
      <c r="AW7" s="193"/>
    </row>
    <row r="8" spans="1:49" ht="156" customHeight="1">
      <c r="B8" s="117">
        <v>1157</v>
      </c>
      <c r="C8" s="117">
        <v>42001</v>
      </c>
      <c r="D8" s="50" t="s">
        <v>218</v>
      </c>
      <c r="E8" s="132">
        <f>F8+G8</f>
        <v>1935392.96</v>
      </c>
      <c r="F8" s="129">
        <f>E13*'Հ7 Ձև2 դոլար'!F8</f>
        <v>1615520</v>
      </c>
      <c r="G8" s="129">
        <f>E13*'Հ7 Ձև2 դոլար'!G8</f>
        <v>319872.96000000002</v>
      </c>
      <c r="H8" s="132">
        <f>I8+J8</f>
        <v>376908.48</v>
      </c>
      <c r="I8" s="126">
        <v>355940.97</v>
      </c>
      <c r="J8" s="126">
        <v>20967.509999999998</v>
      </c>
      <c r="K8" s="132">
        <f>L8+M8</f>
        <v>56084.800000000003</v>
      </c>
      <c r="L8" s="126">
        <v>42327</v>
      </c>
      <c r="M8" s="126">
        <v>13757.8</v>
      </c>
      <c r="N8" s="132">
        <f>O8+P8</f>
        <v>608243.28</v>
      </c>
      <c r="O8" s="129">
        <f>E13*'Հ7 Ձև2 դոլար'!O8</f>
        <v>506869.4</v>
      </c>
      <c r="P8" s="129">
        <f>E13*'Հ7 Ձև2 դոլար'!P8</f>
        <v>101373.88</v>
      </c>
      <c r="Q8" s="132">
        <f>R8+S8</f>
        <v>957679.44824000006</v>
      </c>
      <c r="R8" s="129">
        <f>E13*'Հ7 Ձև2 դոլար'!R8</f>
        <v>773768.65144000005</v>
      </c>
      <c r="S8" s="129">
        <f>E13*'Հ7 Ձև2 դոլար'!S8</f>
        <v>183910.79680000001</v>
      </c>
      <c r="T8" s="132">
        <f>U8+V8</f>
        <v>957679.44824000006</v>
      </c>
      <c r="U8" s="129">
        <f>R8</f>
        <v>773768.65144000005</v>
      </c>
      <c r="V8" s="129">
        <f>S8</f>
        <v>183910.79680000001</v>
      </c>
      <c r="W8" s="132">
        <f>X8+Y8</f>
        <v>0</v>
      </c>
      <c r="X8" s="129"/>
      <c r="Y8" s="129"/>
      <c r="Z8" s="132">
        <f>AA8+AB8</f>
        <v>0</v>
      </c>
      <c r="AA8" s="129"/>
      <c r="AB8" s="129"/>
      <c r="AC8" s="132">
        <f>AD8+AE8</f>
        <v>0</v>
      </c>
      <c r="AD8" s="129"/>
      <c r="AE8" s="129"/>
      <c r="AF8" s="132">
        <f>AG8+AH8</f>
        <v>0</v>
      </c>
      <c r="AG8" s="129"/>
      <c r="AH8" s="129"/>
      <c r="AI8" s="132">
        <f>AJ8+AK8</f>
        <v>0</v>
      </c>
      <c r="AJ8" s="129"/>
      <c r="AK8" s="129"/>
      <c r="AL8" s="132">
        <f>AM8+AN8</f>
        <v>0</v>
      </c>
      <c r="AM8" s="129"/>
      <c r="AN8" s="129"/>
      <c r="AO8" s="132">
        <f>AP8+AQ8</f>
        <v>0</v>
      </c>
      <c r="AP8" s="129"/>
      <c r="AQ8" s="129"/>
      <c r="AR8" s="132">
        <f>AS8+AT8</f>
        <v>0</v>
      </c>
      <c r="AS8" s="129"/>
      <c r="AT8" s="129"/>
      <c r="AU8" s="79"/>
      <c r="AV8" s="86"/>
      <c r="AW8" s="74"/>
    </row>
    <row r="9" spans="1:49" ht="117" customHeight="1" thickBot="1">
      <c r="A9" s="55"/>
      <c r="B9" s="195" t="s">
        <v>27</v>
      </c>
      <c r="C9" s="196"/>
      <c r="D9" s="197"/>
      <c r="E9" s="132">
        <f>SUM(E8)</f>
        <v>1935392.96</v>
      </c>
      <c r="F9" s="132">
        <f t="shared" ref="F9:AT9" si="0">SUM(F8)</f>
        <v>1615520</v>
      </c>
      <c r="G9" s="132">
        <f t="shared" si="0"/>
        <v>319872.96000000002</v>
      </c>
      <c r="H9" s="132">
        <f t="shared" si="0"/>
        <v>376908.48</v>
      </c>
      <c r="I9" s="132">
        <f t="shared" si="0"/>
        <v>355940.97</v>
      </c>
      <c r="J9" s="132">
        <f t="shared" si="0"/>
        <v>20967.509999999998</v>
      </c>
      <c r="K9" s="132">
        <f t="shared" si="0"/>
        <v>56084.800000000003</v>
      </c>
      <c r="L9" s="132">
        <f t="shared" si="0"/>
        <v>42327</v>
      </c>
      <c r="M9" s="132">
        <f t="shared" si="0"/>
        <v>13757.8</v>
      </c>
      <c r="N9" s="132">
        <f t="shared" si="0"/>
        <v>608243.28</v>
      </c>
      <c r="O9" s="132">
        <f t="shared" si="0"/>
        <v>506869.4</v>
      </c>
      <c r="P9" s="132">
        <f t="shared" si="0"/>
        <v>101373.88</v>
      </c>
      <c r="Q9" s="132">
        <f t="shared" si="0"/>
        <v>957679.44824000006</v>
      </c>
      <c r="R9" s="132">
        <f t="shared" si="0"/>
        <v>773768.65144000005</v>
      </c>
      <c r="S9" s="132">
        <f t="shared" si="0"/>
        <v>183910.79680000001</v>
      </c>
      <c r="T9" s="132">
        <f t="shared" si="0"/>
        <v>957679.44824000006</v>
      </c>
      <c r="U9" s="132">
        <f t="shared" si="0"/>
        <v>773768.65144000005</v>
      </c>
      <c r="V9" s="132">
        <f t="shared" si="0"/>
        <v>183910.79680000001</v>
      </c>
      <c r="W9" s="132">
        <f t="shared" si="0"/>
        <v>0</v>
      </c>
      <c r="X9" s="132">
        <f t="shared" si="0"/>
        <v>0</v>
      </c>
      <c r="Y9" s="132">
        <f t="shared" si="0"/>
        <v>0</v>
      </c>
      <c r="Z9" s="132">
        <f t="shared" si="0"/>
        <v>0</v>
      </c>
      <c r="AA9" s="132">
        <f t="shared" si="0"/>
        <v>0</v>
      </c>
      <c r="AB9" s="132">
        <f t="shared" si="0"/>
        <v>0</v>
      </c>
      <c r="AC9" s="132">
        <f t="shared" si="0"/>
        <v>0</v>
      </c>
      <c r="AD9" s="132">
        <f t="shared" si="0"/>
        <v>0</v>
      </c>
      <c r="AE9" s="132">
        <f t="shared" si="0"/>
        <v>0</v>
      </c>
      <c r="AF9" s="132">
        <f t="shared" si="0"/>
        <v>0</v>
      </c>
      <c r="AG9" s="132">
        <f t="shared" si="0"/>
        <v>0</v>
      </c>
      <c r="AH9" s="132">
        <f t="shared" si="0"/>
        <v>0</v>
      </c>
      <c r="AI9" s="132">
        <f t="shared" si="0"/>
        <v>0</v>
      </c>
      <c r="AJ9" s="132">
        <f t="shared" si="0"/>
        <v>0</v>
      </c>
      <c r="AK9" s="132">
        <f t="shared" si="0"/>
        <v>0</v>
      </c>
      <c r="AL9" s="132">
        <f t="shared" si="0"/>
        <v>0</v>
      </c>
      <c r="AM9" s="132">
        <f t="shared" si="0"/>
        <v>0</v>
      </c>
      <c r="AN9" s="132">
        <f t="shared" si="0"/>
        <v>0</v>
      </c>
      <c r="AO9" s="132">
        <f t="shared" si="0"/>
        <v>0</v>
      </c>
      <c r="AP9" s="132">
        <f t="shared" si="0"/>
        <v>0</v>
      </c>
      <c r="AQ9" s="132">
        <f t="shared" si="0"/>
        <v>0</v>
      </c>
      <c r="AR9" s="132">
        <f t="shared" si="0"/>
        <v>0</v>
      </c>
      <c r="AS9" s="132">
        <f t="shared" si="0"/>
        <v>0</v>
      </c>
      <c r="AT9" s="132">
        <f t="shared" si="0"/>
        <v>0</v>
      </c>
      <c r="AU9" s="76" t="s">
        <v>59</v>
      </c>
      <c r="AV9" s="77" t="s">
        <v>59</v>
      </c>
      <c r="AW9" s="78" t="s">
        <v>59</v>
      </c>
    </row>
    <row r="13" spans="1:49" ht="33" customHeight="1">
      <c r="D13" s="118" t="s">
        <v>220</v>
      </c>
      <c r="E13" s="119">
        <v>403.88</v>
      </c>
      <c r="F13" s="200" t="s">
        <v>221</v>
      </c>
      <c r="G13" s="200"/>
    </row>
  </sheetData>
  <mergeCells count="24">
    <mergeCell ref="A4:S4"/>
    <mergeCell ref="B5:C6"/>
    <mergeCell ref="D5:D7"/>
    <mergeCell ref="E5:G6"/>
    <mergeCell ref="H5:J6"/>
    <mergeCell ref="K5:M6"/>
    <mergeCell ref="N5:P6"/>
    <mergeCell ref="Q5:S6"/>
    <mergeCell ref="F13:G13"/>
    <mergeCell ref="B9:D9"/>
    <mergeCell ref="AW5:AW7"/>
    <mergeCell ref="T6:V6"/>
    <mergeCell ref="W6:Y6"/>
    <mergeCell ref="Z6:AB6"/>
    <mergeCell ref="AF6:AH6"/>
    <mergeCell ref="T5:AB5"/>
    <mergeCell ref="AC5:AE6"/>
    <mergeCell ref="AF5:AT5"/>
    <mergeCell ref="AU5:AU7"/>
    <mergeCell ref="AV5:AV7"/>
    <mergeCell ref="AI6:AK6"/>
    <mergeCell ref="AL6:AN6"/>
    <mergeCell ref="AO6:AQ6"/>
    <mergeCell ref="AR6:AT6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4"/>
  <sheetViews>
    <sheetView workbookViewId="0">
      <selection activeCell="K10" sqref="K10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70</v>
      </c>
      <c r="B1" s="2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/>
    <row r="3" spans="1:12" ht="38.25" customHeight="1">
      <c r="A3" s="201" t="s">
        <v>143</v>
      </c>
      <c r="B3" s="201"/>
      <c r="C3" s="201"/>
      <c r="D3" s="201"/>
      <c r="E3" s="201"/>
      <c r="F3" s="201"/>
    </row>
    <row r="4" spans="1:12">
      <c r="C4" s="61"/>
      <c r="D4" s="61"/>
      <c r="E4" s="61"/>
      <c r="F4" s="61" t="s">
        <v>30</v>
      </c>
    </row>
    <row r="5" spans="1:12" ht="39.75" customHeight="1">
      <c r="B5" s="69"/>
      <c r="C5" s="65" t="s">
        <v>32</v>
      </c>
      <c r="D5" s="62" t="s">
        <v>33</v>
      </c>
      <c r="E5" s="62" t="s">
        <v>34</v>
      </c>
      <c r="F5" s="62" t="s">
        <v>149</v>
      </c>
    </row>
    <row r="6" spans="1:12" ht="48" customHeight="1">
      <c r="B6" s="66" t="s">
        <v>144</v>
      </c>
      <c r="C6" s="62" t="s">
        <v>29</v>
      </c>
      <c r="D6" s="63"/>
      <c r="E6" s="64"/>
      <c r="F6" s="63"/>
    </row>
    <row r="7" spans="1:12" s="6" customFormat="1" ht="48" customHeight="1">
      <c r="B7" s="67" t="s">
        <v>145</v>
      </c>
      <c r="C7" s="131">
        <v>40178.300000000003</v>
      </c>
      <c r="D7" s="60" t="s">
        <v>29</v>
      </c>
      <c r="E7" s="60" t="s">
        <v>29</v>
      </c>
      <c r="F7" s="60" t="s">
        <v>29</v>
      </c>
    </row>
    <row r="8" spans="1:12" ht="48" customHeight="1">
      <c r="B8" s="67" t="s">
        <v>146</v>
      </c>
      <c r="C8" s="62" t="s">
        <v>29</v>
      </c>
      <c r="D8" s="133">
        <f t="shared" ref="D8:F8" si="0">D9+D10+D11</f>
        <v>1713333.8</v>
      </c>
      <c r="E8" s="62">
        <f t="shared" si="0"/>
        <v>0</v>
      </c>
      <c r="F8" s="62">
        <f t="shared" si="0"/>
        <v>0</v>
      </c>
    </row>
    <row r="9" spans="1:12" ht="48" customHeight="1">
      <c r="B9" s="68" t="s">
        <v>175</v>
      </c>
      <c r="C9" s="62" t="s">
        <v>29</v>
      </c>
      <c r="D9" s="131">
        <v>1713333.8</v>
      </c>
      <c r="E9" s="63"/>
      <c r="F9" s="63"/>
    </row>
    <row r="10" spans="1:12" s="6" customFormat="1" ht="48" customHeight="1">
      <c r="B10" s="68" t="s">
        <v>42</v>
      </c>
      <c r="C10" s="62" t="s">
        <v>29</v>
      </c>
      <c r="D10" s="63"/>
      <c r="E10" s="63"/>
      <c r="F10" s="63"/>
    </row>
    <row r="11" spans="1:12" ht="48" customHeight="1">
      <c r="B11" s="68" t="s">
        <v>43</v>
      </c>
      <c r="C11" s="62" t="s">
        <v>29</v>
      </c>
      <c r="D11" s="63"/>
      <c r="E11" s="63"/>
      <c r="F11" s="63"/>
    </row>
    <row r="12" spans="1:12" ht="48" customHeight="1">
      <c r="B12" s="67" t="s">
        <v>147</v>
      </c>
      <c r="C12" s="62" t="s">
        <v>29</v>
      </c>
      <c r="D12" s="133">
        <f>D8-C7</f>
        <v>1673155.5</v>
      </c>
      <c r="E12" s="62">
        <f>E8-C7</f>
        <v>-40178.300000000003</v>
      </c>
      <c r="F12" s="62">
        <f>F8-C7</f>
        <v>-40178.300000000003</v>
      </c>
    </row>
    <row r="13" spans="1:12" ht="48" customHeight="1">
      <c r="B13" s="67" t="s">
        <v>148</v>
      </c>
      <c r="C13" s="62" t="s">
        <v>29</v>
      </c>
      <c r="D13" s="133">
        <f t="shared" ref="D13:F13" si="1">D8-D6</f>
        <v>1713333.8</v>
      </c>
      <c r="E13" s="62">
        <f t="shared" si="1"/>
        <v>0</v>
      </c>
      <c r="F13" s="62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83"/>
  <sheetViews>
    <sheetView topLeftCell="A43" workbookViewId="0">
      <selection activeCell="A46" sqref="A46:H46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05" t="s">
        <v>54</v>
      </c>
      <c r="B1" s="205"/>
      <c r="C1" s="205"/>
      <c r="D1" s="205"/>
      <c r="E1" s="205"/>
      <c r="F1" s="205"/>
      <c r="G1" s="205"/>
      <c r="H1" s="205"/>
    </row>
    <row r="2" spans="1:12" ht="21.75" customHeight="1">
      <c r="A2" s="208" t="s">
        <v>72</v>
      </c>
      <c r="B2" s="208"/>
      <c r="C2" s="208"/>
      <c r="D2" s="208"/>
      <c r="E2" s="208"/>
      <c r="F2" s="208"/>
      <c r="G2" s="208"/>
      <c r="H2" s="208"/>
    </row>
    <row r="3" spans="1:12" ht="15" customHeight="1">
      <c r="A3" s="205"/>
      <c r="B3" s="205"/>
      <c r="C3" s="205"/>
      <c r="D3" s="205"/>
      <c r="E3" s="205"/>
      <c r="F3" s="205"/>
      <c r="G3" s="205"/>
      <c r="H3" s="205"/>
    </row>
    <row r="4" spans="1:12">
      <c r="A4" s="202" t="s">
        <v>58</v>
      </c>
      <c r="B4" s="202"/>
      <c r="C4" s="202"/>
      <c r="D4" s="202"/>
      <c r="E4" s="202"/>
      <c r="F4" s="202"/>
      <c r="G4" s="202"/>
      <c r="H4" s="202"/>
    </row>
    <row r="5" spans="1:12">
      <c r="A5" s="204"/>
      <c r="B5" s="204"/>
      <c r="C5" s="204"/>
      <c r="D5" s="204"/>
      <c r="E5" s="204"/>
      <c r="F5" s="204"/>
      <c r="G5" s="204"/>
      <c r="H5" s="204"/>
    </row>
    <row r="6" spans="1:12">
      <c r="A6" s="212" t="s">
        <v>73</v>
      </c>
      <c r="B6" s="213"/>
      <c r="C6" s="213"/>
      <c r="D6" s="213"/>
      <c r="E6" s="213"/>
      <c r="F6" s="213"/>
      <c r="G6" s="213"/>
      <c r="H6" s="213"/>
    </row>
    <row r="7" spans="1:12">
      <c r="A7" s="210"/>
      <c r="B7" s="211"/>
      <c r="C7" s="211"/>
      <c r="D7" s="211"/>
      <c r="E7" s="211"/>
      <c r="F7" s="211"/>
      <c r="G7" s="211"/>
      <c r="H7" s="211"/>
    </row>
    <row r="8" spans="1:12" ht="18" customHeight="1">
      <c r="A8" s="209" t="s">
        <v>0</v>
      </c>
      <c r="B8" s="202"/>
      <c r="C8" s="202"/>
      <c r="D8" s="202"/>
      <c r="E8" s="202"/>
      <c r="F8" s="202"/>
      <c r="G8" s="202"/>
      <c r="H8" s="202"/>
    </row>
    <row r="9" spans="1:12" ht="30.75" customHeight="1">
      <c r="A9" s="212" t="s">
        <v>81</v>
      </c>
      <c r="B9" s="213"/>
      <c r="C9" s="213"/>
      <c r="D9" s="213"/>
      <c r="E9" s="213"/>
      <c r="F9" s="213"/>
      <c r="G9" s="213"/>
      <c r="H9" s="213"/>
    </row>
    <row r="10" spans="1:12" ht="42" customHeight="1">
      <c r="A10" s="212" t="s">
        <v>82</v>
      </c>
      <c r="B10" s="213"/>
      <c r="C10" s="213"/>
      <c r="D10" s="213"/>
      <c r="E10" s="213"/>
      <c r="F10" s="213"/>
      <c r="G10" s="213"/>
      <c r="H10" s="213"/>
    </row>
    <row r="11" spans="1:12" ht="28.5" customHeight="1">
      <c r="A11" s="213" t="s">
        <v>83</v>
      </c>
      <c r="B11" s="213"/>
      <c r="C11" s="213"/>
      <c r="D11" s="213"/>
      <c r="E11" s="213"/>
      <c r="F11" s="213"/>
      <c r="G11" s="213"/>
      <c r="H11" s="213"/>
    </row>
    <row r="12" spans="1:12" ht="33" customHeight="1">
      <c r="A12" s="213" t="s">
        <v>84</v>
      </c>
      <c r="B12" s="213"/>
      <c r="C12" s="213"/>
      <c r="D12" s="213"/>
      <c r="E12" s="213"/>
      <c r="F12" s="213"/>
      <c r="G12" s="213"/>
      <c r="H12" s="213"/>
      <c r="I12" s="83"/>
      <c r="J12" s="83"/>
      <c r="K12" s="83"/>
      <c r="L12" s="83"/>
    </row>
    <row r="13" spans="1:12" ht="19.5" customHeight="1">
      <c r="A13" s="211"/>
      <c r="B13" s="211"/>
      <c r="C13" s="211"/>
      <c r="D13" s="211"/>
      <c r="E13" s="211"/>
      <c r="F13" s="211"/>
      <c r="G13" s="211"/>
      <c r="H13" s="211"/>
      <c r="I13" s="83"/>
      <c r="J13" s="83"/>
      <c r="K13" s="83"/>
      <c r="L13" s="83"/>
    </row>
    <row r="14" spans="1:12" ht="16.5" customHeight="1">
      <c r="A14" s="202" t="s">
        <v>1</v>
      </c>
      <c r="B14" s="202"/>
      <c r="C14" s="202"/>
      <c r="D14" s="202"/>
      <c r="E14" s="202"/>
      <c r="F14" s="202"/>
      <c r="G14" s="202"/>
      <c r="H14" s="202"/>
      <c r="I14" s="83"/>
      <c r="J14" s="83"/>
      <c r="K14" s="83"/>
      <c r="L14" s="83"/>
    </row>
    <row r="15" spans="1:12" ht="15.75" customHeight="1">
      <c r="A15" s="204"/>
      <c r="B15" s="204"/>
      <c r="C15" s="204"/>
      <c r="D15" s="204"/>
      <c r="E15" s="204"/>
      <c r="F15" s="204"/>
      <c r="G15" s="204"/>
      <c r="H15" s="204"/>
    </row>
    <row r="16" spans="1:12" ht="15.75" customHeight="1">
      <c r="A16" s="215" t="s">
        <v>85</v>
      </c>
      <c r="B16" s="215"/>
      <c r="C16" s="215"/>
      <c r="D16" s="215"/>
      <c r="E16" s="215"/>
      <c r="F16" s="215"/>
      <c r="G16" s="215"/>
      <c r="H16" s="215"/>
    </row>
    <row r="17" spans="1:9" ht="25.5" customHeight="1">
      <c r="A17" s="215" t="s">
        <v>86</v>
      </c>
      <c r="B17" s="215"/>
      <c r="C17" s="215"/>
      <c r="D17" s="215"/>
      <c r="E17" s="215"/>
      <c r="F17" s="215"/>
      <c r="G17" s="215"/>
      <c r="H17" s="215"/>
    </row>
    <row r="18" spans="1:9" ht="40.5" customHeight="1">
      <c r="A18" s="215" t="s">
        <v>87</v>
      </c>
      <c r="B18" s="215"/>
      <c r="C18" s="215"/>
      <c r="D18" s="215"/>
      <c r="E18" s="215"/>
      <c r="F18" s="215"/>
      <c r="G18" s="215"/>
      <c r="H18" s="215"/>
    </row>
    <row r="19" spans="1:9" ht="17.25" customHeight="1">
      <c r="A19" s="215" t="s">
        <v>88</v>
      </c>
      <c r="B19" s="215"/>
      <c r="C19" s="215"/>
      <c r="D19" s="215"/>
      <c r="E19" s="215"/>
      <c r="F19" s="215"/>
      <c r="G19" s="215"/>
      <c r="H19" s="215"/>
    </row>
    <row r="20" spans="1:9" ht="41.25" customHeight="1">
      <c r="A20" s="215" t="s">
        <v>89</v>
      </c>
      <c r="B20" s="215"/>
      <c r="C20" s="215"/>
      <c r="D20" s="215"/>
      <c r="E20" s="215"/>
      <c r="F20" s="215"/>
      <c r="G20" s="215"/>
      <c r="H20" s="215"/>
    </row>
    <row r="21" spans="1:9" ht="10.5" customHeight="1">
      <c r="A21" s="214"/>
      <c r="B21" s="214"/>
      <c r="C21" s="214"/>
      <c r="D21" s="214"/>
      <c r="E21" s="214"/>
      <c r="F21" s="214"/>
      <c r="G21" s="214"/>
      <c r="H21" s="214"/>
    </row>
    <row r="22" spans="1:9">
      <c r="A22" s="202" t="s">
        <v>74</v>
      </c>
      <c r="B22" s="202"/>
      <c r="C22" s="202"/>
      <c r="D22" s="202"/>
      <c r="E22" s="202"/>
      <c r="F22" s="202"/>
      <c r="G22" s="202"/>
      <c r="H22" s="202"/>
      <c r="I22" s="84"/>
    </row>
    <row r="23" spans="1:9" ht="12" customHeight="1">
      <c r="A23" s="204"/>
      <c r="B23" s="204"/>
      <c r="C23" s="204"/>
      <c r="D23" s="204"/>
      <c r="E23" s="204"/>
      <c r="F23" s="204"/>
      <c r="G23" s="204"/>
      <c r="H23" s="204"/>
      <c r="I23" s="82"/>
    </row>
    <row r="24" spans="1:9" ht="12" customHeight="1">
      <c r="A24" s="203" t="s">
        <v>90</v>
      </c>
      <c r="B24" s="203"/>
      <c r="C24" s="203"/>
      <c r="D24" s="203"/>
      <c r="E24" s="203"/>
      <c r="F24" s="203"/>
      <c r="G24" s="203"/>
      <c r="H24" s="203"/>
      <c r="I24" s="82"/>
    </row>
    <row r="25" spans="1:9" ht="12" customHeight="1">
      <c r="A25" s="203" t="s">
        <v>91</v>
      </c>
      <c r="B25" s="203"/>
      <c r="C25" s="203"/>
      <c r="D25" s="203"/>
      <c r="E25" s="203"/>
      <c r="F25" s="203"/>
      <c r="G25" s="203"/>
      <c r="H25" s="203"/>
      <c r="I25" s="82"/>
    </row>
    <row r="26" spans="1:9" ht="12" customHeight="1">
      <c r="A26" s="203" t="s">
        <v>92</v>
      </c>
      <c r="B26" s="203"/>
      <c r="C26" s="203"/>
      <c r="D26" s="203"/>
      <c r="E26" s="203"/>
      <c r="F26" s="203"/>
      <c r="G26" s="203"/>
      <c r="H26" s="203"/>
      <c r="I26" s="82"/>
    </row>
    <row r="27" spans="1:9" ht="15" customHeight="1">
      <c r="A27" s="203" t="s">
        <v>93</v>
      </c>
      <c r="B27" s="203"/>
      <c r="C27" s="203"/>
      <c r="D27" s="203"/>
      <c r="E27" s="203"/>
      <c r="F27" s="203"/>
      <c r="G27" s="203"/>
      <c r="H27" s="203"/>
      <c r="I27" s="82"/>
    </row>
    <row r="28" spans="1:9" ht="30.75" customHeight="1">
      <c r="A28" s="203" t="s">
        <v>94</v>
      </c>
      <c r="B28" s="203"/>
      <c r="C28" s="203"/>
      <c r="D28" s="203"/>
      <c r="E28" s="203"/>
      <c r="F28" s="203"/>
      <c r="G28" s="203"/>
      <c r="H28" s="203"/>
      <c r="I28" s="82"/>
    </row>
    <row r="29" spans="1:9" ht="15" customHeight="1">
      <c r="A29" s="203" t="s">
        <v>95</v>
      </c>
      <c r="B29" s="203"/>
      <c r="C29" s="203"/>
      <c r="D29" s="203"/>
      <c r="E29" s="203"/>
      <c r="F29" s="203"/>
      <c r="G29" s="203"/>
      <c r="H29" s="203"/>
      <c r="I29" s="82"/>
    </row>
    <row r="30" spans="1:9" ht="25.5" customHeight="1">
      <c r="A30" s="203" t="s">
        <v>96</v>
      </c>
      <c r="B30" s="203"/>
      <c r="C30" s="203"/>
      <c r="D30" s="203"/>
      <c r="E30" s="203"/>
      <c r="F30" s="203"/>
      <c r="G30" s="203"/>
      <c r="H30" s="203"/>
      <c r="I30" s="82"/>
    </row>
    <row r="31" spans="1:9" ht="15.75" customHeight="1">
      <c r="A31" s="203" t="s">
        <v>97</v>
      </c>
      <c r="B31" s="203"/>
      <c r="C31" s="203"/>
      <c r="D31" s="203"/>
      <c r="E31" s="203"/>
      <c r="F31" s="203"/>
      <c r="G31" s="203"/>
      <c r="H31" s="203"/>
      <c r="I31" s="82"/>
    </row>
    <row r="32" spans="1:9" ht="42" customHeight="1">
      <c r="A32" s="203" t="s">
        <v>98</v>
      </c>
      <c r="B32" s="203"/>
      <c r="C32" s="203"/>
      <c r="D32" s="203"/>
      <c r="E32" s="203"/>
      <c r="F32" s="203"/>
      <c r="G32" s="203"/>
      <c r="H32" s="203"/>
      <c r="I32" s="82"/>
    </row>
    <row r="33" spans="1:18" ht="57.75" customHeight="1">
      <c r="A33" s="203" t="s">
        <v>99</v>
      </c>
      <c r="B33" s="203"/>
      <c r="C33" s="203"/>
      <c r="D33" s="203"/>
      <c r="E33" s="203"/>
      <c r="F33" s="203"/>
      <c r="G33" s="203"/>
      <c r="H33" s="203"/>
      <c r="I33" s="82"/>
    </row>
    <row r="34" spans="1:18" ht="15.75" customHeight="1">
      <c r="A34" s="207"/>
      <c r="B34" s="207"/>
      <c r="C34" s="207"/>
      <c r="D34" s="207"/>
      <c r="E34" s="207"/>
      <c r="F34" s="207"/>
      <c r="G34" s="207"/>
      <c r="H34" s="207"/>
      <c r="I34" s="82"/>
    </row>
    <row r="35" spans="1:18">
      <c r="A35" s="202" t="s">
        <v>75</v>
      </c>
      <c r="B35" s="202"/>
      <c r="C35" s="202"/>
      <c r="D35" s="202"/>
      <c r="E35" s="202"/>
      <c r="F35" s="202"/>
      <c r="G35" s="202"/>
      <c r="H35" s="202"/>
    </row>
    <row r="36" spans="1:18">
      <c r="A36" s="204"/>
      <c r="B36" s="204"/>
      <c r="C36" s="204"/>
      <c r="D36" s="204"/>
      <c r="E36" s="204"/>
      <c r="F36" s="204"/>
      <c r="G36" s="204"/>
      <c r="H36" s="204"/>
    </row>
    <row r="37" spans="1:18" ht="21" customHeight="1">
      <c r="A37" s="206" t="s">
        <v>100</v>
      </c>
      <c r="B37" s="206"/>
      <c r="C37" s="206"/>
      <c r="D37" s="206"/>
      <c r="E37" s="206"/>
      <c r="F37" s="206"/>
      <c r="G37" s="206"/>
      <c r="H37" s="206"/>
    </row>
    <row r="38" spans="1:18" ht="15.75" customHeight="1">
      <c r="A38" s="202" t="s">
        <v>76</v>
      </c>
      <c r="B38" s="202"/>
      <c r="C38" s="202"/>
      <c r="D38" s="202"/>
      <c r="E38" s="202"/>
      <c r="F38" s="202"/>
      <c r="G38" s="202"/>
      <c r="H38" s="202"/>
    </row>
    <row r="39" spans="1:18" ht="29.25" customHeight="1">
      <c r="A39" s="206" t="s">
        <v>101</v>
      </c>
      <c r="B39" s="206"/>
      <c r="C39" s="206"/>
      <c r="D39" s="206"/>
      <c r="E39" s="206"/>
      <c r="F39" s="206"/>
      <c r="G39" s="206"/>
      <c r="H39" s="206"/>
    </row>
    <row r="40" spans="1:18" ht="27" customHeight="1">
      <c r="A40" s="206" t="s">
        <v>102</v>
      </c>
      <c r="B40" s="206"/>
      <c r="C40" s="206"/>
      <c r="D40" s="206"/>
      <c r="E40" s="206"/>
      <c r="F40" s="206"/>
      <c r="G40" s="206"/>
      <c r="H40" s="206"/>
    </row>
    <row r="41" spans="1:18" ht="38.25" customHeight="1">
      <c r="A41" s="206" t="s">
        <v>103</v>
      </c>
      <c r="B41" s="206"/>
      <c r="C41" s="206"/>
      <c r="D41" s="206"/>
      <c r="E41" s="206"/>
      <c r="F41" s="206"/>
      <c r="G41" s="206"/>
      <c r="H41" s="206"/>
    </row>
    <row r="42" spans="1:18" ht="30.75" customHeight="1">
      <c r="A42" s="206" t="s">
        <v>104</v>
      </c>
      <c r="B42" s="206"/>
      <c r="C42" s="206"/>
      <c r="D42" s="206"/>
      <c r="E42" s="206"/>
      <c r="F42" s="206"/>
      <c r="G42" s="206"/>
      <c r="H42" s="206"/>
    </row>
    <row r="43" spans="1:18" ht="80.25" customHeight="1">
      <c r="A43" s="206" t="s">
        <v>105</v>
      </c>
      <c r="B43" s="206"/>
      <c r="C43" s="206"/>
      <c r="D43" s="206"/>
      <c r="E43" s="206"/>
      <c r="F43" s="206"/>
      <c r="G43" s="206"/>
      <c r="H43" s="206"/>
    </row>
    <row r="44" spans="1:18" ht="15.75" customHeight="1">
      <c r="A44" s="207"/>
      <c r="B44" s="207"/>
      <c r="C44" s="207"/>
      <c r="D44" s="207"/>
      <c r="E44" s="207"/>
      <c r="F44" s="207"/>
      <c r="G44" s="207"/>
      <c r="H44" s="207"/>
    </row>
    <row r="45" spans="1:18" ht="29.25" customHeight="1">
      <c r="A45" s="202" t="s">
        <v>63</v>
      </c>
      <c r="B45" s="202"/>
      <c r="C45" s="202"/>
      <c r="D45" s="202"/>
      <c r="E45" s="202"/>
      <c r="F45" s="202"/>
      <c r="G45" s="202"/>
      <c r="H45" s="202"/>
    </row>
    <row r="46" spans="1:18">
      <c r="A46" s="216" t="s">
        <v>106</v>
      </c>
      <c r="B46" s="217"/>
      <c r="C46" s="217"/>
      <c r="D46" s="217"/>
      <c r="E46" s="217"/>
      <c r="F46" s="217"/>
      <c r="G46" s="217"/>
      <c r="H46" s="21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216" t="s">
        <v>107</v>
      </c>
      <c r="B47" s="217"/>
      <c r="C47" s="217"/>
      <c r="D47" s="217"/>
      <c r="E47" s="217"/>
      <c r="F47" s="217"/>
      <c r="G47" s="217"/>
      <c r="H47" s="21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>
      <c r="A48" s="218"/>
      <c r="B48" s="218"/>
      <c r="C48" s="218"/>
      <c r="D48" s="218"/>
      <c r="E48" s="218"/>
      <c r="F48" s="218"/>
      <c r="G48" s="218"/>
      <c r="H48" s="218"/>
      <c r="I48" s="81"/>
      <c r="J48" s="81"/>
      <c r="K48" s="7"/>
      <c r="L48" s="7"/>
      <c r="M48" s="7"/>
      <c r="N48" s="7"/>
      <c r="O48" s="7"/>
      <c r="P48" s="7"/>
      <c r="Q48" s="7"/>
      <c r="R48" s="7"/>
    </row>
    <row r="49" spans="1:18" ht="15" customHeight="1">
      <c r="A49" s="202" t="s">
        <v>66</v>
      </c>
      <c r="B49" s="202"/>
      <c r="C49" s="202"/>
      <c r="D49" s="202"/>
      <c r="E49" s="202"/>
      <c r="F49" s="202"/>
      <c r="G49" s="202"/>
      <c r="H49" s="202"/>
      <c r="I49" s="85"/>
      <c r="J49" s="85"/>
      <c r="K49" s="85"/>
      <c r="L49" s="85"/>
      <c r="M49" s="85"/>
      <c r="N49" s="85"/>
      <c r="O49" s="85"/>
      <c r="P49" s="85"/>
      <c r="Q49" s="202"/>
      <c r="R49" s="202"/>
    </row>
    <row r="50" spans="1:18">
      <c r="A50" s="204"/>
      <c r="B50" s="204"/>
      <c r="C50" s="204"/>
      <c r="D50" s="204"/>
      <c r="E50" s="204"/>
      <c r="F50" s="204"/>
      <c r="G50" s="204"/>
      <c r="H50" s="204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>
      <c r="A51" s="216" t="s">
        <v>108</v>
      </c>
      <c r="B51" s="217"/>
      <c r="C51" s="217"/>
      <c r="D51" s="217"/>
      <c r="E51" s="217"/>
      <c r="F51" s="217"/>
      <c r="G51" s="217"/>
      <c r="H51" s="217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>
      <c r="A52" s="218"/>
      <c r="B52" s="218"/>
      <c r="C52" s="218"/>
      <c r="D52" s="218"/>
      <c r="E52" s="218"/>
      <c r="F52" s="218"/>
      <c r="G52" s="218"/>
      <c r="H52" s="218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>
      <c r="A53" s="202" t="s">
        <v>65</v>
      </c>
      <c r="B53" s="202"/>
      <c r="C53" s="202"/>
      <c r="D53" s="202"/>
      <c r="E53" s="202"/>
      <c r="F53" s="202"/>
      <c r="G53" s="202"/>
      <c r="H53" s="202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>
      <c r="A54" s="219"/>
      <c r="B54" s="219"/>
      <c r="C54" s="219"/>
      <c r="D54" s="219"/>
      <c r="E54" s="219"/>
      <c r="F54" s="219"/>
      <c r="G54" s="219"/>
      <c r="H54" s="219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ht="15" customHeight="1">
      <c r="A55" s="216" t="s">
        <v>109</v>
      </c>
      <c r="B55" s="217"/>
      <c r="C55" s="217"/>
      <c r="D55" s="217"/>
      <c r="E55" s="217"/>
      <c r="F55" s="217"/>
      <c r="G55" s="217"/>
      <c r="H55" s="217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>
      <c r="A56" s="219"/>
      <c r="B56" s="219"/>
      <c r="C56" s="219"/>
      <c r="D56" s="219"/>
      <c r="E56" s="219"/>
      <c r="F56" s="219"/>
      <c r="G56" s="219"/>
      <c r="H56" s="219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29.25" customHeight="1">
      <c r="A57" s="220" t="s">
        <v>176</v>
      </c>
      <c r="B57" s="220"/>
      <c r="C57" s="220"/>
      <c r="D57" s="220"/>
      <c r="E57" s="220"/>
      <c r="F57" s="220"/>
      <c r="G57" s="220"/>
      <c r="H57" s="220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>
      <c r="A58" s="219"/>
      <c r="B58" s="219"/>
      <c r="C58" s="219"/>
      <c r="D58" s="219"/>
      <c r="E58" s="219"/>
      <c r="F58" s="219"/>
      <c r="G58" s="219"/>
      <c r="H58" s="219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>
      <c r="A59" s="202" t="s">
        <v>177</v>
      </c>
      <c r="B59" s="202"/>
      <c r="C59" s="202"/>
      <c r="D59" s="202"/>
      <c r="E59" s="202"/>
      <c r="F59" s="202"/>
      <c r="G59" s="202"/>
      <c r="H59" s="202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>
      <c r="A60" s="219"/>
      <c r="B60" s="219"/>
      <c r="C60" s="219"/>
      <c r="D60" s="219"/>
      <c r="E60" s="219"/>
      <c r="F60" s="219"/>
      <c r="G60" s="219"/>
      <c r="H60" s="219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>
      <c r="A61" s="221" t="s">
        <v>77</v>
      </c>
      <c r="B61" s="222"/>
      <c r="C61" s="222"/>
      <c r="D61" s="222"/>
      <c r="E61" s="222"/>
      <c r="F61" s="222"/>
      <c r="G61" s="222"/>
      <c r="H61" s="222"/>
      <c r="Q61" s="6"/>
      <c r="R61" s="6"/>
    </row>
    <row r="62" spans="1:18">
      <c r="A62" s="221" t="s">
        <v>165</v>
      </c>
      <c r="B62" s="222"/>
      <c r="C62" s="222"/>
      <c r="D62" s="222"/>
      <c r="E62" s="222"/>
      <c r="F62" s="222"/>
      <c r="G62" s="222"/>
      <c r="H62" s="222"/>
      <c r="Q62" s="6"/>
      <c r="R62" s="6"/>
    </row>
    <row r="63" spans="1:18">
      <c r="A63" s="219"/>
      <c r="B63" s="219"/>
      <c r="C63" s="219"/>
      <c r="D63" s="219"/>
      <c r="E63" s="219"/>
      <c r="F63" s="219"/>
      <c r="G63" s="219"/>
      <c r="H63" s="219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30.75" customHeight="1">
      <c r="A64" s="202" t="s">
        <v>180</v>
      </c>
      <c r="B64" s="202"/>
      <c r="C64" s="202"/>
      <c r="D64" s="202"/>
      <c r="E64" s="202"/>
      <c r="F64" s="202"/>
      <c r="G64" s="202"/>
      <c r="H64" s="202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12" customHeight="1">
      <c r="A65" s="219"/>
      <c r="B65" s="219"/>
      <c r="C65" s="219"/>
      <c r="D65" s="219"/>
      <c r="E65" s="219"/>
      <c r="F65" s="219"/>
      <c r="G65" s="219"/>
      <c r="H65" s="219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5" customHeight="1">
      <c r="A66" s="216" t="s">
        <v>110</v>
      </c>
      <c r="B66" s="217"/>
      <c r="C66" s="217"/>
      <c r="D66" s="217"/>
      <c r="E66" s="217"/>
      <c r="F66" s="217"/>
      <c r="G66" s="217"/>
      <c r="H66" s="217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5" customHeight="1">
      <c r="A67" s="218"/>
      <c r="B67" s="218"/>
      <c r="C67" s="218"/>
      <c r="D67" s="218"/>
      <c r="E67" s="218"/>
      <c r="F67" s="218"/>
      <c r="G67" s="218"/>
      <c r="H67" s="218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8" ht="17.25" customHeight="1">
      <c r="A68" s="202" t="s">
        <v>78</v>
      </c>
      <c r="B68" s="202"/>
      <c r="C68" s="202"/>
      <c r="D68" s="202"/>
      <c r="E68" s="202"/>
      <c r="F68" s="202"/>
      <c r="G68" s="202"/>
      <c r="H68" s="202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8" ht="12" customHeight="1">
      <c r="A69" s="218"/>
      <c r="B69" s="218"/>
      <c r="C69" s="218"/>
      <c r="D69" s="218"/>
      <c r="E69" s="218"/>
      <c r="F69" s="218"/>
      <c r="G69" s="218"/>
      <c r="H69" s="218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8" ht="15.75" customHeight="1">
      <c r="A70" s="223" t="s">
        <v>111</v>
      </c>
      <c r="B70" s="224"/>
      <c r="C70" s="224"/>
      <c r="D70" s="224"/>
      <c r="E70" s="224"/>
      <c r="F70" s="224"/>
      <c r="G70" s="224"/>
      <c r="H70" s="224"/>
      <c r="I70" s="6"/>
      <c r="J70" s="6"/>
      <c r="K70" s="8"/>
      <c r="L70" s="8"/>
      <c r="M70" s="8"/>
      <c r="N70" s="8"/>
      <c r="O70" s="8"/>
      <c r="P70" s="8"/>
      <c r="Q70" s="8"/>
      <c r="R70" s="8"/>
    </row>
    <row r="71" spans="1:18" ht="42.75" customHeight="1">
      <c r="A71" s="224" t="s">
        <v>112</v>
      </c>
      <c r="B71" s="224"/>
      <c r="C71" s="224"/>
      <c r="D71" s="224"/>
      <c r="E71" s="224"/>
      <c r="F71" s="224"/>
      <c r="G71" s="224"/>
      <c r="H71" s="224"/>
      <c r="I71" s="7"/>
      <c r="J71" s="7"/>
      <c r="K71" s="9"/>
      <c r="L71" s="9"/>
      <c r="M71" s="9"/>
      <c r="N71" s="9"/>
      <c r="O71" s="9"/>
      <c r="P71" s="9"/>
      <c r="Q71" s="9"/>
      <c r="R71" s="9"/>
    </row>
    <row r="72" spans="1:18" ht="30.75" customHeight="1">
      <c r="A72" s="224" t="s">
        <v>113</v>
      </c>
      <c r="B72" s="224"/>
      <c r="C72" s="224"/>
      <c r="D72" s="224"/>
      <c r="E72" s="224"/>
      <c r="F72" s="224"/>
      <c r="G72" s="224"/>
      <c r="H72" s="224"/>
      <c r="I72" s="7"/>
      <c r="J72" s="7"/>
      <c r="K72" s="9"/>
      <c r="L72" s="9"/>
      <c r="M72" s="9"/>
      <c r="N72" s="9"/>
      <c r="O72" s="9"/>
      <c r="P72" s="9"/>
      <c r="Q72" s="9"/>
      <c r="R72" s="9"/>
    </row>
    <row r="73" spans="1:18" ht="30" customHeight="1">
      <c r="A73" s="224" t="s">
        <v>114</v>
      </c>
      <c r="B73" s="224"/>
      <c r="C73" s="224"/>
      <c r="D73" s="224"/>
      <c r="E73" s="224"/>
      <c r="F73" s="224"/>
      <c r="G73" s="224"/>
      <c r="H73" s="224"/>
      <c r="I73" s="7"/>
      <c r="J73" s="7"/>
      <c r="K73" s="9"/>
      <c r="L73" s="9"/>
      <c r="M73" s="9"/>
      <c r="N73" s="9"/>
      <c r="O73" s="9"/>
      <c r="P73" s="9"/>
      <c r="Q73" s="9"/>
      <c r="R73" s="9"/>
    </row>
    <row r="74" spans="1:18" ht="27.75" customHeight="1">
      <c r="A74" s="224" t="s">
        <v>115</v>
      </c>
      <c r="B74" s="224"/>
      <c r="C74" s="224"/>
      <c r="D74" s="224"/>
      <c r="E74" s="224"/>
      <c r="F74" s="224"/>
      <c r="G74" s="224"/>
      <c r="H74" s="224"/>
      <c r="I74" s="7"/>
      <c r="J74" s="7"/>
      <c r="K74" s="9"/>
      <c r="L74" s="9"/>
      <c r="M74" s="9"/>
      <c r="N74" s="9"/>
      <c r="O74" s="9"/>
      <c r="P74" s="9"/>
      <c r="Q74" s="9"/>
      <c r="R74" s="9"/>
    </row>
    <row r="75" spans="1:18" ht="13.5" customHeight="1">
      <c r="A75" s="225"/>
      <c r="B75" s="225"/>
      <c r="C75" s="225"/>
      <c r="D75" s="225"/>
      <c r="E75" s="225"/>
      <c r="F75" s="225"/>
      <c r="G75" s="225"/>
      <c r="H75" s="225"/>
      <c r="I75" s="81"/>
      <c r="J75" s="81"/>
      <c r="K75" s="9"/>
      <c r="L75" s="9"/>
      <c r="M75" s="9"/>
      <c r="N75" s="9"/>
      <c r="O75" s="9"/>
      <c r="P75" s="9"/>
      <c r="Q75" s="9"/>
      <c r="R75" s="9"/>
    </row>
    <row r="76" spans="1:18" ht="13.5" customHeight="1">
      <c r="A76" s="202" t="s">
        <v>51</v>
      </c>
      <c r="B76" s="202"/>
      <c r="C76" s="202"/>
      <c r="D76" s="202"/>
      <c r="E76" s="202"/>
      <c r="F76" s="202"/>
      <c r="G76" s="202"/>
      <c r="H76" s="202"/>
      <c r="I76" s="81"/>
      <c r="J76" s="81"/>
      <c r="K76" s="9"/>
      <c r="L76" s="9"/>
      <c r="M76" s="9"/>
      <c r="N76" s="9"/>
      <c r="O76" s="9"/>
      <c r="P76" s="9"/>
      <c r="Q76" s="9"/>
      <c r="R76" s="9"/>
    </row>
    <row r="77" spans="1:18" ht="28.5" customHeight="1">
      <c r="A77" s="224" t="s">
        <v>116</v>
      </c>
      <c r="B77" s="224"/>
      <c r="C77" s="224"/>
      <c r="D77" s="224"/>
      <c r="E77" s="224"/>
      <c r="F77" s="224"/>
      <c r="G77" s="224"/>
      <c r="H77" s="224"/>
      <c r="I77" s="7"/>
      <c r="J77" s="7"/>
      <c r="K77" s="9"/>
      <c r="L77" s="9"/>
      <c r="M77" s="9"/>
      <c r="N77" s="9"/>
      <c r="O77" s="9"/>
      <c r="P77" s="9"/>
      <c r="Q77" s="9"/>
      <c r="R77" s="9"/>
    </row>
    <row r="78" spans="1:18" ht="57.75" customHeight="1">
      <c r="A78" s="224" t="s">
        <v>117</v>
      </c>
      <c r="B78" s="224"/>
      <c r="C78" s="224"/>
      <c r="D78" s="224"/>
      <c r="E78" s="224"/>
      <c r="F78" s="224"/>
      <c r="G78" s="224"/>
      <c r="H78" s="224"/>
      <c r="I78" s="7"/>
      <c r="J78" s="7"/>
      <c r="K78" s="9"/>
      <c r="L78" s="9"/>
      <c r="M78" s="9"/>
      <c r="N78" s="9"/>
      <c r="O78" s="9"/>
      <c r="P78" s="9"/>
      <c r="Q78" s="9"/>
      <c r="R78" s="9"/>
    </row>
    <row r="79" spans="1:18" ht="17.25" customHeight="1">
      <c r="A79" s="225"/>
      <c r="B79" s="225"/>
      <c r="C79" s="225"/>
      <c r="D79" s="225"/>
      <c r="E79" s="225"/>
      <c r="F79" s="225"/>
      <c r="G79" s="225"/>
      <c r="H79" s="225"/>
      <c r="I79" s="81"/>
      <c r="J79" s="81"/>
      <c r="K79" s="9"/>
      <c r="L79" s="9"/>
      <c r="M79" s="9"/>
      <c r="N79" s="9"/>
      <c r="O79" s="9"/>
      <c r="P79" s="9"/>
      <c r="Q79" s="9"/>
      <c r="R79" s="9"/>
    </row>
    <row r="80" spans="1:18">
      <c r="A80" s="202" t="s">
        <v>71</v>
      </c>
      <c r="B80" s="202"/>
      <c r="C80" s="202"/>
      <c r="D80" s="202"/>
      <c r="E80" s="202"/>
      <c r="F80" s="202"/>
      <c r="G80" s="202"/>
      <c r="H80" s="202"/>
      <c r="I80" s="85"/>
      <c r="J80" s="85"/>
    </row>
    <row r="81" spans="1:18" ht="13.5" customHeight="1">
      <c r="A81" s="204"/>
      <c r="B81" s="204"/>
      <c r="C81" s="204"/>
      <c r="D81" s="204"/>
      <c r="E81" s="204"/>
      <c r="F81" s="204"/>
      <c r="G81" s="204"/>
      <c r="H81" s="204"/>
      <c r="I81" s="6"/>
      <c r="J81" s="6"/>
    </row>
    <row r="82" spans="1:18" ht="15.75" customHeight="1">
      <c r="A82" s="226" t="s">
        <v>118</v>
      </c>
      <c r="B82" s="227"/>
      <c r="C82" s="227"/>
      <c r="D82" s="227"/>
      <c r="E82" s="227"/>
      <c r="F82" s="227"/>
      <c r="G82" s="227"/>
      <c r="H82" s="227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>
      <c r="A83" s="204"/>
      <c r="B83" s="204"/>
      <c r="C83" s="204"/>
      <c r="D83" s="204"/>
      <c r="E83" s="204"/>
      <c r="F83" s="204"/>
      <c r="G83" s="204"/>
      <c r="H83" s="204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"/>
  <sheetViews>
    <sheetView tabSelected="1" zoomScaleNormal="100" workbookViewId="0">
      <selection activeCell="J10" sqref="J10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61</v>
      </c>
    </row>
    <row r="3" spans="1:12">
      <c r="A3" s="15" t="s">
        <v>10</v>
      </c>
      <c r="B3" s="16"/>
      <c r="C3" s="16"/>
      <c r="D3" s="16"/>
      <c r="E3" s="17"/>
      <c r="F3" s="17"/>
      <c r="G3" s="17"/>
      <c r="H3" s="15"/>
      <c r="I3" s="15"/>
      <c r="J3" s="15"/>
      <c r="K3" s="15"/>
      <c r="L3" s="15"/>
    </row>
    <row r="5" spans="1:12">
      <c r="B5" s="156" t="s">
        <v>126</v>
      </c>
      <c r="C5" s="156" t="s">
        <v>127</v>
      </c>
      <c r="D5" s="156" t="s">
        <v>128</v>
      </c>
      <c r="E5" s="156" t="s">
        <v>11</v>
      </c>
      <c r="F5" s="156"/>
      <c r="G5" s="156"/>
      <c r="H5" s="156"/>
      <c r="I5" s="156"/>
      <c r="J5" s="156" t="s">
        <v>134</v>
      </c>
      <c r="K5" s="156" t="s">
        <v>135</v>
      </c>
      <c r="L5" s="156" t="s">
        <v>184</v>
      </c>
    </row>
    <row r="6" spans="1:12">
      <c r="B6" s="156"/>
      <c r="C6" s="156"/>
      <c r="D6" s="156"/>
      <c r="E6" s="157" t="s">
        <v>129</v>
      </c>
      <c r="F6" s="158" t="s">
        <v>12</v>
      </c>
      <c r="G6" s="158"/>
      <c r="H6" s="158" t="s">
        <v>13</v>
      </c>
      <c r="I6" s="158"/>
      <c r="J6" s="156"/>
      <c r="K6" s="156"/>
      <c r="L6" s="156"/>
    </row>
    <row r="7" spans="1:12" ht="24.75" customHeight="1">
      <c r="B7" s="156"/>
      <c r="C7" s="156"/>
      <c r="D7" s="156"/>
      <c r="E7" s="157"/>
      <c r="F7" s="38" t="s">
        <v>130</v>
      </c>
      <c r="G7" s="38" t="s">
        <v>131</v>
      </c>
      <c r="H7" s="38" t="s">
        <v>132</v>
      </c>
      <c r="I7" s="38" t="s">
        <v>133</v>
      </c>
      <c r="J7" s="156"/>
      <c r="K7" s="156"/>
      <c r="L7" s="156"/>
    </row>
    <row r="8" spans="1:12" ht="111.75" customHeight="1">
      <c r="B8" s="25" t="s">
        <v>199</v>
      </c>
      <c r="C8" s="25">
        <v>1157</v>
      </c>
      <c r="D8" s="25" t="s">
        <v>187</v>
      </c>
      <c r="E8" s="25" t="s">
        <v>260</v>
      </c>
      <c r="F8" s="26">
        <v>0</v>
      </c>
      <c r="G8" s="26">
        <v>2022</v>
      </c>
      <c r="H8" s="26">
        <v>35</v>
      </c>
      <c r="I8" s="26">
        <v>2025</v>
      </c>
      <c r="J8" s="25" t="s">
        <v>261</v>
      </c>
      <c r="K8" s="25"/>
      <c r="L8" s="25" t="s">
        <v>259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I46"/>
  <sheetViews>
    <sheetView topLeftCell="A7" workbookViewId="0">
      <selection activeCell="D18" sqref="D18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1.140625" customWidth="1"/>
    <col min="8" max="8" width="12.42578125" customWidth="1"/>
    <col min="9" max="9" width="13.85546875" customWidth="1"/>
  </cols>
  <sheetData>
    <row r="1" spans="1:9">
      <c r="A1" s="4" t="s">
        <v>182</v>
      </c>
    </row>
    <row r="3" spans="1:9" ht="17.25">
      <c r="A3" s="15" t="s">
        <v>136</v>
      </c>
      <c r="B3" s="27"/>
      <c r="C3" s="16"/>
      <c r="D3" s="16"/>
      <c r="E3" s="16"/>
      <c r="F3" s="17"/>
      <c r="G3" s="17"/>
      <c r="H3" s="17"/>
      <c r="I3" s="15"/>
    </row>
    <row r="5" spans="1:9">
      <c r="B5" s="12" t="s">
        <v>14</v>
      </c>
      <c r="C5" s="12" t="s">
        <v>15</v>
      </c>
    </row>
    <row r="6" spans="1:9">
      <c r="B6" s="18">
        <v>1157</v>
      </c>
      <c r="C6" s="18" t="s">
        <v>187</v>
      </c>
    </row>
    <row r="8" spans="1:9" ht="15.75">
      <c r="A8" s="4" t="s">
        <v>137</v>
      </c>
      <c r="C8" s="23"/>
      <c r="D8" s="23"/>
      <c r="E8" s="23"/>
      <c r="F8" s="23"/>
      <c r="G8" s="23"/>
      <c r="H8" s="23"/>
      <c r="I8" s="23"/>
    </row>
    <row r="10" spans="1:9">
      <c r="B10" s="28" t="s">
        <v>16</v>
      </c>
      <c r="C10" s="24">
        <v>1157</v>
      </c>
      <c r="D10" s="156" t="s">
        <v>56</v>
      </c>
      <c r="E10" s="156"/>
      <c r="F10" s="156"/>
      <c r="G10" s="156"/>
      <c r="H10" s="156"/>
      <c r="I10" s="156"/>
    </row>
    <row r="11" spans="1:9">
      <c r="B11" s="28" t="s">
        <v>17</v>
      </c>
      <c r="C11" s="24">
        <v>12003</v>
      </c>
      <c r="D11" s="153" t="s">
        <v>150</v>
      </c>
      <c r="E11" s="153" t="s">
        <v>151</v>
      </c>
      <c r="F11" s="156" t="s">
        <v>18</v>
      </c>
      <c r="G11" s="156" t="s">
        <v>22</v>
      </c>
      <c r="H11" s="156" t="s">
        <v>153</v>
      </c>
      <c r="I11" s="165" t="s">
        <v>138</v>
      </c>
    </row>
    <row r="12" spans="1:9" ht="73.5" customHeight="1">
      <c r="B12" s="28" t="s">
        <v>7</v>
      </c>
      <c r="C12" s="108" t="s">
        <v>200</v>
      </c>
      <c r="D12" s="162"/>
      <c r="E12" s="162"/>
      <c r="F12" s="156"/>
      <c r="G12" s="156"/>
      <c r="H12" s="156"/>
      <c r="I12" s="165"/>
    </row>
    <row r="13" spans="1:9" ht="38.25">
      <c r="B13" s="28" t="s">
        <v>19</v>
      </c>
      <c r="C13" s="107" t="s">
        <v>201</v>
      </c>
      <c r="D13" s="162"/>
      <c r="E13" s="162"/>
      <c r="F13" s="156"/>
      <c r="G13" s="156"/>
      <c r="H13" s="156"/>
      <c r="I13" s="165"/>
    </row>
    <row r="14" spans="1:9" ht="17.25">
      <c r="B14" s="28" t="s">
        <v>139</v>
      </c>
      <c r="C14" s="107" t="s">
        <v>202</v>
      </c>
      <c r="D14" s="162"/>
      <c r="E14" s="162"/>
      <c r="F14" s="156"/>
      <c r="G14" s="156"/>
      <c r="H14" s="156"/>
      <c r="I14" s="165"/>
    </row>
    <row r="15" spans="1:9">
      <c r="B15" s="39" t="s">
        <v>140</v>
      </c>
      <c r="C15" s="107" t="s">
        <v>203</v>
      </c>
      <c r="D15" s="163"/>
      <c r="E15" s="163"/>
      <c r="F15" s="164"/>
      <c r="G15" s="164"/>
      <c r="H15" s="164"/>
      <c r="I15" s="166"/>
    </row>
    <row r="16" spans="1:9">
      <c r="B16" s="159" t="s">
        <v>20</v>
      </c>
      <c r="C16" s="160"/>
      <c r="D16" s="29"/>
      <c r="E16" s="29"/>
      <c r="F16" s="29"/>
      <c r="G16" s="29"/>
      <c r="H16" s="29"/>
      <c r="I16" s="30"/>
    </row>
    <row r="17" spans="2:9">
      <c r="B17" s="34" t="s">
        <v>141</v>
      </c>
      <c r="C17" s="35" t="s">
        <v>62</v>
      </c>
      <c r="D17" s="36"/>
      <c r="E17" s="36"/>
      <c r="F17" s="36"/>
      <c r="G17" s="36"/>
      <c r="H17" s="36"/>
      <c r="I17" s="37"/>
    </row>
    <row r="18" spans="2:9" ht="76.5">
      <c r="B18" s="107" t="s">
        <v>205</v>
      </c>
      <c r="C18" s="107" t="s">
        <v>234</v>
      </c>
      <c r="D18" s="106">
        <v>2</v>
      </c>
      <c r="E18" s="106">
        <v>31</v>
      </c>
      <c r="F18" s="106">
        <v>49</v>
      </c>
      <c r="G18" s="33"/>
      <c r="H18" s="33"/>
      <c r="I18" s="33"/>
    </row>
    <row r="19" spans="2:9">
      <c r="B19" s="161" t="s">
        <v>21</v>
      </c>
      <c r="C19" s="161"/>
      <c r="D19" s="109">
        <v>27623.9</v>
      </c>
      <c r="E19" s="109">
        <v>10187.5</v>
      </c>
      <c r="F19" s="109">
        <v>679152.14</v>
      </c>
      <c r="G19" s="31"/>
      <c r="H19" s="31"/>
      <c r="I19" s="32"/>
    </row>
    <row r="20" spans="2:9">
      <c r="C20" s="107"/>
    </row>
    <row r="21" spans="2:9">
      <c r="B21" s="28" t="s">
        <v>16</v>
      </c>
      <c r="C21" s="107">
        <v>1157</v>
      </c>
      <c r="D21" s="156" t="s">
        <v>56</v>
      </c>
      <c r="E21" s="156"/>
      <c r="F21" s="156"/>
      <c r="G21" s="156"/>
      <c r="H21" s="156"/>
      <c r="I21" s="156"/>
    </row>
    <row r="22" spans="2:9">
      <c r="B22" s="28" t="s">
        <v>17</v>
      </c>
      <c r="C22" s="107">
        <v>12004</v>
      </c>
      <c r="D22" s="153" t="s">
        <v>150</v>
      </c>
      <c r="E22" s="153" t="s">
        <v>151</v>
      </c>
      <c r="F22" s="156" t="s">
        <v>18</v>
      </c>
      <c r="G22" s="156" t="s">
        <v>22</v>
      </c>
      <c r="H22" s="156" t="s">
        <v>153</v>
      </c>
      <c r="I22" s="165" t="s">
        <v>138</v>
      </c>
    </row>
    <row r="23" spans="2:9" ht="60.75" customHeight="1">
      <c r="B23" s="28" t="s">
        <v>7</v>
      </c>
      <c r="C23" s="108" t="s">
        <v>204</v>
      </c>
      <c r="D23" s="162"/>
      <c r="E23" s="162"/>
      <c r="F23" s="156"/>
      <c r="G23" s="156"/>
      <c r="H23" s="156"/>
      <c r="I23" s="165"/>
    </row>
    <row r="24" spans="2:9" ht="38.25">
      <c r="B24" s="28" t="s">
        <v>19</v>
      </c>
      <c r="C24" s="107" t="s">
        <v>201</v>
      </c>
      <c r="D24" s="162"/>
      <c r="E24" s="162"/>
      <c r="F24" s="156"/>
      <c r="G24" s="156"/>
      <c r="H24" s="156"/>
      <c r="I24" s="165"/>
    </row>
    <row r="25" spans="2:9" ht="17.25">
      <c r="B25" s="28" t="s">
        <v>139</v>
      </c>
      <c r="C25" s="107" t="s">
        <v>202</v>
      </c>
      <c r="D25" s="162"/>
      <c r="E25" s="162"/>
      <c r="F25" s="156"/>
      <c r="G25" s="156"/>
      <c r="H25" s="156"/>
      <c r="I25" s="165"/>
    </row>
    <row r="26" spans="2:9">
      <c r="B26" s="39" t="s">
        <v>140</v>
      </c>
      <c r="C26" s="107" t="s">
        <v>203</v>
      </c>
      <c r="D26" s="163"/>
      <c r="E26" s="163"/>
      <c r="F26" s="164"/>
      <c r="G26" s="164"/>
      <c r="H26" s="164"/>
      <c r="I26" s="166"/>
    </row>
    <row r="27" spans="2:9">
      <c r="B27" s="159" t="s">
        <v>20</v>
      </c>
      <c r="C27" s="160"/>
      <c r="D27" s="29"/>
      <c r="E27" s="29"/>
      <c r="F27" s="29"/>
      <c r="G27" s="29"/>
      <c r="H27" s="29"/>
      <c r="I27" s="30"/>
    </row>
    <row r="28" spans="2:9">
      <c r="B28" s="34" t="s">
        <v>141</v>
      </c>
      <c r="C28" s="35" t="s">
        <v>62</v>
      </c>
      <c r="D28" s="36"/>
      <c r="E28" s="36"/>
      <c r="F28" s="36"/>
      <c r="G28" s="36"/>
      <c r="H28" s="36"/>
      <c r="I28" s="37"/>
    </row>
    <row r="29" spans="2:9" ht="25.5">
      <c r="B29" s="107" t="s">
        <v>205</v>
      </c>
      <c r="C29" s="107" t="s">
        <v>235</v>
      </c>
      <c r="D29" s="105"/>
      <c r="E29" s="105">
        <v>1</v>
      </c>
      <c r="F29" s="105">
        <v>1</v>
      </c>
      <c r="G29" s="33"/>
      <c r="H29" s="33"/>
      <c r="I29" s="33"/>
    </row>
    <row r="30" spans="2:9" ht="25.5">
      <c r="B30" s="107" t="s">
        <v>206</v>
      </c>
      <c r="C30" s="107" t="s">
        <v>236</v>
      </c>
      <c r="D30" s="105">
        <v>12</v>
      </c>
      <c r="E30" s="105">
        <v>12</v>
      </c>
      <c r="F30" s="105">
        <v>12</v>
      </c>
      <c r="G30" s="33"/>
      <c r="H30" s="33"/>
      <c r="I30" s="33"/>
    </row>
    <row r="31" spans="2:9">
      <c r="B31" s="161" t="s">
        <v>21</v>
      </c>
      <c r="C31" s="161"/>
      <c r="D31" s="109">
        <v>19855.740000000002</v>
      </c>
      <c r="E31" s="109">
        <v>1018.7</v>
      </c>
      <c r="F31" s="109">
        <v>76502.210000000006</v>
      </c>
      <c r="G31" s="31"/>
      <c r="H31" s="31"/>
      <c r="I31" s="32"/>
    </row>
    <row r="32" spans="2:9" ht="16.5" customHeight="1"/>
    <row r="33" spans="1:9">
      <c r="B33" s="28" t="s">
        <v>16</v>
      </c>
      <c r="C33" s="107">
        <v>1157</v>
      </c>
      <c r="D33" s="156" t="s">
        <v>56</v>
      </c>
      <c r="E33" s="156"/>
      <c r="F33" s="156"/>
      <c r="G33" s="156"/>
      <c r="H33" s="156"/>
      <c r="I33" s="156"/>
    </row>
    <row r="34" spans="1:9" ht="15" customHeight="1">
      <c r="B34" s="28" t="s">
        <v>17</v>
      </c>
      <c r="C34" s="107">
        <v>42001</v>
      </c>
      <c r="D34" s="153" t="s">
        <v>150</v>
      </c>
      <c r="E34" s="153" t="s">
        <v>151</v>
      </c>
      <c r="F34" s="156" t="s">
        <v>18</v>
      </c>
      <c r="G34" s="156" t="s">
        <v>22</v>
      </c>
      <c r="H34" s="156" t="s">
        <v>153</v>
      </c>
      <c r="I34" s="165" t="s">
        <v>138</v>
      </c>
    </row>
    <row r="35" spans="1:9" ht="66.75" customHeight="1">
      <c r="B35" s="28" t="s">
        <v>7</v>
      </c>
      <c r="C35" s="107" t="s">
        <v>256</v>
      </c>
      <c r="D35" s="162"/>
      <c r="E35" s="162"/>
      <c r="F35" s="156"/>
      <c r="G35" s="156"/>
      <c r="H35" s="156"/>
      <c r="I35" s="165"/>
    </row>
    <row r="36" spans="1:9" ht="25.5">
      <c r="B36" s="28" t="s">
        <v>19</v>
      </c>
      <c r="C36" s="107" t="s">
        <v>258</v>
      </c>
      <c r="D36" s="162"/>
      <c r="E36" s="162"/>
      <c r="F36" s="156"/>
      <c r="G36" s="156"/>
      <c r="H36" s="156"/>
      <c r="I36" s="165"/>
    </row>
    <row r="37" spans="1:9" ht="17.25">
      <c r="B37" s="28" t="s">
        <v>139</v>
      </c>
      <c r="C37" s="107" t="s">
        <v>257</v>
      </c>
      <c r="D37" s="162"/>
      <c r="E37" s="162"/>
      <c r="F37" s="156"/>
      <c r="G37" s="156"/>
      <c r="H37" s="156"/>
      <c r="I37" s="165"/>
    </row>
    <row r="38" spans="1:9">
      <c r="B38" s="39" t="s">
        <v>140</v>
      </c>
      <c r="C38" s="107" t="s">
        <v>203</v>
      </c>
      <c r="D38" s="163"/>
      <c r="E38" s="163"/>
      <c r="F38" s="164"/>
      <c r="G38" s="164"/>
      <c r="H38" s="164"/>
      <c r="I38" s="166"/>
    </row>
    <row r="39" spans="1:9">
      <c r="B39" s="159" t="s">
        <v>20</v>
      </c>
      <c r="C39" s="160"/>
      <c r="D39" s="29"/>
      <c r="E39" s="29"/>
      <c r="F39" s="29"/>
      <c r="G39" s="29"/>
      <c r="H39" s="29"/>
      <c r="I39" s="30"/>
    </row>
    <row r="40" spans="1:9">
      <c r="B40" s="34" t="s">
        <v>141</v>
      </c>
      <c r="C40" s="35" t="s">
        <v>62</v>
      </c>
      <c r="D40" s="36"/>
      <c r="E40" s="36"/>
      <c r="F40" s="36"/>
      <c r="G40" s="36"/>
      <c r="H40" s="36"/>
      <c r="I40" s="37"/>
    </row>
    <row r="41" spans="1:9" ht="87.75" customHeight="1">
      <c r="B41" s="107" t="s">
        <v>205</v>
      </c>
      <c r="C41" s="107" t="s">
        <v>233</v>
      </c>
      <c r="D41" s="106">
        <v>2</v>
      </c>
      <c r="E41" s="106">
        <v>31</v>
      </c>
      <c r="F41" s="106">
        <v>49</v>
      </c>
      <c r="G41" s="33"/>
      <c r="H41" s="33"/>
      <c r="I41" s="33"/>
    </row>
    <row r="42" spans="1:9">
      <c r="B42" s="161" t="s">
        <v>21</v>
      </c>
      <c r="C42" s="161"/>
      <c r="D42" s="109">
        <v>56084.800000000003</v>
      </c>
      <c r="E42" s="109">
        <v>28972.1</v>
      </c>
      <c r="F42" s="109">
        <v>957679.45</v>
      </c>
      <c r="G42" s="31"/>
      <c r="H42" s="31"/>
      <c r="I42" s="32"/>
    </row>
    <row r="43" spans="1:9" ht="16.5" customHeight="1"/>
    <row r="44" spans="1:9" ht="16.5" customHeight="1"/>
    <row r="45" spans="1:9">
      <c r="A45" s="104" t="s">
        <v>183</v>
      </c>
      <c r="B45" s="104"/>
      <c r="C45" s="104"/>
    </row>
    <row r="46" spans="1:9">
      <c r="B46" s="103"/>
    </row>
  </sheetData>
  <mergeCells count="27">
    <mergeCell ref="B27:C27"/>
    <mergeCell ref="B31:C31"/>
    <mergeCell ref="D21:I21"/>
    <mergeCell ref="D22:D26"/>
    <mergeCell ref="E22:E26"/>
    <mergeCell ref="F22:F26"/>
    <mergeCell ref="G22:G26"/>
    <mergeCell ref="H22:H26"/>
    <mergeCell ref="I22:I26"/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  <mergeCell ref="B39:C39"/>
    <mergeCell ref="B42:C42"/>
    <mergeCell ref="D33:I33"/>
    <mergeCell ref="D34:D38"/>
    <mergeCell ref="E34:E38"/>
    <mergeCell ref="F34:F38"/>
    <mergeCell ref="G34:G38"/>
    <mergeCell ref="H34:H38"/>
    <mergeCell ref="I34:I38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37"/>
  <sheetViews>
    <sheetView topLeftCell="A16" workbookViewId="0">
      <selection activeCell="G16" sqref="G16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63</v>
      </c>
    </row>
    <row r="3" spans="1:12" ht="29.25" customHeight="1">
      <c r="B3" s="167" t="s">
        <v>142</v>
      </c>
      <c r="C3" s="167"/>
      <c r="D3" s="167"/>
      <c r="E3" s="167" t="s">
        <v>23</v>
      </c>
      <c r="F3" s="167"/>
      <c r="G3" s="168" t="s">
        <v>168</v>
      </c>
      <c r="H3" s="168" t="s">
        <v>174</v>
      </c>
      <c r="I3" s="168" t="s">
        <v>173</v>
      </c>
      <c r="J3" s="168" t="s">
        <v>172</v>
      </c>
      <c r="K3" s="168" t="s">
        <v>171</v>
      </c>
      <c r="L3" s="168" t="s">
        <v>170</v>
      </c>
    </row>
    <row r="4" spans="1:12" ht="126" customHeight="1">
      <c r="B4" s="93" t="s">
        <v>24</v>
      </c>
      <c r="C4" s="93" t="s">
        <v>25</v>
      </c>
      <c r="D4" s="93" t="s">
        <v>26</v>
      </c>
      <c r="E4" s="11" t="s">
        <v>3</v>
      </c>
      <c r="F4" s="11" t="s">
        <v>41</v>
      </c>
      <c r="G4" s="169"/>
      <c r="H4" s="169"/>
      <c r="I4" s="169"/>
      <c r="J4" s="169"/>
      <c r="K4" s="169"/>
      <c r="L4" s="169"/>
    </row>
    <row r="5" spans="1:12" ht="21" customHeight="1">
      <c r="B5" s="52"/>
      <c r="C5" s="52"/>
      <c r="D5" s="52"/>
      <c r="E5" s="11"/>
      <c r="F5" s="11"/>
      <c r="G5" s="93" t="s">
        <v>35</v>
      </c>
      <c r="H5" s="111">
        <f>+H6</f>
        <v>103564.44</v>
      </c>
      <c r="I5" s="111">
        <f t="shared" ref="I5:L5" si="0">+I6</f>
        <v>40178.300000000003</v>
      </c>
      <c r="J5" s="111">
        <f t="shared" si="0"/>
        <v>1713333.7999999998</v>
      </c>
      <c r="K5" s="111">
        <f t="shared" si="0"/>
        <v>0</v>
      </c>
      <c r="L5" s="111">
        <f t="shared" si="0"/>
        <v>0</v>
      </c>
    </row>
    <row r="6" spans="1:12">
      <c r="B6" s="86" t="s">
        <v>208</v>
      </c>
      <c r="C6" s="86" t="s">
        <v>209</v>
      </c>
      <c r="D6" s="86" t="s">
        <v>210</v>
      </c>
      <c r="E6" s="86">
        <v>1157</v>
      </c>
      <c r="F6" s="86"/>
      <c r="G6" s="58" t="s">
        <v>214</v>
      </c>
      <c r="H6" s="110">
        <f>H8+H17+H25</f>
        <v>103564.44</v>
      </c>
      <c r="I6" s="110">
        <f t="shared" ref="I6:J6" si="1">I8+I17+I25</f>
        <v>40178.300000000003</v>
      </c>
      <c r="J6" s="110">
        <f t="shared" si="1"/>
        <v>1713333.7999999998</v>
      </c>
      <c r="K6" s="50"/>
      <c r="L6" s="50"/>
    </row>
    <row r="7" spans="1:12">
      <c r="B7" s="51"/>
      <c r="C7" s="51"/>
      <c r="D7" s="51"/>
      <c r="E7" s="50"/>
      <c r="F7" s="50"/>
      <c r="G7" s="57" t="s">
        <v>166</v>
      </c>
      <c r="H7" s="50"/>
      <c r="I7" s="110"/>
      <c r="J7" s="110"/>
      <c r="K7" s="50"/>
      <c r="L7" s="50"/>
    </row>
    <row r="8" spans="1:12" ht="63.75">
      <c r="B8" s="51"/>
      <c r="C8" s="51"/>
      <c r="D8" s="51"/>
      <c r="E8" s="50"/>
      <c r="F8" s="86">
        <v>12003</v>
      </c>
      <c r="G8" s="58" t="s">
        <v>215</v>
      </c>
      <c r="H8" s="110">
        <v>27623.9</v>
      </c>
      <c r="I8" s="110">
        <v>10187.5</v>
      </c>
      <c r="J8" s="110">
        <v>679152.14</v>
      </c>
      <c r="K8" s="50"/>
      <c r="L8" s="50"/>
    </row>
    <row r="9" spans="1:12">
      <c r="B9" s="51"/>
      <c r="C9" s="51"/>
      <c r="D9" s="51"/>
      <c r="E9" s="50"/>
      <c r="F9" s="50"/>
      <c r="G9" s="57" t="s">
        <v>169</v>
      </c>
      <c r="H9" s="50"/>
      <c r="I9" s="110"/>
      <c r="J9" s="110"/>
      <c r="K9" s="50"/>
      <c r="L9" s="50"/>
    </row>
    <row r="10" spans="1:12" ht="25.5">
      <c r="B10" s="51"/>
      <c r="C10" s="51"/>
      <c r="D10" s="51"/>
      <c r="E10" s="50"/>
      <c r="F10" s="50"/>
      <c r="G10" s="57" t="s">
        <v>238</v>
      </c>
      <c r="H10" s="110">
        <v>27623.9</v>
      </c>
      <c r="I10" s="110">
        <v>10187.5</v>
      </c>
      <c r="J10" s="110">
        <v>679152.14</v>
      </c>
      <c r="K10" s="50"/>
      <c r="L10" s="50"/>
    </row>
    <row r="11" spans="1:12" ht="25.5">
      <c r="B11" s="51"/>
      <c r="C11" s="51"/>
      <c r="D11" s="51"/>
      <c r="E11" s="50"/>
      <c r="F11" s="50"/>
      <c r="G11" s="57" t="s">
        <v>239</v>
      </c>
      <c r="H11" s="50"/>
      <c r="I11" s="110"/>
      <c r="J11" s="110"/>
      <c r="K11" s="50"/>
      <c r="L11" s="50"/>
    </row>
    <row r="12" spans="1:12">
      <c r="B12" s="51"/>
      <c r="C12" s="51"/>
      <c r="D12" s="51"/>
      <c r="E12" s="50"/>
      <c r="F12" s="50"/>
      <c r="G12" s="57" t="s">
        <v>240</v>
      </c>
      <c r="H12" s="110">
        <v>27623.9</v>
      </c>
      <c r="I12" s="110">
        <v>10187.5</v>
      </c>
      <c r="J12" s="110">
        <v>679152.14</v>
      </c>
      <c r="K12" s="50"/>
      <c r="L12" s="50"/>
    </row>
    <row r="13" spans="1:12">
      <c r="B13" s="51"/>
      <c r="C13" s="51"/>
      <c r="D13" s="51"/>
      <c r="E13" s="50"/>
      <c r="F13" s="50"/>
      <c r="G13" s="57" t="s">
        <v>241</v>
      </c>
      <c r="H13" s="110">
        <v>27623.9</v>
      </c>
      <c r="I13" s="110">
        <v>10187.5</v>
      </c>
      <c r="J13" s="110">
        <v>679152.14</v>
      </c>
      <c r="K13" s="50"/>
      <c r="L13" s="50"/>
    </row>
    <row r="14" spans="1:12">
      <c r="B14" s="51"/>
      <c r="C14" s="51"/>
      <c r="D14" s="51"/>
      <c r="E14" s="50"/>
      <c r="F14" s="50"/>
      <c r="G14" s="57" t="s">
        <v>242</v>
      </c>
      <c r="H14" s="110">
        <v>27623.9</v>
      </c>
      <c r="I14" s="110">
        <v>10187.5</v>
      </c>
      <c r="J14" s="110">
        <v>679152.14</v>
      </c>
      <c r="K14" s="50"/>
      <c r="L14" s="50"/>
    </row>
    <row r="15" spans="1:12">
      <c r="B15" s="51"/>
      <c r="C15" s="51"/>
      <c r="D15" s="51"/>
      <c r="E15" s="50"/>
      <c r="F15" s="50"/>
      <c r="G15" s="57" t="s">
        <v>243</v>
      </c>
      <c r="H15" s="110">
        <v>27623.9</v>
      </c>
      <c r="I15" s="110">
        <v>10187.5</v>
      </c>
      <c r="J15" s="110">
        <v>679152.14</v>
      </c>
      <c r="K15" s="50"/>
      <c r="L15" s="50"/>
    </row>
    <row r="16" spans="1:12">
      <c r="B16" s="51"/>
      <c r="C16" s="51"/>
      <c r="D16" s="51"/>
      <c r="E16" s="50"/>
      <c r="F16" s="50"/>
      <c r="G16" s="57" t="s">
        <v>244</v>
      </c>
      <c r="H16" s="110">
        <v>27623.9</v>
      </c>
      <c r="I16" s="110">
        <v>10187.5</v>
      </c>
      <c r="J16" s="110">
        <v>679152.14</v>
      </c>
      <c r="K16" s="50"/>
      <c r="L16" s="50"/>
    </row>
    <row r="17" spans="2:12" ht="76.5">
      <c r="B17" s="51"/>
      <c r="C17" s="51"/>
      <c r="D17" s="51"/>
      <c r="E17" s="50"/>
      <c r="F17" s="86">
        <v>12004</v>
      </c>
      <c r="G17" s="58" t="s">
        <v>245</v>
      </c>
      <c r="H17" s="110">
        <v>19855.740000000002</v>
      </c>
      <c r="I17" s="110">
        <v>1018.7</v>
      </c>
      <c r="J17" s="110">
        <v>76502.210000000006</v>
      </c>
      <c r="K17" s="50"/>
      <c r="L17" s="50"/>
    </row>
    <row r="18" spans="2:12">
      <c r="B18" s="51"/>
      <c r="C18" s="51"/>
      <c r="D18" s="51"/>
      <c r="E18" s="50"/>
      <c r="F18" s="50"/>
      <c r="G18" s="57" t="s">
        <v>169</v>
      </c>
      <c r="H18" s="50"/>
      <c r="I18" s="110"/>
      <c r="J18" s="110"/>
      <c r="K18" s="50"/>
      <c r="L18" s="50"/>
    </row>
    <row r="19" spans="2:12" ht="25.5">
      <c r="B19" s="51"/>
      <c r="C19" s="51"/>
      <c r="D19" s="51"/>
      <c r="E19" s="50"/>
      <c r="F19" s="50"/>
      <c r="G19" s="57" t="s">
        <v>238</v>
      </c>
      <c r="H19" s="110">
        <v>19855.740000000002</v>
      </c>
      <c r="I19" s="110">
        <v>1018.7</v>
      </c>
      <c r="J19" s="110">
        <v>76502.210000000006</v>
      </c>
      <c r="K19" s="50"/>
      <c r="L19" s="50"/>
    </row>
    <row r="20" spans="2:12" ht="38.25">
      <c r="B20" s="51"/>
      <c r="C20" s="51"/>
      <c r="D20" s="51"/>
      <c r="E20" s="50"/>
      <c r="F20" s="50"/>
      <c r="G20" s="57" t="s">
        <v>167</v>
      </c>
      <c r="H20" s="50"/>
      <c r="I20" s="110"/>
      <c r="J20" s="110"/>
      <c r="K20" s="50"/>
      <c r="L20" s="50"/>
    </row>
    <row r="21" spans="2:12">
      <c r="B21" s="51"/>
      <c r="C21" s="51"/>
      <c r="D21" s="51"/>
      <c r="E21" s="50"/>
      <c r="F21" s="50"/>
      <c r="G21" s="57" t="s">
        <v>240</v>
      </c>
      <c r="H21" s="110">
        <v>19855.740000000002</v>
      </c>
      <c r="I21" s="110">
        <v>1018.7</v>
      </c>
      <c r="J21" s="110">
        <v>76502.210000000006</v>
      </c>
      <c r="K21" s="50"/>
      <c r="L21" s="50"/>
    </row>
    <row r="22" spans="2:12">
      <c r="B22" s="51"/>
      <c r="C22" s="51"/>
      <c r="D22" s="51"/>
      <c r="E22" s="50"/>
      <c r="F22" s="50"/>
      <c r="G22" s="57" t="s">
        <v>246</v>
      </c>
      <c r="H22" s="110">
        <v>19855.740000000002</v>
      </c>
      <c r="I22" s="110">
        <v>1018.7</v>
      </c>
      <c r="J22" s="110">
        <v>76502.210000000006</v>
      </c>
      <c r="K22" s="50"/>
      <c r="L22" s="50"/>
    </row>
    <row r="23" spans="2:12">
      <c r="B23" s="51"/>
      <c r="C23" s="51"/>
      <c r="D23" s="51"/>
      <c r="E23" s="50"/>
      <c r="F23" s="50"/>
      <c r="G23" s="57" t="s">
        <v>247</v>
      </c>
      <c r="H23" s="110">
        <v>19855.740000000002</v>
      </c>
      <c r="I23" s="110">
        <v>1018.7</v>
      </c>
      <c r="J23" s="110">
        <v>76502.210000000006</v>
      </c>
      <c r="K23" s="50"/>
      <c r="L23" s="50"/>
    </row>
    <row r="24" spans="2:12">
      <c r="B24" s="51"/>
      <c r="C24" s="51"/>
      <c r="D24" s="51"/>
      <c r="E24" s="50"/>
      <c r="F24" s="50"/>
      <c r="G24" s="57" t="s">
        <v>248</v>
      </c>
      <c r="H24" s="110">
        <v>19855.740000000002</v>
      </c>
      <c r="I24" s="110">
        <v>1018.7</v>
      </c>
      <c r="J24" s="110">
        <v>76502.210000000006</v>
      </c>
      <c r="K24" s="50"/>
      <c r="L24" s="50"/>
    </row>
    <row r="25" spans="2:12" ht="87" customHeight="1">
      <c r="B25" s="51"/>
      <c r="C25" s="51"/>
      <c r="D25" s="51"/>
      <c r="E25" s="50"/>
      <c r="F25" s="50">
        <v>42001</v>
      </c>
      <c r="G25" s="58" t="s">
        <v>249</v>
      </c>
      <c r="H25" s="110">
        <v>56084.800000000003</v>
      </c>
      <c r="I25" s="110">
        <v>28972.1</v>
      </c>
      <c r="J25" s="110">
        <v>957679.45</v>
      </c>
      <c r="K25" s="50"/>
      <c r="L25" s="50"/>
    </row>
    <row r="26" spans="2:12">
      <c r="B26" s="51"/>
      <c r="C26" s="51"/>
      <c r="D26" s="51"/>
      <c r="E26" s="50"/>
      <c r="F26" s="50"/>
      <c r="G26" s="57" t="s">
        <v>169</v>
      </c>
      <c r="H26" s="50"/>
      <c r="I26" s="110"/>
      <c r="J26" s="110"/>
      <c r="K26" s="50"/>
      <c r="L26" s="50"/>
    </row>
    <row r="27" spans="2:12" ht="36.75" customHeight="1">
      <c r="B27" s="51"/>
      <c r="C27" s="51"/>
      <c r="D27" s="51"/>
      <c r="E27" s="50"/>
      <c r="F27" s="50"/>
      <c r="G27" s="57" t="s">
        <v>238</v>
      </c>
      <c r="H27" s="110">
        <v>56084.800000000003</v>
      </c>
      <c r="I27" s="110">
        <v>28972.1</v>
      </c>
      <c r="J27" s="110">
        <v>957679.45</v>
      </c>
      <c r="K27" s="50"/>
      <c r="L27" s="50"/>
    </row>
    <row r="28" spans="2:12" ht="38.25">
      <c r="B28" s="51"/>
      <c r="C28" s="51"/>
      <c r="D28" s="51"/>
      <c r="E28" s="50"/>
      <c r="F28" s="50"/>
      <c r="G28" s="57" t="s">
        <v>167</v>
      </c>
      <c r="H28" s="50"/>
      <c r="I28" s="110"/>
      <c r="J28" s="110"/>
      <c r="K28" s="50"/>
      <c r="L28" s="50"/>
    </row>
    <row r="29" spans="2:12" ht="38.25">
      <c r="B29" s="51"/>
      <c r="C29" s="51"/>
      <c r="D29" s="51"/>
      <c r="E29" s="50"/>
      <c r="F29" s="50"/>
      <c r="G29" s="50" t="s">
        <v>250</v>
      </c>
      <c r="H29" s="110">
        <v>56084.800000000003</v>
      </c>
      <c r="I29" s="110">
        <v>28972.1</v>
      </c>
      <c r="J29" s="110">
        <v>957679.45</v>
      </c>
      <c r="K29" s="50"/>
      <c r="L29" s="50"/>
    </row>
    <row r="30" spans="2:12" ht="25.5">
      <c r="B30" s="51"/>
      <c r="C30" s="51"/>
      <c r="D30" s="51"/>
      <c r="E30" s="50"/>
      <c r="F30" s="50"/>
      <c r="G30" s="50" t="s">
        <v>251</v>
      </c>
      <c r="H30" s="110">
        <v>56084.800000000003</v>
      </c>
      <c r="I30" s="110">
        <v>28972.1</v>
      </c>
      <c r="J30" s="110">
        <v>957679.45</v>
      </c>
      <c r="K30" s="50"/>
      <c r="L30" s="50"/>
    </row>
    <row r="31" spans="2:12" ht="25.5">
      <c r="B31" s="51"/>
      <c r="C31" s="51"/>
      <c r="D31" s="51"/>
      <c r="E31" s="50"/>
      <c r="F31" s="50"/>
      <c r="G31" s="50" t="s">
        <v>252</v>
      </c>
      <c r="H31" s="110">
        <v>56084.800000000003</v>
      </c>
      <c r="I31" s="110">
        <v>28972.1</v>
      </c>
      <c r="J31" s="110">
        <v>957679.45</v>
      </c>
      <c r="K31" s="50"/>
      <c r="L31" s="50"/>
    </row>
    <row r="32" spans="2:12">
      <c r="B32" s="51"/>
      <c r="C32" s="51"/>
      <c r="D32" s="51"/>
      <c r="E32" s="50"/>
      <c r="F32" s="50"/>
      <c r="G32" s="50" t="s">
        <v>253</v>
      </c>
      <c r="H32" s="110">
        <v>56084.800000000003</v>
      </c>
      <c r="I32" s="110">
        <v>28972.1</v>
      </c>
      <c r="J32" s="110">
        <v>957679.45</v>
      </c>
      <c r="K32" s="50"/>
      <c r="L32" s="50"/>
    </row>
    <row r="33" spans="1:12" ht="16.5">
      <c r="B33" s="90" t="s">
        <v>59</v>
      </c>
      <c r="C33" s="90" t="s">
        <v>59</v>
      </c>
      <c r="D33" s="90" t="s">
        <v>59</v>
      </c>
      <c r="E33" s="90" t="s">
        <v>59</v>
      </c>
      <c r="F33" s="90" t="s">
        <v>59</v>
      </c>
      <c r="G33" s="94" t="s">
        <v>68</v>
      </c>
      <c r="H33" s="112">
        <f>H8+H17+H25</f>
        <v>103564.44</v>
      </c>
      <c r="I33" s="112">
        <f t="shared" ref="I33:L33" si="2">I8+I17+I25</f>
        <v>40178.300000000003</v>
      </c>
      <c r="J33" s="112">
        <f t="shared" si="2"/>
        <v>1713333.7999999998</v>
      </c>
      <c r="K33" s="112">
        <f t="shared" si="2"/>
        <v>0</v>
      </c>
      <c r="L33" s="112">
        <f t="shared" si="2"/>
        <v>0</v>
      </c>
    </row>
    <row r="34" spans="1:12">
      <c r="A34" s="1"/>
    </row>
    <row r="37" spans="1:12">
      <c r="E37" s="102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2"/>
  <sheetViews>
    <sheetView workbookViewId="0">
      <selection activeCell="M5" activeCellId="2" sqref="M7 M6 M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7.1406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66</v>
      </c>
    </row>
    <row r="2" spans="1:24" ht="14.25" customHeight="1"/>
    <row r="3" spans="1:24">
      <c r="B3" s="167" t="s">
        <v>23</v>
      </c>
      <c r="C3" s="167"/>
      <c r="D3" s="167" t="s">
        <v>64</v>
      </c>
      <c r="E3" s="167" t="s">
        <v>154</v>
      </c>
      <c r="F3" s="167"/>
      <c r="G3" s="167"/>
      <c r="H3" s="167"/>
      <c r="I3" s="167" t="s">
        <v>155</v>
      </c>
      <c r="J3" s="167"/>
      <c r="K3" s="167"/>
      <c r="L3" s="167"/>
      <c r="M3" s="167" t="s">
        <v>158</v>
      </c>
      <c r="N3" s="167"/>
      <c r="O3" s="167"/>
      <c r="P3" s="167"/>
      <c r="Q3" s="167" t="s">
        <v>156</v>
      </c>
      <c r="R3" s="167"/>
      <c r="S3" s="167"/>
      <c r="T3" s="167"/>
      <c r="U3" s="167" t="s">
        <v>157</v>
      </c>
      <c r="V3" s="167"/>
      <c r="W3" s="167"/>
      <c r="X3" s="167"/>
    </row>
    <row r="4" spans="1:24" ht="126" customHeight="1">
      <c r="B4" s="11" t="s">
        <v>3</v>
      </c>
      <c r="C4" s="11" t="s">
        <v>41</v>
      </c>
      <c r="D4" s="167"/>
      <c r="E4" s="13" t="s">
        <v>27</v>
      </c>
      <c r="F4" s="116" t="s">
        <v>217</v>
      </c>
      <c r="G4" s="53" t="s">
        <v>36</v>
      </c>
      <c r="H4" s="53" t="s">
        <v>28</v>
      </c>
      <c r="I4" s="13" t="s">
        <v>27</v>
      </c>
      <c r="J4" s="116" t="s">
        <v>216</v>
      </c>
      <c r="K4" s="53" t="s">
        <v>36</v>
      </c>
      <c r="L4" s="53" t="s">
        <v>28</v>
      </c>
      <c r="M4" s="13" t="s">
        <v>27</v>
      </c>
      <c r="N4" s="116" t="s">
        <v>216</v>
      </c>
      <c r="O4" s="53" t="s">
        <v>36</v>
      </c>
      <c r="P4" s="53" t="s">
        <v>28</v>
      </c>
      <c r="Q4" s="13" t="s">
        <v>27</v>
      </c>
      <c r="R4" s="116" t="s">
        <v>216</v>
      </c>
      <c r="S4" s="53" t="s">
        <v>36</v>
      </c>
      <c r="T4" s="53" t="s">
        <v>28</v>
      </c>
      <c r="U4" s="13" t="s">
        <v>27</v>
      </c>
      <c r="V4" s="116" t="s">
        <v>216</v>
      </c>
      <c r="W4" s="53" t="s">
        <v>36</v>
      </c>
      <c r="X4" s="53" t="s">
        <v>28</v>
      </c>
    </row>
    <row r="5" spans="1:24" ht="127.5">
      <c r="B5" s="86">
        <v>1157</v>
      </c>
      <c r="C5" s="86">
        <v>12003</v>
      </c>
      <c r="D5" s="113" t="s">
        <v>207</v>
      </c>
      <c r="E5" s="114">
        <f>F5+G5+H5</f>
        <v>27623.9</v>
      </c>
      <c r="F5" s="115">
        <v>27623.9</v>
      </c>
      <c r="G5" s="51"/>
      <c r="H5" s="51"/>
      <c r="I5" s="114">
        <f>J5+K5+L5</f>
        <v>10187.5</v>
      </c>
      <c r="J5" s="115">
        <v>10187.5</v>
      </c>
      <c r="K5" s="51"/>
      <c r="L5" s="51"/>
      <c r="M5" s="114">
        <f>N5+O5+P5</f>
        <v>679152.14</v>
      </c>
      <c r="N5" s="115">
        <v>679152.14</v>
      </c>
      <c r="O5" s="51"/>
      <c r="P5" s="51"/>
      <c r="Q5" s="114">
        <f>R5+S5+T5</f>
        <v>0</v>
      </c>
      <c r="R5" s="115"/>
      <c r="S5" s="51"/>
      <c r="T5" s="51"/>
      <c r="U5" s="114">
        <f>V5+W5+X5</f>
        <v>0</v>
      </c>
      <c r="V5" s="115"/>
      <c r="W5" s="51"/>
      <c r="X5" s="51"/>
    </row>
    <row r="6" spans="1:24" ht="102">
      <c r="B6" s="86">
        <v>1157</v>
      </c>
      <c r="C6" s="86">
        <v>12004</v>
      </c>
      <c r="D6" s="113" t="s">
        <v>211</v>
      </c>
      <c r="E6" s="114">
        <f t="shared" ref="E6:E7" si="0">F6+G6+H6</f>
        <v>19855.740000000002</v>
      </c>
      <c r="F6" s="115">
        <v>19855.740000000002</v>
      </c>
      <c r="G6" s="51"/>
      <c r="H6" s="51"/>
      <c r="I6" s="114">
        <f t="shared" ref="I6:I7" si="1">J6+K6+L6</f>
        <v>1018.7</v>
      </c>
      <c r="J6" s="115">
        <v>1018.7</v>
      </c>
      <c r="K6" s="51"/>
      <c r="L6" s="51"/>
      <c r="M6" s="114">
        <f t="shared" ref="M6:M7" si="2">N6+O6+P6</f>
        <v>76502.210000000006</v>
      </c>
      <c r="N6" s="115">
        <v>76502.210000000006</v>
      </c>
      <c r="O6" s="51"/>
      <c r="P6" s="51"/>
      <c r="Q6" s="114">
        <f t="shared" ref="Q6:Q7" si="3">R6+S6+T6</f>
        <v>0</v>
      </c>
      <c r="R6" s="115"/>
      <c r="S6" s="51"/>
      <c r="T6" s="51"/>
      <c r="U6" s="114">
        <f t="shared" ref="U6:U7" si="4">V6+W6+X6</f>
        <v>0</v>
      </c>
      <c r="V6" s="115"/>
      <c r="W6" s="51"/>
      <c r="X6" s="51"/>
    </row>
    <row r="7" spans="1:24" ht="76.5">
      <c r="B7" s="86">
        <v>1157</v>
      </c>
      <c r="C7" s="86">
        <v>42001</v>
      </c>
      <c r="D7" s="113" t="s">
        <v>212</v>
      </c>
      <c r="E7" s="114">
        <f t="shared" si="0"/>
        <v>56084.800000000003</v>
      </c>
      <c r="F7" s="115">
        <v>56084.800000000003</v>
      </c>
      <c r="G7" s="51"/>
      <c r="H7" s="51"/>
      <c r="I7" s="114">
        <f t="shared" si="1"/>
        <v>28972.1</v>
      </c>
      <c r="J7" s="115">
        <v>28972.1</v>
      </c>
      <c r="K7" s="51"/>
      <c r="L7" s="51"/>
      <c r="M7" s="114">
        <f t="shared" si="2"/>
        <v>957679.45</v>
      </c>
      <c r="N7" s="115">
        <v>957679.45</v>
      </c>
      <c r="O7" s="51"/>
      <c r="P7" s="51"/>
      <c r="Q7" s="114">
        <f t="shared" si="3"/>
        <v>0</v>
      </c>
      <c r="R7" s="115"/>
      <c r="S7" s="51"/>
      <c r="T7" s="51"/>
      <c r="U7" s="114">
        <f t="shared" si="4"/>
        <v>0</v>
      </c>
      <c r="V7" s="115"/>
      <c r="W7" s="51"/>
      <c r="X7" s="51"/>
    </row>
    <row r="8" spans="1:24" ht="84" customHeight="1">
      <c r="B8" s="170" t="s">
        <v>67</v>
      </c>
      <c r="C8" s="171"/>
      <c r="D8" s="172"/>
      <c r="E8" s="134">
        <f>SUM(E5:E7)</f>
        <v>103564.44</v>
      </c>
      <c r="F8" s="134">
        <f t="shared" ref="F8:X8" si="5">SUM(F5:F7)</f>
        <v>103564.44</v>
      </c>
      <c r="G8" s="134">
        <f t="shared" si="5"/>
        <v>0</v>
      </c>
      <c r="H8" s="134">
        <f t="shared" si="5"/>
        <v>0</v>
      </c>
      <c r="I8" s="134">
        <f t="shared" si="5"/>
        <v>40178.300000000003</v>
      </c>
      <c r="J8" s="134">
        <f t="shared" si="5"/>
        <v>40178.300000000003</v>
      </c>
      <c r="K8" s="134">
        <f t="shared" si="5"/>
        <v>0</v>
      </c>
      <c r="L8" s="134">
        <f t="shared" si="5"/>
        <v>0</v>
      </c>
      <c r="M8" s="134">
        <f t="shared" si="5"/>
        <v>1713333.7999999998</v>
      </c>
      <c r="N8" s="134">
        <f t="shared" si="5"/>
        <v>1713333.7999999998</v>
      </c>
      <c r="O8" s="134">
        <f t="shared" si="5"/>
        <v>0</v>
      </c>
      <c r="P8" s="134">
        <f t="shared" si="5"/>
        <v>0</v>
      </c>
      <c r="Q8" s="134">
        <f t="shared" si="5"/>
        <v>0</v>
      </c>
      <c r="R8" s="134">
        <f t="shared" si="5"/>
        <v>0</v>
      </c>
      <c r="S8" s="134">
        <f t="shared" si="5"/>
        <v>0</v>
      </c>
      <c r="T8" s="134">
        <f t="shared" si="5"/>
        <v>0</v>
      </c>
      <c r="U8" s="134">
        <f t="shared" si="5"/>
        <v>0</v>
      </c>
      <c r="V8" s="134">
        <f t="shared" si="5"/>
        <v>0</v>
      </c>
      <c r="W8" s="134">
        <f t="shared" si="5"/>
        <v>0</v>
      </c>
      <c r="X8" s="134">
        <f t="shared" si="5"/>
        <v>0</v>
      </c>
    </row>
    <row r="10" spans="1:24">
      <c r="B10" s="3"/>
    </row>
    <row r="11" spans="1:24" s="2" customFormat="1"/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14999847407452621"/>
  </sheetPr>
  <dimension ref="A1:AY14"/>
  <sheetViews>
    <sheetView topLeftCell="E4" workbookViewId="0">
      <selection activeCell="P9" sqref="P9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51" max="51" width="11.7109375" customWidth="1"/>
  </cols>
  <sheetData>
    <row r="1" spans="1:51" s="88" customFormat="1" ht="22.5" customHeight="1">
      <c r="A1" s="95" t="s">
        <v>176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</row>
    <row r="2" spans="1:51" ht="17.25">
      <c r="A2" s="9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</row>
    <row r="3" spans="1:51" s="88" customFormat="1" ht="30.75" customHeight="1">
      <c r="A3" s="95" t="s">
        <v>178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51">
      <c r="A4" s="96"/>
      <c r="B4" s="98"/>
      <c r="C4" s="98"/>
      <c r="D4" s="98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AE4" s="88"/>
      <c r="AF4" s="88"/>
      <c r="AG4" s="88"/>
    </row>
    <row r="5" spans="1:51" ht="15.75" thickBot="1">
      <c r="A5" s="96"/>
      <c r="B5" s="96"/>
      <c r="C5" s="96"/>
      <c r="D5" s="98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AE5" s="88"/>
      <c r="AF5" s="88"/>
      <c r="AG5" s="88"/>
      <c r="AW5" s="91" t="s">
        <v>228</v>
      </c>
      <c r="AX5" s="91"/>
    </row>
    <row r="6" spans="1:51" ht="15" customHeight="1">
      <c r="A6" s="96"/>
      <c r="B6" s="179" t="s">
        <v>23</v>
      </c>
      <c r="C6" s="180"/>
      <c r="D6" s="180" t="s">
        <v>69</v>
      </c>
      <c r="E6" s="180" t="s">
        <v>57</v>
      </c>
      <c r="F6" s="180" t="s">
        <v>179</v>
      </c>
      <c r="G6" s="180" t="s">
        <v>231</v>
      </c>
      <c r="H6" s="180"/>
      <c r="I6" s="180"/>
      <c r="J6" s="180" t="s">
        <v>159</v>
      </c>
      <c r="K6" s="180"/>
      <c r="L6" s="180"/>
      <c r="M6" s="180" t="s">
        <v>160</v>
      </c>
      <c r="N6" s="180"/>
      <c r="O6" s="180"/>
      <c r="P6" s="190" t="s">
        <v>161</v>
      </c>
      <c r="Q6" s="190"/>
      <c r="R6" s="190"/>
      <c r="S6" s="190" t="s">
        <v>39</v>
      </c>
      <c r="T6" s="190"/>
      <c r="U6" s="190"/>
      <c r="V6" s="190" t="s">
        <v>31</v>
      </c>
      <c r="W6" s="190"/>
      <c r="X6" s="190"/>
      <c r="Y6" s="190"/>
      <c r="Z6" s="190"/>
      <c r="AA6" s="190"/>
      <c r="AB6" s="190"/>
      <c r="AC6" s="190"/>
      <c r="AD6" s="191"/>
      <c r="AE6" s="173" t="s">
        <v>162</v>
      </c>
      <c r="AF6" s="174"/>
      <c r="AG6" s="174"/>
      <c r="AH6" s="174" t="s">
        <v>163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7"/>
      <c r="AW6" s="185" t="s">
        <v>44</v>
      </c>
      <c r="AX6" s="187" t="s">
        <v>45</v>
      </c>
      <c r="AY6" s="187" t="s">
        <v>164</v>
      </c>
    </row>
    <row r="7" spans="1:51" ht="23.25" customHeight="1">
      <c r="A7" s="96"/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67"/>
      <c r="Q7" s="167"/>
      <c r="R7" s="167"/>
      <c r="S7" s="167"/>
      <c r="T7" s="167"/>
      <c r="U7" s="167"/>
      <c r="V7" s="167" t="s">
        <v>18</v>
      </c>
      <c r="W7" s="167"/>
      <c r="X7" s="167"/>
      <c r="Y7" s="167" t="s">
        <v>22</v>
      </c>
      <c r="Z7" s="167"/>
      <c r="AA7" s="167"/>
      <c r="AB7" s="167" t="s">
        <v>153</v>
      </c>
      <c r="AC7" s="167"/>
      <c r="AD7" s="189"/>
      <c r="AE7" s="175"/>
      <c r="AF7" s="176"/>
      <c r="AG7" s="176"/>
      <c r="AH7" s="176" t="s">
        <v>46</v>
      </c>
      <c r="AI7" s="176"/>
      <c r="AJ7" s="176"/>
      <c r="AK7" s="176" t="s">
        <v>47</v>
      </c>
      <c r="AL7" s="176"/>
      <c r="AM7" s="176"/>
      <c r="AN7" s="176" t="s">
        <v>48</v>
      </c>
      <c r="AO7" s="176"/>
      <c r="AP7" s="176"/>
      <c r="AQ7" s="176" t="s">
        <v>49</v>
      </c>
      <c r="AR7" s="176"/>
      <c r="AS7" s="176"/>
      <c r="AT7" s="176" t="s">
        <v>50</v>
      </c>
      <c r="AU7" s="176"/>
      <c r="AV7" s="178"/>
      <c r="AW7" s="186"/>
      <c r="AX7" s="188"/>
      <c r="AY7" s="188"/>
    </row>
    <row r="8" spans="1:51" ht="126" customHeight="1">
      <c r="A8" s="96"/>
      <c r="B8" s="99" t="s">
        <v>3</v>
      </c>
      <c r="C8" s="100" t="s">
        <v>41</v>
      </c>
      <c r="D8" s="182"/>
      <c r="E8" s="182"/>
      <c r="F8" s="182"/>
      <c r="G8" s="101" t="s">
        <v>27</v>
      </c>
      <c r="H8" s="101" t="s">
        <v>37</v>
      </c>
      <c r="I8" s="101" t="s">
        <v>38</v>
      </c>
      <c r="J8" s="101" t="s">
        <v>27</v>
      </c>
      <c r="K8" s="101" t="s">
        <v>37</v>
      </c>
      <c r="L8" s="101" t="s">
        <v>38</v>
      </c>
      <c r="M8" s="101" t="s">
        <v>27</v>
      </c>
      <c r="N8" s="101" t="s">
        <v>37</v>
      </c>
      <c r="O8" s="101" t="s">
        <v>38</v>
      </c>
      <c r="P8" s="56" t="s">
        <v>27</v>
      </c>
      <c r="Q8" s="56" t="s">
        <v>37</v>
      </c>
      <c r="R8" s="56" t="s">
        <v>38</v>
      </c>
      <c r="S8" s="56" t="s">
        <v>27</v>
      </c>
      <c r="T8" s="56" t="s">
        <v>37</v>
      </c>
      <c r="U8" s="56" t="s">
        <v>38</v>
      </c>
      <c r="V8" s="56" t="s">
        <v>27</v>
      </c>
      <c r="W8" s="56" t="s">
        <v>37</v>
      </c>
      <c r="X8" s="56" t="s">
        <v>38</v>
      </c>
      <c r="Y8" s="56" t="s">
        <v>27</v>
      </c>
      <c r="Z8" s="56" t="s">
        <v>37</v>
      </c>
      <c r="AA8" s="56" t="s">
        <v>38</v>
      </c>
      <c r="AB8" s="56" t="s">
        <v>27</v>
      </c>
      <c r="AC8" s="56" t="s">
        <v>37</v>
      </c>
      <c r="AD8" s="87" t="s">
        <v>38</v>
      </c>
      <c r="AE8" s="71" t="s">
        <v>27</v>
      </c>
      <c r="AF8" s="70" t="s">
        <v>37</v>
      </c>
      <c r="AG8" s="70" t="s">
        <v>38</v>
      </c>
      <c r="AH8" s="70" t="s">
        <v>27</v>
      </c>
      <c r="AI8" s="70" t="s">
        <v>37</v>
      </c>
      <c r="AJ8" s="70" t="s">
        <v>38</v>
      </c>
      <c r="AK8" s="70" t="s">
        <v>27</v>
      </c>
      <c r="AL8" s="70" t="s">
        <v>37</v>
      </c>
      <c r="AM8" s="70" t="s">
        <v>38</v>
      </c>
      <c r="AN8" s="70" t="s">
        <v>27</v>
      </c>
      <c r="AO8" s="70" t="s">
        <v>37</v>
      </c>
      <c r="AP8" s="70" t="s">
        <v>38</v>
      </c>
      <c r="AQ8" s="70" t="s">
        <v>27</v>
      </c>
      <c r="AR8" s="70" t="s">
        <v>37</v>
      </c>
      <c r="AS8" s="70" t="s">
        <v>38</v>
      </c>
      <c r="AT8" s="70" t="s">
        <v>27</v>
      </c>
      <c r="AU8" s="70" t="s">
        <v>37</v>
      </c>
      <c r="AV8" s="72" t="s">
        <v>38</v>
      </c>
      <c r="AW8" s="186"/>
      <c r="AX8" s="188"/>
      <c r="AY8" s="188"/>
    </row>
    <row r="9" spans="1:51" ht="186.75" customHeight="1">
      <c r="B9" s="117">
        <v>1157</v>
      </c>
      <c r="C9" s="117">
        <v>42001</v>
      </c>
      <c r="D9" s="50" t="s">
        <v>218</v>
      </c>
      <c r="E9" s="51" t="s">
        <v>219</v>
      </c>
      <c r="F9" s="50" t="s">
        <v>253</v>
      </c>
      <c r="G9" s="124">
        <f>H9+I9</f>
        <v>4792</v>
      </c>
      <c r="H9" s="126">
        <v>4000</v>
      </c>
      <c r="I9" s="126">
        <v>792</v>
      </c>
      <c r="J9" s="124">
        <f>K9+L9</f>
        <v>772.09699999999998</v>
      </c>
      <c r="K9" s="126">
        <v>722.05700000000002</v>
      </c>
      <c r="L9" s="126">
        <v>50.04</v>
      </c>
      <c r="M9" s="124">
        <f>N9+O9</f>
        <v>142.70500000000001</v>
      </c>
      <c r="N9" s="126">
        <v>107.105</v>
      </c>
      <c r="O9" s="126">
        <v>35.6</v>
      </c>
      <c r="P9" s="124">
        <f>Q9+R9</f>
        <v>1506</v>
      </c>
      <c r="Q9" s="126">
        <v>1255</v>
      </c>
      <c r="R9" s="126">
        <v>251</v>
      </c>
      <c r="S9" s="124">
        <f>T9+U9</f>
        <v>2371.1980000000003</v>
      </c>
      <c r="T9" s="126">
        <f>H9-K9-N9-Q9</f>
        <v>1915.8380000000002</v>
      </c>
      <c r="U9" s="126">
        <f>I9-L9-O9-R9</f>
        <v>455.36</v>
      </c>
      <c r="V9" s="124">
        <f>W9+X9</f>
        <v>2371.1980000000003</v>
      </c>
      <c r="W9" s="126">
        <f>T9</f>
        <v>1915.8380000000002</v>
      </c>
      <c r="X9" s="126">
        <f>U9</f>
        <v>455.36</v>
      </c>
      <c r="Y9" s="124">
        <f>Z9+AA9</f>
        <v>0</v>
      </c>
      <c r="Z9" s="126">
        <v>0</v>
      </c>
      <c r="AA9" s="126">
        <v>0</v>
      </c>
      <c r="AB9" s="122">
        <f>AC9+AD9</f>
        <v>0</v>
      </c>
      <c r="AC9" s="126">
        <v>0</v>
      </c>
      <c r="AD9" s="126">
        <v>0</v>
      </c>
      <c r="AE9" s="122">
        <f>AF9+AG9</f>
        <v>0</v>
      </c>
      <c r="AF9" s="126"/>
      <c r="AG9" s="126"/>
      <c r="AH9" s="124">
        <f>AI9+AJ9</f>
        <v>689.70168000000001</v>
      </c>
      <c r="AI9" s="126">
        <f>W9/100*30</f>
        <v>574.75139999999999</v>
      </c>
      <c r="AJ9" s="126">
        <f>AI9/100*20</f>
        <v>114.95027999999999</v>
      </c>
      <c r="AK9" s="124">
        <f>AL9+AM9</f>
        <v>1681.4963200000002</v>
      </c>
      <c r="AL9" s="126">
        <f>W9-AI9</f>
        <v>1341.0866000000001</v>
      </c>
      <c r="AM9" s="126">
        <f>X9-AJ9</f>
        <v>340.40971999999999</v>
      </c>
      <c r="AN9" s="124">
        <f>AO9+AP9</f>
        <v>0</v>
      </c>
      <c r="AO9" s="126"/>
      <c r="AP9" s="126"/>
      <c r="AQ9" s="124">
        <f>AR9+AS9</f>
        <v>0</v>
      </c>
      <c r="AR9" s="126"/>
      <c r="AS9" s="126"/>
      <c r="AT9" s="124">
        <f>AU9+AV9</f>
        <v>2371.1980000000003</v>
      </c>
      <c r="AU9" s="126">
        <f>AI9+AL9</f>
        <v>1915.8380000000002</v>
      </c>
      <c r="AV9" s="126">
        <f>AJ9+AM9</f>
        <v>455.36</v>
      </c>
      <c r="AW9" s="127">
        <v>2016</v>
      </c>
      <c r="AX9" s="127">
        <v>2025</v>
      </c>
      <c r="AY9" s="130"/>
    </row>
    <row r="10" spans="1:51" ht="60.75" customHeight="1">
      <c r="A10" s="55"/>
      <c r="B10" s="183" t="s">
        <v>55</v>
      </c>
      <c r="C10" s="184"/>
      <c r="D10" s="184"/>
      <c r="E10" s="184"/>
      <c r="F10" s="184"/>
      <c r="G10" s="125">
        <f>SUM(G9)</f>
        <v>4792</v>
      </c>
      <c r="H10" s="125">
        <f t="shared" ref="H10:AV10" si="0">SUM(H9)</f>
        <v>4000</v>
      </c>
      <c r="I10" s="125">
        <f t="shared" si="0"/>
        <v>792</v>
      </c>
      <c r="J10" s="125">
        <f t="shared" si="0"/>
        <v>772.09699999999998</v>
      </c>
      <c r="K10" s="125">
        <f t="shared" si="0"/>
        <v>722.05700000000002</v>
      </c>
      <c r="L10" s="125">
        <f t="shared" si="0"/>
        <v>50.04</v>
      </c>
      <c r="M10" s="125">
        <f t="shared" si="0"/>
        <v>142.70500000000001</v>
      </c>
      <c r="N10" s="125">
        <f t="shared" si="0"/>
        <v>107.105</v>
      </c>
      <c r="O10" s="125">
        <f t="shared" si="0"/>
        <v>35.6</v>
      </c>
      <c r="P10" s="125">
        <f t="shared" si="0"/>
        <v>1506</v>
      </c>
      <c r="Q10" s="125">
        <f t="shared" si="0"/>
        <v>1255</v>
      </c>
      <c r="R10" s="125">
        <f t="shared" si="0"/>
        <v>251</v>
      </c>
      <c r="S10" s="125">
        <f t="shared" si="0"/>
        <v>2371.1980000000003</v>
      </c>
      <c r="T10" s="125">
        <f t="shared" si="0"/>
        <v>1915.8380000000002</v>
      </c>
      <c r="U10" s="125">
        <f t="shared" si="0"/>
        <v>455.36</v>
      </c>
      <c r="V10" s="125">
        <f t="shared" si="0"/>
        <v>2371.1980000000003</v>
      </c>
      <c r="W10" s="125">
        <f t="shared" si="0"/>
        <v>1915.8380000000002</v>
      </c>
      <c r="X10" s="125">
        <f t="shared" si="0"/>
        <v>455.36</v>
      </c>
      <c r="Y10" s="125">
        <f t="shared" si="0"/>
        <v>0</v>
      </c>
      <c r="Z10" s="125">
        <f t="shared" si="0"/>
        <v>0</v>
      </c>
      <c r="AA10" s="125">
        <f t="shared" si="0"/>
        <v>0</v>
      </c>
      <c r="AB10" s="125">
        <f t="shared" si="0"/>
        <v>0</v>
      </c>
      <c r="AC10" s="125">
        <f t="shared" si="0"/>
        <v>0</v>
      </c>
      <c r="AD10" s="125">
        <f t="shared" si="0"/>
        <v>0</v>
      </c>
      <c r="AE10" s="125">
        <f t="shared" si="0"/>
        <v>0</v>
      </c>
      <c r="AF10" s="125">
        <f t="shared" si="0"/>
        <v>0</v>
      </c>
      <c r="AG10" s="125">
        <f t="shared" si="0"/>
        <v>0</v>
      </c>
      <c r="AH10" s="125">
        <f t="shared" si="0"/>
        <v>689.70168000000001</v>
      </c>
      <c r="AI10" s="125">
        <f t="shared" si="0"/>
        <v>574.75139999999999</v>
      </c>
      <c r="AJ10" s="125">
        <f t="shared" si="0"/>
        <v>114.95027999999999</v>
      </c>
      <c r="AK10" s="125">
        <f t="shared" si="0"/>
        <v>1681.4963200000002</v>
      </c>
      <c r="AL10" s="125">
        <f t="shared" si="0"/>
        <v>1341.0866000000001</v>
      </c>
      <c r="AM10" s="125">
        <f t="shared" si="0"/>
        <v>340.40971999999999</v>
      </c>
      <c r="AN10" s="125">
        <f t="shared" si="0"/>
        <v>0</v>
      </c>
      <c r="AO10" s="125">
        <f t="shared" si="0"/>
        <v>0</v>
      </c>
      <c r="AP10" s="125">
        <f t="shared" si="0"/>
        <v>0</v>
      </c>
      <c r="AQ10" s="125">
        <f t="shared" si="0"/>
        <v>0</v>
      </c>
      <c r="AR10" s="125">
        <f t="shared" si="0"/>
        <v>0</v>
      </c>
      <c r="AS10" s="125">
        <f t="shared" si="0"/>
        <v>0</v>
      </c>
      <c r="AT10" s="125">
        <f t="shared" si="0"/>
        <v>2371.1980000000003</v>
      </c>
      <c r="AU10" s="125">
        <f t="shared" si="0"/>
        <v>1915.8380000000002</v>
      </c>
      <c r="AV10" s="125">
        <f t="shared" si="0"/>
        <v>455.36</v>
      </c>
      <c r="AW10" s="123" t="s">
        <v>59</v>
      </c>
      <c r="AX10" s="123" t="s">
        <v>59</v>
      </c>
      <c r="AY10" s="123" t="s">
        <v>59</v>
      </c>
    </row>
    <row r="11" spans="1:51" ht="60.75" customHeight="1">
      <c r="B11" s="183" t="s">
        <v>40</v>
      </c>
      <c r="C11" s="184"/>
      <c r="D11" s="184"/>
      <c r="E11" s="184"/>
      <c r="F11" s="184"/>
      <c r="G11" s="125">
        <f>G10</f>
        <v>4792</v>
      </c>
      <c r="H11" s="125">
        <f t="shared" ref="H11:AV11" si="1">H10</f>
        <v>4000</v>
      </c>
      <c r="I11" s="125">
        <f t="shared" si="1"/>
        <v>792</v>
      </c>
      <c r="J11" s="125">
        <f t="shared" si="1"/>
        <v>772.09699999999998</v>
      </c>
      <c r="K11" s="125">
        <f t="shared" si="1"/>
        <v>722.05700000000002</v>
      </c>
      <c r="L11" s="125">
        <f t="shared" si="1"/>
        <v>50.04</v>
      </c>
      <c r="M11" s="125">
        <f t="shared" si="1"/>
        <v>142.70500000000001</v>
      </c>
      <c r="N11" s="125">
        <f t="shared" si="1"/>
        <v>107.105</v>
      </c>
      <c r="O11" s="125">
        <f t="shared" si="1"/>
        <v>35.6</v>
      </c>
      <c r="P11" s="125">
        <f t="shared" si="1"/>
        <v>1506</v>
      </c>
      <c r="Q11" s="125">
        <f t="shared" si="1"/>
        <v>1255</v>
      </c>
      <c r="R11" s="125">
        <f t="shared" si="1"/>
        <v>251</v>
      </c>
      <c r="S11" s="125">
        <f t="shared" si="1"/>
        <v>2371.1980000000003</v>
      </c>
      <c r="T11" s="125">
        <f t="shared" si="1"/>
        <v>1915.8380000000002</v>
      </c>
      <c r="U11" s="125">
        <f t="shared" si="1"/>
        <v>455.36</v>
      </c>
      <c r="V11" s="125">
        <f t="shared" si="1"/>
        <v>2371.1980000000003</v>
      </c>
      <c r="W11" s="125">
        <f t="shared" si="1"/>
        <v>1915.8380000000002</v>
      </c>
      <c r="X11" s="125">
        <f t="shared" si="1"/>
        <v>455.36</v>
      </c>
      <c r="Y11" s="125">
        <f t="shared" si="1"/>
        <v>0</v>
      </c>
      <c r="Z11" s="125">
        <f t="shared" si="1"/>
        <v>0</v>
      </c>
      <c r="AA11" s="125">
        <f t="shared" si="1"/>
        <v>0</v>
      </c>
      <c r="AB11" s="125">
        <f t="shared" si="1"/>
        <v>0</v>
      </c>
      <c r="AC11" s="125">
        <f t="shared" si="1"/>
        <v>0</v>
      </c>
      <c r="AD11" s="125">
        <f t="shared" si="1"/>
        <v>0</v>
      </c>
      <c r="AE11" s="125">
        <f t="shared" si="1"/>
        <v>0</v>
      </c>
      <c r="AF11" s="125">
        <f t="shared" si="1"/>
        <v>0</v>
      </c>
      <c r="AG11" s="125">
        <f t="shared" si="1"/>
        <v>0</v>
      </c>
      <c r="AH11" s="125">
        <f t="shared" si="1"/>
        <v>689.70168000000001</v>
      </c>
      <c r="AI11" s="125">
        <f t="shared" si="1"/>
        <v>574.75139999999999</v>
      </c>
      <c r="AJ11" s="125">
        <f t="shared" si="1"/>
        <v>114.95027999999999</v>
      </c>
      <c r="AK11" s="125">
        <f t="shared" si="1"/>
        <v>1681.4963200000002</v>
      </c>
      <c r="AL11" s="125">
        <f t="shared" si="1"/>
        <v>1341.0866000000001</v>
      </c>
      <c r="AM11" s="125">
        <f t="shared" si="1"/>
        <v>340.40971999999999</v>
      </c>
      <c r="AN11" s="125">
        <f t="shared" si="1"/>
        <v>0</v>
      </c>
      <c r="AO11" s="125">
        <f t="shared" si="1"/>
        <v>0</v>
      </c>
      <c r="AP11" s="125">
        <f t="shared" si="1"/>
        <v>0</v>
      </c>
      <c r="AQ11" s="125">
        <f t="shared" si="1"/>
        <v>0</v>
      </c>
      <c r="AR11" s="125">
        <f t="shared" si="1"/>
        <v>0</v>
      </c>
      <c r="AS11" s="125">
        <f t="shared" si="1"/>
        <v>0</v>
      </c>
      <c r="AT11" s="125">
        <f t="shared" si="1"/>
        <v>2371.1980000000003</v>
      </c>
      <c r="AU11" s="125">
        <f t="shared" si="1"/>
        <v>1915.8380000000002</v>
      </c>
      <c r="AV11" s="125">
        <f t="shared" si="1"/>
        <v>455.36</v>
      </c>
      <c r="AW11" s="123" t="s">
        <v>59</v>
      </c>
      <c r="AX11" s="123" t="s">
        <v>59</v>
      </c>
      <c r="AY11" s="123" t="s">
        <v>59</v>
      </c>
    </row>
    <row r="12" spans="1:51" ht="17.25" customHeight="1"/>
    <row r="14" spans="1:51" ht="16.5">
      <c r="B14" s="91"/>
      <c r="C14" s="118"/>
      <c r="D14" s="119"/>
      <c r="E14" s="119"/>
    </row>
  </sheetData>
  <mergeCells count="25">
    <mergeCell ref="B10:F10"/>
    <mergeCell ref="B11:F11"/>
    <mergeCell ref="AW6:AW8"/>
    <mergeCell ref="AX6:AX8"/>
    <mergeCell ref="AY6:AY8"/>
    <mergeCell ref="V7:X7"/>
    <mergeCell ref="Y7:AA7"/>
    <mergeCell ref="AB7:AD7"/>
    <mergeCell ref="AH7:AJ7"/>
    <mergeCell ref="AK7:AM7"/>
    <mergeCell ref="AN7:AP7"/>
    <mergeCell ref="AQ7:AS7"/>
    <mergeCell ref="M6:O7"/>
    <mergeCell ref="P6:R7"/>
    <mergeCell ref="S6:U7"/>
    <mergeCell ref="V6:AD6"/>
    <mergeCell ref="AE6:AG7"/>
    <mergeCell ref="AH6:AV6"/>
    <mergeCell ref="AT7:AV7"/>
    <mergeCell ref="B6:C7"/>
    <mergeCell ref="D6:D8"/>
    <mergeCell ref="E6:E8"/>
    <mergeCell ref="F6:F8"/>
    <mergeCell ref="G6:I7"/>
    <mergeCell ref="J6:L7"/>
  </mergeCells>
  <dataValidations count="1">
    <dataValidation type="list" allowBlank="1" showInputMessage="1" showErrorMessage="1" sqref="E9" xr:uid="{00000000-0002-0000-05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14"/>
  <sheetViews>
    <sheetView topLeftCell="A4" workbookViewId="0">
      <selection activeCell="AK9" activeCellId="1" sqref="AH9 AK9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51" max="51" width="10.28515625" customWidth="1"/>
  </cols>
  <sheetData>
    <row r="1" spans="1:51" s="88" customFormat="1" ht="22.5" customHeight="1">
      <c r="A1" s="95" t="s">
        <v>176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</row>
    <row r="2" spans="1:51" ht="17.25">
      <c r="A2" s="9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</row>
    <row r="3" spans="1:51" s="88" customFormat="1" ht="30.75" customHeight="1">
      <c r="A3" s="95" t="s">
        <v>178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51">
      <c r="A4" s="96"/>
      <c r="B4" s="98"/>
      <c r="C4" s="98"/>
      <c r="D4" s="98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AE4" s="88"/>
      <c r="AF4" s="88"/>
      <c r="AG4" s="88"/>
    </row>
    <row r="5" spans="1:51" ht="15.75" thickBot="1">
      <c r="A5" s="96"/>
      <c r="B5" s="96"/>
      <c r="C5" s="96"/>
      <c r="D5" s="98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AE5" s="88"/>
      <c r="AF5" s="88"/>
      <c r="AG5" s="88"/>
      <c r="AW5" s="91" t="s">
        <v>223</v>
      </c>
      <c r="AX5" s="91"/>
    </row>
    <row r="6" spans="1:51" ht="15" customHeight="1">
      <c r="A6" s="96"/>
      <c r="B6" s="179" t="s">
        <v>23</v>
      </c>
      <c r="C6" s="180"/>
      <c r="D6" s="180" t="s">
        <v>69</v>
      </c>
      <c r="E6" s="180" t="s">
        <v>57</v>
      </c>
      <c r="F6" s="180" t="s">
        <v>179</v>
      </c>
      <c r="G6" s="180" t="s">
        <v>230</v>
      </c>
      <c r="H6" s="180"/>
      <c r="I6" s="180"/>
      <c r="J6" s="180" t="s">
        <v>159</v>
      </c>
      <c r="K6" s="180"/>
      <c r="L6" s="180"/>
      <c r="M6" s="180" t="s">
        <v>160</v>
      </c>
      <c r="N6" s="180"/>
      <c r="O6" s="180"/>
      <c r="P6" s="190" t="s">
        <v>161</v>
      </c>
      <c r="Q6" s="190"/>
      <c r="R6" s="190"/>
      <c r="S6" s="190" t="s">
        <v>39</v>
      </c>
      <c r="T6" s="190"/>
      <c r="U6" s="190"/>
      <c r="V6" s="190" t="s">
        <v>31</v>
      </c>
      <c r="W6" s="190"/>
      <c r="X6" s="190"/>
      <c r="Y6" s="190"/>
      <c r="Z6" s="190"/>
      <c r="AA6" s="190"/>
      <c r="AB6" s="190"/>
      <c r="AC6" s="190"/>
      <c r="AD6" s="191"/>
      <c r="AE6" s="173" t="s">
        <v>162</v>
      </c>
      <c r="AF6" s="174"/>
      <c r="AG6" s="174"/>
      <c r="AH6" s="174" t="s">
        <v>163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7"/>
      <c r="AW6" s="185" t="s">
        <v>44</v>
      </c>
      <c r="AX6" s="187" t="s">
        <v>45</v>
      </c>
      <c r="AY6" s="187" t="s">
        <v>164</v>
      </c>
    </row>
    <row r="7" spans="1:51" ht="23.25" customHeight="1">
      <c r="A7" s="96"/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67"/>
      <c r="Q7" s="167"/>
      <c r="R7" s="167"/>
      <c r="S7" s="167"/>
      <c r="T7" s="167"/>
      <c r="U7" s="167"/>
      <c r="V7" s="167" t="s">
        <v>18</v>
      </c>
      <c r="W7" s="167"/>
      <c r="X7" s="167"/>
      <c r="Y7" s="167" t="s">
        <v>22</v>
      </c>
      <c r="Z7" s="167"/>
      <c r="AA7" s="167"/>
      <c r="AB7" s="167" t="s">
        <v>153</v>
      </c>
      <c r="AC7" s="167"/>
      <c r="AD7" s="189"/>
      <c r="AE7" s="175"/>
      <c r="AF7" s="176"/>
      <c r="AG7" s="176"/>
      <c r="AH7" s="176" t="s">
        <v>46</v>
      </c>
      <c r="AI7" s="176"/>
      <c r="AJ7" s="176"/>
      <c r="AK7" s="176" t="s">
        <v>47</v>
      </c>
      <c r="AL7" s="176"/>
      <c r="AM7" s="176"/>
      <c r="AN7" s="176" t="s">
        <v>48</v>
      </c>
      <c r="AO7" s="176"/>
      <c r="AP7" s="176"/>
      <c r="AQ7" s="176" t="s">
        <v>49</v>
      </c>
      <c r="AR7" s="176"/>
      <c r="AS7" s="176"/>
      <c r="AT7" s="176" t="s">
        <v>50</v>
      </c>
      <c r="AU7" s="176"/>
      <c r="AV7" s="178"/>
      <c r="AW7" s="186"/>
      <c r="AX7" s="188"/>
      <c r="AY7" s="188"/>
    </row>
    <row r="8" spans="1:51" ht="126" customHeight="1">
      <c r="A8" s="96"/>
      <c r="B8" s="99" t="s">
        <v>3</v>
      </c>
      <c r="C8" s="100" t="s">
        <v>41</v>
      </c>
      <c r="D8" s="182"/>
      <c r="E8" s="182"/>
      <c r="F8" s="182"/>
      <c r="G8" s="101" t="s">
        <v>27</v>
      </c>
      <c r="H8" s="101" t="s">
        <v>37</v>
      </c>
      <c r="I8" s="101" t="s">
        <v>38</v>
      </c>
      <c r="J8" s="101" t="s">
        <v>27</v>
      </c>
      <c r="K8" s="101" t="s">
        <v>37</v>
      </c>
      <c r="L8" s="101" t="s">
        <v>38</v>
      </c>
      <c r="M8" s="101" t="s">
        <v>27</v>
      </c>
      <c r="N8" s="101" t="s">
        <v>37</v>
      </c>
      <c r="O8" s="101" t="s">
        <v>38</v>
      </c>
      <c r="P8" s="56" t="s">
        <v>27</v>
      </c>
      <c r="Q8" s="56" t="s">
        <v>37</v>
      </c>
      <c r="R8" s="56" t="s">
        <v>38</v>
      </c>
      <c r="S8" s="56" t="s">
        <v>27</v>
      </c>
      <c r="T8" s="56" t="s">
        <v>37</v>
      </c>
      <c r="U8" s="56" t="s">
        <v>38</v>
      </c>
      <c r="V8" s="56" t="s">
        <v>27</v>
      </c>
      <c r="W8" s="56" t="s">
        <v>37</v>
      </c>
      <c r="X8" s="56" t="s">
        <v>38</v>
      </c>
      <c r="Y8" s="56" t="s">
        <v>27</v>
      </c>
      <c r="Z8" s="56" t="s">
        <v>37</v>
      </c>
      <c r="AA8" s="56" t="s">
        <v>38</v>
      </c>
      <c r="AB8" s="56" t="s">
        <v>27</v>
      </c>
      <c r="AC8" s="56" t="s">
        <v>37</v>
      </c>
      <c r="AD8" s="87" t="s">
        <v>38</v>
      </c>
      <c r="AE8" s="71" t="s">
        <v>27</v>
      </c>
      <c r="AF8" s="70" t="s">
        <v>37</v>
      </c>
      <c r="AG8" s="70" t="s">
        <v>38</v>
      </c>
      <c r="AH8" s="70" t="s">
        <v>27</v>
      </c>
      <c r="AI8" s="70" t="s">
        <v>37</v>
      </c>
      <c r="AJ8" s="70" t="s">
        <v>38</v>
      </c>
      <c r="AK8" s="70" t="s">
        <v>27</v>
      </c>
      <c r="AL8" s="70" t="s">
        <v>37</v>
      </c>
      <c r="AM8" s="70" t="s">
        <v>38</v>
      </c>
      <c r="AN8" s="70" t="s">
        <v>27</v>
      </c>
      <c r="AO8" s="70" t="s">
        <v>37</v>
      </c>
      <c r="AP8" s="70" t="s">
        <v>38</v>
      </c>
      <c r="AQ8" s="70" t="s">
        <v>27</v>
      </c>
      <c r="AR8" s="70" t="s">
        <v>37</v>
      </c>
      <c r="AS8" s="70" t="s">
        <v>38</v>
      </c>
      <c r="AT8" s="70" t="s">
        <v>27</v>
      </c>
      <c r="AU8" s="70" t="s">
        <v>37</v>
      </c>
      <c r="AV8" s="72" t="s">
        <v>38</v>
      </c>
      <c r="AW8" s="186"/>
      <c r="AX8" s="188"/>
      <c r="AY8" s="188"/>
    </row>
    <row r="9" spans="1:51" ht="212.25" customHeight="1">
      <c r="B9" s="117">
        <v>1157</v>
      </c>
      <c r="C9" s="117">
        <v>42001</v>
      </c>
      <c r="D9" s="50" t="s">
        <v>218</v>
      </c>
      <c r="E9" s="51" t="s">
        <v>219</v>
      </c>
      <c r="F9" s="50" t="s">
        <v>253</v>
      </c>
      <c r="G9" s="124">
        <f>H9+I9</f>
        <v>1935392.96</v>
      </c>
      <c r="H9" s="126">
        <f>D14*'Հ7 Ձև1 Վարկ դոլար'!H9</f>
        <v>1615520</v>
      </c>
      <c r="I9" s="126">
        <f>D14*'Հ7 Ձև1 Վարկ դոլար'!I9</f>
        <v>319872.96000000002</v>
      </c>
      <c r="J9" s="124">
        <f>K9+L9</f>
        <v>376908.48</v>
      </c>
      <c r="K9" s="126">
        <v>355940.97</v>
      </c>
      <c r="L9" s="126">
        <v>20967.509999999998</v>
      </c>
      <c r="M9" s="124">
        <f>N9+O9</f>
        <v>56084.800000000003</v>
      </c>
      <c r="N9" s="126">
        <v>42327</v>
      </c>
      <c r="O9" s="126">
        <v>13757.8</v>
      </c>
      <c r="P9" s="124">
        <f>Q9+R9</f>
        <v>608243.28</v>
      </c>
      <c r="Q9" s="126">
        <f>D14*'Հ7 Ձև1 Վարկ դոլար'!Q9</f>
        <v>506869.4</v>
      </c>
      <c r="R9" s="126">
        <f>D14*'Հ7 Ձև1 Վարկ դոլար'!R9</f>
        <v>101373.88</v>
      </c>
      <c r="S9" s="124">
        <f>T9+U9</f>
        <v>957679.44824000006</v>
      </c>
      <c r="T9" s="126">
        <f>D14*'Հ7 Ձև1 Վարկ դոլար'!T9</f>
        <v>773768.65144000005</v>
      </c>
      <c r="U9" s="126">
        <f>D14*'Հ7 Ձև1 Վարկ դոլար'!U9</f>
        <v>183910.79680000001</v>
      </c>
      <c r="V9" s="124">
        <f>W9+X9</f>
        <v>957679.44824000006</v>
      </c>
      <c r="W9" s="126">
        <f>T9</f>
        <v>773768.65144000005</v>
      </c>
      <c r="X9" s="126">
        <f>U9</f>
        <v>183910.79680000001</v>
      </c>
      <c r="Y9" s="124">
        <f>Z9+AA9</f>
        <v>0</v>
      </c>
      <c r="Z9" s="126"/>
      <c r="AA9" s="126"/>
      <c r="AB9" s="122">
        <f>AC9+AD9</f>
        <v>0</v>
      </c>
      <c r="AC9" s="126"/>
      <c r="AD9" s="126"/>
      <c r="AE9" s="122">
        <f>AF9+AG9</f>
        <v>0</v>
      </c>
      <c r="AF9" s="126"/>
      <c r="AG9" s="126"/>
      <c r="AH9" s="124">
        <f>AI9+AJ9</f>
        <v>278556.71451840003</v>
      </c>
      <c r="AI9" s="126">
        <f>D14*'Հ7 Ձև1 Վարկ դոլար'!AI9</f>
        <v>232130.595432</v>
      </c>
      <c r="AJ9" s="126">
        <f>D14*'Հ7 Ձև1 Վարկ դոլար'!AJ9</f>
        <v>46426.119086399995</v>
      </c>
      <c r="AK9" s="124">
        <f>AL9+AM9</f>
        <v>679122.73372160003</v>
      </c>
      <c r="AL9" s="126">
        <f>D14*'Հ7 Ձև1 Վարկ դոլար'!AL9</f>
        <v>541638.05600800004</v>
      </c>
      <c r="AM9" s="126">
        <f>D14*'Հ7 Ձև1 Վարկ դոլար'!AM9</f>
        <v>137484.67771359999</v>
      </c>
      <c r="AN9" s="124">
        <f>AO9+AP9</f>
        <v>0</v>
      </c>
      <c r="AO9" s="126"/>
      <c r="AP9" s="126"/>
      <c r="AQ9" s="124">
        <f>AR9+AS9</f>
        <v>0</v>
      </c>
      <c r="AR9" s="126"/>
      <c r="AS9" s="126"/>
      <c r="AT9" s="124">
        <f>AU9+AV9</f>
        <v>957679.44824000006</v>
      </c>
      <c r="AU9" s="126">
        <f>AI9+AL9</f>
        <v>773768.65144000005</v>
      </c>
      <c r="AV9" s="126">
        <f>AJ9+AM9</f>
        <v>183910.79679999998</v>
      </c>
      <c r="AW9" s="127">
        <v>2016</v>
      </c>
      <c r="AX9" s="127">
        <v>2025</v>
      </c>
      <c r="AY9" s="130"/>
    </row>
    <row r="10" spans="1:51" ht="102" customHeight="1">
      <c r="A10" s="55"/>
      <c r="B10" s="183" t="s">
        <v>55</v>
      </c>
      <c r="C10" s="184"/>
      <c r="D10" s="184"/>
      <c r="E10" s="184"/>
      <c r="F10" s="184"/>
      <c r="G10" s="125">
        <f t="shared" ref="G10:AV10" si="0">SUM(G9:G9)</f>
        <v>1935392.96</v>
      </c>
      <c r="H10" s="125">
        <f t="shared" si="0"/>
        <v>1615520</v>
      </c>
      <c r="I10" s="125">
        <f t="shared" si="0"/>
        <v>319872.96000000002</v>
      </c>
      <c r="J10" s="125">
        <f t="shared" si="0"/>
        <v>376908.48</v>
      </c>
      <c r="K10" s="125">
        <f t="shared" si="0"/>
        <v>355940.97</v>
      </c>
      <c r="L10" s="125">
        <f t="shared" si="0"/>
        <v>20967.509999999998</v>
      </c>
      <c r="M10" s="125">
        <f t="shared" si="0"/>
        <v>56084.800000000003</v>
      </c>
      <c r="N10" s="125">
        <f t="shared" si="0"/>
        <v>42327</v>
      </c>
      <c r="O10" s="125">
        <f t="shared" si="0"/>
        <v>13757.8</v>
      </c>
      <c r="P10" s="125">
        <f t="shared" si="0"/>
        <v>608243.28</v>
      </c>
      <c r="Q10" s="125">
        <f t="shared" si="0"/>
        <v>506869.4</v>
      </c>
      <c r="R10" s="125">
        <f t="shared" si="0"/>
        <v>101373.88</v>
      </c>
      <c r="S10" s="125">
        <f t="shared" si="0"/>
        <v>957679.44824000006</v>
      </c>
      <c r="T10" s="125">
        <f t="shared" si="0"/>
        <v>773768.65144000005</v>
      </c>
      <c r="U10" s="125">
        <f t="shared" si="0"/>
        <v>183910.79680000001</v>
      </c>
      <c r="V10" s="125">
        <f t="shared" si="0"/>
        <v>957679.44824000006</v>
      </c>
      <c r="W10" s="125">
        <f t="shared" si="0"/>
        <v>773768.65144000005</v>
      </c>
      <c r="X10" s="125">
        <f t="shared" si="0"/>
        <v>183910.79680000001</v>
      </c>
      <c r="Y10" s="125">
        <f t="shared" si="0"/>
        <v>0</v>
      </c>
      <c r="Z10" s="125">
        <f t="shared" si="0"/>
        <v>0</v>
      </c>
      <c r="AA10" s="125">
        <f t="shared" si="0"/>
        <v>0</v>
      </c>
      <c r="AB10" s="125">
        <f t="shared" si="0"/>
        <v>0</v>
      </c>
      <c r="AC10" s="125">
        <f t="shared" si="0"/>
        <v>0</v>
      </c>
      <c r="AD10" s="125">
        <f t="shared" si="0"/>
        <v>0</v>
      </c>
      <c r="AE10" s="125">
        <f t="shared" si="0"/>
        <v>0</v>
      </c>
      <c r="AF10" s="125">
        <f t="shared" si="0"/>
        <v>0</v>
      </c>
      <c r="AG10" s="125">
        <f t="shared" si="0"/>
        <v>0</v>
      </c>
      <c r="AH10" s="125">
        <f t="shared" si="0"/>
        <v>278556.71451840003</v>
      </c>
      <c r="AI10" s="125">
        <f t="shared" si="0"/>
        <v>232130.595432</v>
      </c>
      <c r="AJ10" s="125">
        <f t="shared" si="0"/>
        <v>46426.119086399995</v>
      </c>
      <c r="AK10" s="125">
        <f t="shared" si="0"/>
        <v>679122.73372160003</v>
      </c>
      <c r="AL10" s="125">
        <f t="shared" si="0"/>
        <v>541638.05600800004</v>
      </c>
      <c r="AM10" s="125">
        <f t="shared" si="0"/>
        <v>137484.67771359999</v>
      </c>
      <c r="AN10" s="125">
        <f t="shared" si="0"/>
        <v>0</v>
      </c>
      <c r="AO10" s="125">
        <f t="shared" si="0"/>
        <v>0</v>
      </c>
      <c r="AP10" s="125">
        <f t="shared" si="0"/>
        <v>0</v>
      </c>
      <c r="AQ10" s="125">
        <f t="shared" si="0"/>
        <v>0</v>
      </c>
      <c r="AR10" s="125">
        <f t="shared" si="0"/>
        <v>0</v>
      </c>
      <c r="AS10" s="125">
        <f t="shared" si="0"/>
        <v>0</v>
      </c>
      <c r="AT10" s="125">
        <f t="shared" si="0"/>
        <v>957679.44824000006</v>
      </c>
      <c r="AU10" s="125">
        <f t="shared" si="0"/>
        <v>773768.65144000005</v>
      </c>
      <c r="AV10" s="125">
        <f t="shared" si="0"/>
        <v>183910.79679999998</v>
      </c>
      <c r="AW10" s="123" t="s">
        <v>59</v>
      </c>
      <c r="AX10" s="123" t="s">
        <v>59</v>
      </c>
      <c r="AY10" s="123" t="s">
        <v>59</v>
      </c>
    </row>
    <row r="11" spans="1:51" ht="102" customHeight="1">
      <c r="B11" s="183" t="s">
        <v>40</v>
      </c>
      <c r="C11" s="184"/>
      <c r="D11" s="184"/>
      <c r="E11" s="184"/>
      <c r="F11" s="184"/>
      <c r="G11" s="125">
        <f t="shared" ref="G11:AV11" si="1">SUMIF($E9:$E9,"Վարկային ծրագիր",G9:G9)</f>
        <v>1935392.96</v>
      </c>
      <c r="H11" s="125">
        <f t="shared" si="1"/>
        <v>1615520</v>
      </c>
      <c r="I11" s="125">
        <f t="shared" si="1"/>
        <v>319872.96000000002</v>
      </c>
      <c r="J11" s="125">
        <f t="shared" si="1"/>
        <v>376908.48</v>
      </c>
      <c r="K11" s="125">
        <f t="shared" si="1"/>
        <v>355940.97</v>
      </c>
      <c r="L11" s="125">
        <f t="shared" si="1"/>
        <v>20967.509999999998</v>
      </c>
      <c r="M11" s="125">
        <f t="shared" si="1"/>
        <v>56084.800000000003</v>
      </c>
      <c r="N11" s="125">
        <f t="shared" si="1"/>
        <v>42327</v>
      </c>
      <c r="O11" s="125">
        <f t="shared" si="1"/>
        <v>13757.8</v>
      </c>
      <c r="P11" s="125">
        <f t="shared" si="1"/>
        <v>608243.28</v>
      </c>
      <c r="Q11" s="125">
        <f t="shared" si="1"/>
        <v>506869.4</v>
      </c>
      <c r="R11" s="125">
        <f t="shared" si="1"/>
        <v>101373.88</v>
      </c>
      <c r="S11" s="125">
        <f t="shared" si="1"/>
        <v>957679.44824000006</v>
      </c>
      <c r="T11" s="125">
        <f t="shared" si="1"/>
        <v>773768.65144000005</v>
      </c>
      <c r="U11" s="125">
        <f t="shared" si="1"/>
        <v>183910.79680000001</v>
      </c>
      <c r="V11" s="125">
        <f t="shared" si="1"/>
        <v>957679.44824000006</v>
      </c>
      <c r="W11" s="125">
        <f t="shared" si="1"/>
        <v>773768.65144000005</v>
      </c>
      <c r="X11" s="125">
        <f t="shared" si="1"/>
        <v>183910.79680000001</v>
      </c>
      <c r="Y11" s="125">
        <f t="shared" si="1"/>
        <v>0</v>
      </c>
      <c r="Z11" s="125">
        <f t="shared" si="1"/>
        <v>0</v>
      </c>
      <c r="AA11" s="125">
        <f t="shared" si="1"/>
        <v>0</v>
      </c>
      <c r="AB11" s="125">
        <f t="shared" si="1"/>
        <v>0</v>
      </c>
      <c r="AC11" s="125">
        <f t="shared" si="1"/>
        <v>0</v>
      </c>
      <c r="AD11" s="125">
        <f t="shared" si="1"/>
        <v>0</v>
      </c>
      <c r="AE11" s="125">
        <f t="shared" si="1"/>
        <v>0</v>
      </c>
      <c r="AF11" s="125">
        <f t="shared" si="1"/>
        <v>0</v>
      </c>
      <c r="AG11" s="125">
        <f t="shared" si="1"/>
        <v>0</v>
      </c>
      <c r="AH11" s="125">
        <f t="shared" si="1"/>
        <v>278556.71451840003</v>
      </c>
      <c r="AI11" s="125">
        <f t="shared" si="1"/>
        <v>232130.595432</v>
      </c>
      <c r="AJ11" s="125">
        <f t="shared" si="1"/>
        <v>46426.119086399995</v>
      </c>
      <c r="AK11" s="125">
        <f t="shared" si="1"/>
        <v>679122.73372160003</v>
      </c>
      <c r="AL11" s="125">
        <f t="shared" si="1"/>
        <v>541638.05600800004</v>
      </c>
      <c r="AM11" s="125">
        <f t="shared" si="1"/>
        <v>137484.67771359999</v>
      </c>
      <c r="AN11" s="125">
        <f t="shared" si="1"/>
        <v>0</v>
      </c>
      <c r="AO11" s="125">
        <f t="shared" si="1"/>
        <v>0</v>
      </c>
      <c r="AP11" s="125">
        <f t="shared" si="1"/>
        <v>0</v>
      </c>
      <c r="AQ11" s="125">
        <f t="shared" si="1"/>
        <v>0</v>
      </c>
      <c r="AR11" s="125">
        <f t="shared" si="1"/>
        <v>0</v>
      </c>
      <c r="AS11" s="125">
        <f t="shared" si="1"/>
        <v>0</v>
      </c>
      <c r="AT11" s="125">
        <f t="shared" si="1"/>
        <v>957679.44824000006</v>
      </c>
      <c r="AU11" s="125">
        <f t="shared" si="1"/>
        <v>773768.65144000005</v>
      </c>
      <c r="AV11" s="125">
        <f t="shared" si="1"/>
        <v>183910.79679999998</v>
      </c>
      <c r="AW11" s="123" t="s">
        <v>59</v>
      </c>
      <c r="AX11" s="123" t="s">
        <v>59</v>
      </c>
      <c r="AY11" s="123" t="s">
        <v>59</v>
      </c>
    </row>
    <row r="12" spans="1:51" ht="17.25" customHeight="1"/>
    <row r="14" spans="1:51" ht="16.5">
      <c r="B14" s="91"/>
      <c r="C14" s="118" t="s">
        <v>220</v>
      </c>
      <c r="D14" s="119">
        <v>403.88</v>
      </c>
      <c r="E14" s="119" t="s">
        <v>221</v>
      </c>
    </row>
  </sheetData>
  <mergeCells count="25">
    <mergeCell ref="AE6:AG7"/>
    <mergeCell ref="AH6:AV6"/>
    <mergeCell ref="AT7:AV7"/>
    <mergeCell ref="B6:C7"/>
    <mergeCell ref="D6:D8"/>
    <mergeCell ref="E6:E8"/>
    <mergeCell ref="F6:F8"/>
    <mergeCell ref="G6:I7"/>
    <mergeCell ref="J6:L7"/>
    <mergeCell ref="B10:F10"/>
    <mergeCell ref="B11:F11"/>
    <mergeCell ref="AW6:AW8"/>
    <mergeCell ref="AX6:AX8"/>
    <mergeCell ref="AY6:AY8"/>
    <mergeCell ref="V7:X7"/>
    <mergeCell ref="Y7:AA7"/>
    <mergeCell ref="AB7:AD7"/>
    <mergeCell ref="AH7:AJ7"/>
    <mergeCell ref="AK7:AM7"/>
    <mergeCell ref="AN7:AP7"/>
    <mergeCell ref="AQ7:AS7"/>
    <mergeCell ref="M6:O7"/>
    <mergeCell ref="P6:R7"/>
    <mergeCell ref="S6:U7"/>
    <mergeCell ref="V6:AD6"/>
  </mergeCells>
  <dataValidations count="1">
    <dataValidation type="list" allowBlank="1" showInputMessage="1" showErrorMessage="1" sqref="E9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16"/>
  <sheetViews>
    <sheetView topLeftCell="T7" workbookViewId="0">
      <selection activeCell="AK9" sqref="AK9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19.85546875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51" max="51" width="14" customWidth="1"/>
  </cols>
  <sheetData>
    <row r="1" spans="1:51" s="88" customFormat="1" ht="22.5" customHeight="1">
      <c r="A1" s="95" t="s">
        <v>176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</row>
    <row r="2" spans="1:51" ht="17.25">
      <c r="A2" s="9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</row>
    <row r="3" spans="1:51" s="88" customFormat="1" ht="30.75" customHeight="1">
      <c r="A3" s="95" t="s">
        <v>178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51">
      <c r="A4" s="96"/>
      <c r="B4" s="98"/>
      <c r="C4" s="98"/>
      <c r="D4" s="98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AE4" s="88"/>
      <c r="AF4" s="88"/>
      <c r="AG4" s="88"/>
    </row>
    <row r="5" spans="1:51" ht="15.75" thickBot="1">
      <c r="A5" s="96"/>
      <c r="B5" s="96"/>
      <c r="C5" s="96"/>
      <c r="D5" s="98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AE5" s="88"/>
      <c r="AF5" s="88"/>
      <c r="AG5" s="88"/>
      <c r="AW5" s="91" t="s">
        <v>229</v>
      </c>
      <c r="AX5" s="91"/>
    </row>
    <row r="6" spans="1:51" ht="15" customHeight="1">
      <c r="A6" s="96"/>
      <c r="B6" s="179" t="s">
        <v>23</v>
      </c>
      <c r="C6" s="180"/>
      <c r="D6" s="180" t="s">
        <v>69</v>
      </c>
      <c r="E6" s="180" t="s">
        <v>57</v>
      </c>
      <c r="F6" s="180" t="s">
        <v>179</v>
      </c>
      <c r="G6" s="180" t="s">
        <v>232</v>
      </c>
      <c r="H6" s="180"/>
      <c r="I6" s="180"/>
      <c r="J6" s="180" t="s">
        <v>159</v>
      </c>
      <c r="K6" s="180"/>
      <c r="L6" s="180"/>
      <c r="M6" s="180" t="s">
        <v>160</v>
      </c>
      <c r="N6" s="180"/>
      <c r="O6" s="180"/>
      <c r="P6" s="190" t="s">
        <v>161</v>
      </c>
      <c r="Q6" s="190"/>
      <c r="R6" s="190"/>
      <c r="S6" s="190" t="s">
        <v>39</v>
      </c>
      <c r="T6" s="190"/>
      <c r="U6" s="190"/>
      <c r="V6" s="190" t="s">
        <v>31</v>
      </c>
      <c r="W6" s="190"/>
      <c r="X6" s="190"/>
      <c r="Y6" s="190"/>
      <c r="Z6" s="190"/>
      <c r="AA6" s="190"/>
      <c r="AB6" s="190"/>
      <c r="AC6" s="190"/>
      <c r="AD6" s="191"/>
      <c r="AE6" s="173" t="s">
        <v>162</v>
      </c>
      <c r="AF6" s="174"/>
      <c r="AG6" s="174"/>
      <c r="AH6" s="174" t="s">
        <v>163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7"/>
      <c r="AW6" s="185" t="s">
        <v>44</v>
      </c>
      <c r="AX6" s="187" t="s">
        <v>45</v>
      </c>
      <c r="AY6" s="187" t="s">
        <v>164</v>
      </c>
    </row>
    <row r="7" spans="1:51" ht="23.25" customHeight="1">
      <c r="A7" s="96"/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67"/>
      <c r="Q7" s="167"/>
      <c r="R7" s="167"/>
      <c r="S7" s="167"/>
      <c r="T7" s="167"/>
      <c r="U7" s="167"/>
      <c r="V7" s="167" t="s">
        <v>18</v>
      </c>
      <c r="W7" s="167"/>
      <c r="X7" s="167"/>
      <c r="Y7" s="167" t="s">
        <v>22</v>
      </c>
      <c r="Z7" s="167"/>
      <c r="AA7" s="167"/>
      <c r="AB7" s="167" t="s">
        <v>153</v>
      </c>
      <c r="AC7" s="167"/>
      <c r="AD7" s="189"/>
      <c r="AE7" s="175"/>
      <c r="AF7" s="176"/>
      <c r="AG7" s="176"/>
      <c r="AH7" s="176" t="s">
        <v>46</v>
      </c>
      <c r="AI7" s="176"/>
      <c r="AJ7" s="176"/>
      <c r="AK7" s="176" t="s">
        <v>47</v>
      </c>
      <c r="AL7" s="176"/>
      <c r="AM7" s="176"/>
      <c r="AN7" s="176" t="s">
        <v>48</v>
      </c>
      <c r="AO7" s="176"/>
      <c r="AP7" s="176"/>
      <c r="AQ7" s="176" t="s">
        <v>49</v>
      </c>
      <c r="AR7" s="176"/>
      <c r="AS7" s="176"/>
      <c r="AT7" s="176" t="s">
        <v>50</v>
      </c>
      <c r="AU7" s="176"/>
      <c r="AV7" s="178"/>
      <c r="AW7" s="186"/>
      <c r="AX7" s="188"/>
      <c r="AY7" s="188"/>
    </row>
    <row r="8" spans="1:51" ht="126" customHeight="1">
      <c r="A8" s="96"/>
      <c r="B8" s="99" t="s">
        <v>3</v>
      </c>
      <c r="C8" s="100" t="s">
        <v>41</v>
      </c>
      <c r="D8" s="182"/>
      <c r="E8" s="182"/>
      <c r="F8" s="182"/>
      <c r="G8" s="101" t="s">
        <v>27</v>
      </c>
      <c r="H8" s="101" t="s">
        <v>37</v>
      </c>
      <c r="I8" s="101" t="s">
        <v>38</v>
      </c>
      <c r="J8" s="101" t="s">
        <v>27</v>
      </c>
      <c r="K8" s="101" t="s">
        <v>37</v>
      </c>
      <c r="L8" s="101" t="s">
        <v>38</v>
      </c>
      <c r="M8" s="101" t="s">
        <v>27</v>
      </c>
      <c r="N8" s="101" t="s">
        <v>37</v>
      </c>
      <c r="O8" s="101" t="s">
        <v>38</v>
      </c>
      <c r="P8" s="56" t="s">
        <v>27</v>
      </c>
      <c r="Q8" s="56" t="s">
        <v>37</v>
      </c>
      <c r="R8" s="56" t="s">
        <v>38</v>
      </c>
      <c r="S8" s="56" t="s">
        <v>27</v>
      </c>
      <c r="T8" s="56" t="s">
        <v>37</v>
      </c>
      <c r="U8" s="56" t="s">
        <v>38</v>
      </c>
      <c r="V8" s="56" t="s">
        <v>27</v>
      </c>
      <c r="W8" s="56" t="s">
        <v>37</v>
      </c>
      <c r="X8" s="56" t="s">
        <v>38</v>
      </c>
      <c r="Y8" s="56" t="s">
        <v>27</v>
      </c>
      <c r="Z8" s="56" t="s">
        <v>37</v>
      </c>
      <c r="AA8" s="56" t="s">
        <v>38</v>
      </c>
      <c r="AB8" s="56" t="s">
        <v>27</v>
      </c>
      <c r="AC8" s="56" t="s">
        <v>37</v>
      </c>
      <c r="AD8" s="87" t="s">
        <v>38</v>
      </c>
      <c r="AE8" s="71" t="s">
        <v>27</v>
      </c>
      <c r="AF8" s="70" t="s">
        <v>37</v>
      </c>
      <c r="AG8" s="70" t="s">
        <v>38</v>
      </c>
      <c r="AH8" s="70" t="s">
        <v>27</v>
      </c>
      <c r="AI8" s="70" t="s">
        <v>37</v>
      </c>
      <c r="AJ8" s="70" t="s">
        <v>38</v>
      </c>
      <c r="AK8" s="70" t="s">
        <v>27</v>
      </c>
      <c r="AL8" s="70" t="s">
        <v>37</v>
      </c>
      <c r="AM8" s="70" t="s">
        <v>38</v>
      </c>
      <c r="AN8" s="70" t="s">
        <v>27</v>
      </c>
      <c r="AO8" s="70" t="s">
        <v>37</v>
      </c>
      <c r="AP8" s="70" t="s">
        <v>38</v>
      </c>
      <c r="AQ8" s="70" t="s">
        <v>27</v>
      </c>
      <c r="AR8" s="70" t="s">
        <v>37</v>
      </c>
      <c r="AS8" s="70" t="s">
        <v>38</v>
      </c>
      <c r="AT8" s="70" t="s">
        <v>27</v>
      </c>
      <c r="AU8" s="70" t="s">
        <v>37</v>
      </c>
      <c r="AV8" s="72" t="s">
        <v>38</v>
      </c>
      <c r="AW8" s="186"/>
      <c r="AX8" s="188"/>
      <c r="AY8" s="188"/>
    </row>
    <row r="9" spans="1:51" ht="183.75" customHeight="1">
      <c r="B9" s="128">
        <v>1157</v>
      </c>
      <c r="C9" s="128">
        <v>12003</v>
      </c>
      <c r="D9" s="117" t="s">
        <v>218</v>
      </c>
      <c r="E9" s="117" t="s">
        <v>225</v>
      </c>
      <c r="F9" s="57" t="s">
        <v>244</v>
      </c>
      <c r="G9" s="124">
        <f>H9+I9</f>
        <v>2280</v>
      </c>
      <c r="H9" s="129">
        <v>1900</v>
      </c>
      <c r="I9" s="129">
        <f>H9*20%</f>
        <v>380</v>
      </c>
      <c r="J9" s="124">
        <f>K9+L9</f>
        <v>624.92999999999995</v>
      </c>
      <c r="K9" s="129">
        <v>600.92999999999995</v>
      </c>
      <c r="L9" s="129">
        <v>24</v>
      </c>
      <c r="M9" s="124">
        <f>N9+O9</f>
        <v>69.06</v>
      </c>
      <c r="N9" s="129">
        <v>49.26</v>
      </c>
      <c r="O9" s="129">
        <v>19.8</v>
      </c>
      <c r="P9" s="124">
        <f>Q9+R9</f>
        <v>28</v>
      </c>
      <c r="Q9" s="129">
        <v>24</v>
      </c>
      <c r="R9" s="129">
        <v>4</v>
      </c>
      <c r="S9" s="124">
        <f>T9+U9</f>
        <v>1558.0100000000002</v>
      </c>
      <c r="T9" s="129">
        <f>H9-K9-N9-Q9</f>
        <v>1225.8100000000002</v>
      </c>
      <c r="U9" s="129">
        <f>I9-L9-O9-R9</f>
        <v>332.2</v>
      </c>
      <c r="V9" s="124">
        <f>W9+X9</f>
        <v>1558.0100000000002</v>
      </c>
      <c r="W9" s="129">
        <f>T9</f>
        <v>1225.8100000000002</v>
      </c>
      <c r="X9" s="129">
        <f>U9</f>
        <v>332.2</v>
      </c>
      <c r="Y9" s="124">
        <f>Z9+AA9</f>
        <v>0</v>
      </c>
      <c r="Z9" s="129">
        <v>0</v>
      </c>
      <c r="AA9" s="129">
        <v>0</v>
      </c>
      <c r="AB9" s="124">
        <f>AC9+AD9</f>
        <v>0</v>
      </c>
      <c r="AC9" s="129">
        <v>0</v>
      </c>
      <c r="AD9" s="129">
        <v>0</v>
      </c>
      <c r="AE9" s="124">
        <f>AF9+AG9</f>
        <v>0</v>
      </c>
      <c r="AF9" s="129"/>
      <c r="AG9" s="129"/>
      <c r="AH9" s="124">
        <f>AI9+AJ9</f>
        <v>0</v>
      </c>
      <c r="AI9" s="129">
        <v>0</v>
      </c>
      <c r="AJ9" s="129">
        <v>0</v>
      </c>
      <c r="AK9" s="124">
        <f>AL9+AM9</f>
        <v>779.00500000000011</v>
      </c>
      <c r="AL9" s="129">
        <f>W9/100*50</f>
        <v>612.90500000000009</v>
      </c>
      <c r="AM9" s="129">
        <f>X9/2</f>
        <v>166.1</v>
      </c>
      <c r="AN9" s="124">
        <f>AO9+AP9</f>
        <v>779.00500000000011</v>
      </c>
      <c r="AO9" s="129">
        <f>W9-AL9</f>
        <v>612.90500000000009</v>
      </c>
      <c r="AP9" s="129">
        <f>X9-AM9</f>
        <v>166.1</v>
      </c>
      <c r="AQ9" s="124">
        <f>AR9+AS9</f>
        <v>0</v>
      </c>
      <c r="AR9" s="129"/>
      <c r="AS9" s="129"/>
      <c r="AT9" s="124">
        <f>AU9+AV9</f>
        <v>1558.0100000000002</v>
      </c>
      <c r="AU9" s="129">
        <f>AL9+AO9</f>
        <v>1225.8100000000002</v>
      </c>
      <c r="AV9" s="129">
        <f>AM9+AP9</f>
        <v>332.2</v>
      </c>
      <c r="AW9" s="127">
        <v>2016</v>
      </c>
      <c r="AX9" s="127">
        <v>2025</v>
      </c>
      <c r="AY9" s="127"/>
    </row>
    <row r="10" spans="1:51" ht="177" customHeight="1">
      <c r="B10" s="128">
        <v>1157</v>
      </c>
      <c r="C10" s="128">
        <v>12004</v>
      </c>
      <c r="D10" s="117" t="s">
        <v>218</v>
      </c>
      <c r="E10" s="117" t="s">
        <v>225</v>
      </c>
      <c r="F10" s="57" t="s">
        <v>248</v>
      </c>
      <c r="G10" s="124">
        <f>H10+I10</f>
        <v>1004.4</v>
      </c>
      <c r="H10" s="129">
        <v>660</v>
      </c>
      <c r="I10" s="129">
        <v>344.4</v>
      </c>
      <c r="J10" s="124">
        <f>K10+L10</f>
        <v>863.45</v>
      </c>
      <c r="K10" s="129">
        <v>698.37</v>
      </c>
      <c r="L10" s="129">
        <v>165.08</v>
      </c>
      <c r="M10" s="124">
        <f>N10+O10</f>
        <v>46.07</v>
      </c>
      <c r="N10" s="129">
        <v>38.39</v>
      </c>
      <c r="O10" s="129">
        <v>7.68</v>
      </c>
      <c r="P10" s="124">
        <f>Q10+R10</f>
        <v>234</v>
      </c>
      <c r="Q10" s="129">
        <v>195</v>
      </c>
      <c r="R10" s="129">
        <v>39</v>
      </c>
      <c r="S10" s="124">
        <f>T10+U10</f>
        <v>0</v>
      </c>
      <c r="T10" s="129">
        <v>0</v>
      </c>
      <c r="U10" s="129">
        <v>0</v>
      </c>
      <c r="V10" s="124">
        <f>W10+X10</f>
        <v>175.5</v>
      </c>
      <c r="W10" s="129">
        <v>146.25</v>
      </c>
      <c r="X10" s="129">
        <v>29.25</v>
      </c>
      <c r="Y10" s="124">
        <f>Z10+AA10</f>
        <v>0</v>
      </c>
      <c r="Z10" s="129">
        <v>0</v>
      </c>
      <c r="AA10" s="129">
        <v>0</v>
      </c>
      <c r="AB10" s="124">
        <f>AC10+AD10</f>
        <v>0</v>
      </c>
      <c r="AC10" s="129">
        <v>0</v>
      </c>
      <c r="AD10" s="129">
        <v>0</v>
      </c>
      <c r="AE10" s="124">
        <f>AF10+AG10</f>
        <v>0</v>
      </c>
      <c r="AF10" s="129"/>
      <c r="AG10" s="129"/>
      <c r="AH10" s="124">
        <f>AI10+AJ10</f>
        <v>58.5</v>
      </c>
      <c r="AI10" s="129">
        <f>W10/3</f>
        <v>48.75</v>
      </c>
      <c r="AJ10" s="129">
        <f>AI10/100*20</f>
        <v>9.75</v>
      </c>
      <c r="AK10" s="124">
        <f>AL10+AM10</f>
        <v>58.5</v>
      </c>
      <c r="AL10" s="129">
        <f>W10/3</f>
        <v>48.75</v>
      </c>
      <c r="AM10" s="129">
        <f>AL10/100*20</f>
        <v>9.75</v>
      </c>
      <c r="AN10" s="124">
        <f>AO10+AP10</f>
        <v>58.5</v>
      </c>
      <c r="AO10" s="129">
        <f>W10-AI10-AL10</f>
        <v>48.75</v>
      </c>
      <c r="AP10" s="129">
        <f>X10-AJ10-AM10</f>
        <v>9.75</v>
      </c>
      <c r="AQ10" s="124">
        <f>AR10+AS10</f>
        <v>0</v>
      </c>
      <c r="AR10" s="129"/>
      <c r="AS10" s="129"/>
      <c r="AT10" s="124">
        <f>AU10+AV10</f>
        <v>175.5</v>
      </c>
      <c r="AU10" s="129">
        <f>AI10++AL10+AO10</f>
        <v>146.25</v>
      </c>
      <c r="AV10" s="129">
        <f>AJ10+AM10+AP10</f>
        <v>29.25</v>
      </c>
      <c r="AW10" s="127">
        <v>2016</v>
      </c>
      <c r="AX10" s="127">
        <v>2025</v>
      </c>
      <c r="AY10" s="127"/>
    </row>
    <row r="11" spans="1:51" ht="96" customHeight="1">
      <c r="A11" s="55"/>
      <c r="B11" s="183" t="s">
        <v>55</v>
      </c>
      <c r="C11" s="184"/>
      <c r="D11" s="184"/>
      <c r="E11" s="184"/>
      <c r="F11" s="184"/>
      <c r="G11" s="124">
        <f>SUM(G9:G10)</f>
        <v>3284.4</v>
      </c>
      <c r="H11" s="124">
        <f t="shared" ref="H11:AV11" si="0">SUM(H9:H10)</f>
        <v>2560</v>
      </c>
      <c r="I11" s="124">
        <f t="shared" si="0"/>
        <v>724.4</v>
      </c>
      <c r="J11" s="124">
        <f t="shared" si="0"/>
        <v>1488.38</v>
      </c>
      <c r="K11" s="124">
        <f t="shared" si="0"/>
        <v>1299.3</v>
      </c>
      <c r="L11" s="124">
        <f t="shared" si="0"/>
        <v>189.08</v>
      </c>
      <c r="M11" s="124">
        <f t="shared" si="0"/>
        <v>115.13</v>
      </c>
      <c r="N11" s="124">
        <f t="shared" si="0"/>
        <v>87.65</v>
      </c>
      <c r="O11" s="124">
        <f t="shared" si="0"/>
        <v>27.48</v>
      </c>
      <c r="P11" s="124">
        <f t="shared" si="0"/>
        <v>262</v>
      </c>
      <c r="Q11" s="124">
        <f t="shared" si="0"/>
        <v>219</v>
      </c>
      <c r="R11" s="124">
        <f t="shared" si="0"/>
        <v>43</v>
      </c>
      <c r="S11" s="124">
        <f t="shared" si="0"/>
        <v>1558.0100000000002</v>
      </c>
      <c r="T11" s="124">
        <f t="shared" si="0"/>
        <v>1225.8100000000002</v>
      </c>
      <c r="U11" s="124">
        <f t="shared" si="0"/>
        <v>332.2</v>
      </c>
      <c r="V11" s="124">
        <f t="shared" si="0"/>
        <v>1733.5100000000002</v>
      </c>
      <c r="W11" s="124">
        <f t="shared" si="0"/>
        <v>1372.0600000000002</v>
      </c>
      <c r="X11" s="124">
        <f t="shared" si="0"/>
        <v>361.45</v>
      </c>
      <c r="Y11" s="124">
        <f t="shared" si="0"/>
        <v>0</v>
      </c>
      <c r="Z11" s="124">
        <f t="shared" si="0"/>
        <v>0</v>
      </c>
      <c r="AA11" s="124">
        <f t="shared" si="0"/>
        <v>0</v>
      </c>
      <c r="AB11" s="124">
        <f t="shared" si="0"/>
        <v>0</v>
      </c>
      <c r="AC11" s="124">
        <f t="shared" si="0"/>
        <v>0</v>
      </c>
      <c r="AD11" s="124">
        <f t="shared" si="0"/>
        <v>0</v>
      </c>
      <c r="AE11" s="124">
        <f t="shared" si="0"/>
        <v>0</v>
      </c>
      <c r="AF11" s="124">
        <f t="shared" si="0"/>
        <v>0</v>
      </c>
      <c r="AG11" s="124">
        <f t="shared" si="0"/>
        <v>0</v>
      </c>
      <c r="AH11" s="124">
        <f t="shared" si="0"/>
        <v>58.5</v>
      </c>
      <c r="AI11" s="124">
        <f t="shared" si="0"/>
        <v>48.75</v>
      </c>
      <c r="AJ11" s="124">
        <f t="shared" si="0"/>
        <v>9.75</v>
      </c>
      <c r="AK11" s="124">
        <f t="shared" si="0"/>
        <v>837.50500000000011</v>
      </c>
      <c r="AL11" s="124">
        <f t="shared" si="0"/>
        <v>661.65500000000009</v>
      </c>
      <c r="AM11" s="124">
        <f t="shared" si="0"/>
        <v>175.85</v>
      </c>
      <c r="AN11" s="124">
        <f t="shared" si="0"/>
        <v>837.50500000000011</v>
      </c>
      <c r="AO11" s="124">
        <f t="shared" si="0"/>
        <v>661.65500000000009</v>
      </c>
      <c r="AP11" s="124">
        <f t="shared" si="0"/>
        <v>175.85</v>
      </c>
      <c r="AQ11" s="124">
        <f t="shared" si="0"/>
        <v>0</v>
      </c>
      <c r="AR11" s="124">
        <f t="shared" si="0"/>
        <v>0</v>
      </c>
      <c r="AS11" s="124">
        <f t="shared" si="0"/>
        <v>0</v>
      </c>
      <c r="AT11" s="124">
        <f t="shared" si="0"/>
        <v>1733.5100000000002</v>
      </c>
      <c r="AU11" s="124">
        <f t="shared" si="0"/>
        <v>1372.0600000000002</v>
      </c>
      <c r="AV11" s="124">
        <f t="shared" si="0"/>
        <v>361.45</v>
      </c>
      <c r="AW11" s="73" t="s">
        <v>59</v>
      </c>
      <c r="AX11" s="59" t="s">
        <v>59</v>
      </c>
      <c r="AY11" s="75" t="s">
        <v>59</v>
      </c>
    </row>
    <row r="12" spans="1:51" ht="96" customHeight="1">
      <c r="B12" s="183" t="s">
        <v>224</v>
      </c>
      <c r="C12" s="184"/>
      <c r="D12" s="184"/>
      <c r="E12" s="184"/>
      <c r="F12" s="184"/>
      <c r="G12" s="124">
        <f>G11</f>
        <v>3284.4</v>
      </c>
      <c r="H12" s="124">
        <f t="shared" ref="H12:AV12" si="1">H11</f>
        <v>2560</v>
      </c>
      <c r="I12" s="124">
        <f t="shared" si="1"/>
        <v>724.4</v>
      </c>
      <c r="J12" s="124">
        <f t="shared" si="1"/>
        <v>1488.38</v>
      </c>
      <c r="K12" s="124">
        <f t="shared" si="1"/>
        <v>1299.3</v>
      </c>
      <c r="L12" s="124">
        <f t="shared" si="1"/>
        <v>189.08</v>
      </c>
      <c r="M12" s="124">
        <f t="shared" si="1"/>
        <v>115.13</v>
      </c>
      <c r="N12" s="124">
        <f t="shared" si="1"/>
        <v>87.65</v>
      </c>
      <c r="O12" s="124">
        <f t="shared" si="1"/>
        <v>27.48</v>
      </c>
      <c r="P12" s="124">
        <f t="shared" si="1"/>
        <v>262</v>
      </c>
      <c r="Q12" s="124">
        <f t="shared" si="1"/>
        <v>219</v>
      </c>
      <c r="R12" s="124">
        <f t="shared" si="1"/>
        <v>43</v>
      </c>
      <c r="S12" s="124">
        <f t="shared" si="1"/>
        <v>1558.0100000000002</v>
      </c>
      <c r="T12" s="124">
        <f t="shared" si="1"/>
        <v>1225.8100000000002</v>
      </c>
      <c r="U12" s="124">
        <f t="shared" si="1"/>
        <v>332.2</v>
      </c>
      <c r="V12" s="124">
        <f t="shared" si="1"/>
        <v>1733.5100000000002</v>
      </c>
      <c r="W12" s="124">
        <f t="shared" si="1"/>
        <v>1372.0600000000002</v>
      </c>
      <c r="X12" s="124">
        <f t="shared" si="1"/>
        <v>361.45</v>
      </c>
      <c r="Y12" s="124">
        <f t="shared" si="1"/>
        <v>0</v>
      </c>
      <c r="Z12" s="124">
        <f t="shared" si="1"/>
        <v>0</v>
      </c>
      <c r="AA12" s="124">
        <f t="shared" si="1"/>
        <v>0</v>
      </c>
      <c r="AB12" s="124">
        <f t="shared" si="1"/>
        <v>0</v>
      </c>
      <c r="AC12" s="124">
        <f t="shared" si="1"/>
        <v>0</v>
      </c>
      <c r="AD12" s="124">
        <f t="shared" si="1"/>
        <v>0</v>
      </c>
      <c r="AE12" s="124">
        <f t="shared" si="1"/>
        <v>0</v>
      </c>
      <c r="AF12" s="124">
        <f t="shared" si="1"/>
        <v>0</v>
      </c>
      <c r="AG12" s="124">
        <f t="shared" si="1"/>
        <v>0</v>
      </c>
      <c r="AH12" s="124">
        <f t="shared" si="1"/>
        <v>58.5</v>
      </c>
      <c r="AI12" s="124">
        <f t="shared" si="1"/>
        <v>48.75</v>
      </c>
      <c r="AJ12" s="124">
        <f t="shared" si="1"/>
        <v>9.75</v>
      </c>
      <c r="AK12" s="124">
        <f t="shared" si="1"/>
        <v>837.50500000000011</v>
      </c>
      <c r="AL12" s="124">
        <f t="shared" si="1"/>
        <v>661.65500000000009</v>
      </c>
      <c r="AM12" s="124">
        <f t="shared" si="1"/>
        <v>175.85</v>
      </c>
      <c r="AN12" s="124">
        <f t="shared" si="1"/>
        <v>837.50500000000011</v>
      </c>
      <c r="AO12" s="124">
        <f t="shared" si="1"/>
        <v>661.65500000000009</v>
      </c>
      <c r="AP12" s="124">
        <f t="shared" si="1"/>
        <v>175.85</v>
      </c>
      <c r="AQ12" s="124">
        <f t="shared" si="1"/>
        <v>0</v>
      </c>
      <c r="AR12" s="124">
        <f t="shared" si="1"/>
        <v>0</v>
      </c>
      <c r="AS12" s="124">
        <f t="shared" si="1"/>
        <v>0</v>
      </c>
      <c r="AT12" s="124">
        <f t="shared" si="1"/>
        <v>1733.5100000000002</v>
      </c>
      <c r="AU12" s="124">
        <f t="shared" si="1"/>
        <v>1372.0600000000002</v>
      </c>
      <c r="AV12" s="124">
        <f t="shared" si="1"/>
        <v>361.45</v>
      </c>
      <c r="AW12" s="73" t="s">
        <v>59</v>
      </c>
      <c r="AX12" s="59" t="s">
        <v>59</v>
      </c>
      <c r="AY12" s="75" t="s">
        <v>59</v>
      </c>
    </row>
    <row r="13" spans="1:51" ht="17.25" customHeight="1"/>
    <row r="15" spans="1:51">
      <c r="B15" s="91"/>
      <c r="C15" s="91"/>
      <c r="D15" s="92"/>
    </row>
    <row r="16" spans="1:51" ht="16.5">
      <c r="C16" s="120"/>
      <c r="D16" s="121"/>
      <c r="E16" s="119"/>
    </row>
  </sheetData>
  <mergeCells count="25">
    <mergeCell ref="B11:F11"/>
    <mergeCell ref="B12:F12"/>
    <mergeCell ref="AW6:AW8"/>
    <mergeCell ref="AX6:AX8"/>
    <mergeCell ref="AY6:AY8"/>
    <mergeCell ref="V7:X7"/>
    <mergeCell ref="Y7:AA7"/>
    <mergeCell ref="AB7:AD7"/>
    <mergeCell ref="AH7:AJ7"/>
    <mergeCell ref="AK7:AM7"/>
    <mergeCell ref="AN7:AP7"/>
    <mergeCell ref="AQ7:AS7"/>
    <mergeCell ref="M6:O7"/>
    <mergeCell ref="P6:R7"/>
    <mergeCell ref="S6:U7"/>
    <mergeCell ref="V6:AD6"/>
    <mergeCell ref="AE6:AG7"/>
    <mergeCell ref="AH6:AV6"/>
    <mergeCell ref="AT7:AV7"/>
    <mergeCell ref="B6:C7"/>
    <mergeCell ref="D6:D8"/>
    <mergeCell ref="E6:E8"/>
    <mergeCell ref="F6:F8"/>
    <mergeCell ref="G6:I7"/>
    <mergeCell ref="J6:L7"/>
  </mergeCells>
  <dataValidations count="1">
    <dataValidation type="list" allowBlank="1" showInputMessage="1" showErrorMessage="1" sqref="E9:E10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Y16"/>
  <sheetViews>
    <sheetView workbookViewId="0">
      <selection activeCell="AH10" activeCellId="2" sqref="AK10 AN10 AH10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19.85546875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51" max="51" width="13.5703125" customWidth="1"/>
  </cols>
  <sheetData>
    <row r="1" spans="1:51" s="88" customFormat="1" ht="22.5" customHeight="1">
      <c r="A1" s="95" t="s">
        <v>176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</row>
    <row r="2" spans="1:51" ht="17.25">
      <c r="A2" s="9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</row>
    <row r="3" spans="1:51" s="88" customFormat="1" ht="30.75" customHeight="1">
      <c r="A3" s="95" t="s">
        <v>178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51">
      <c r="A4" s="96"/>
      <c r="B4" s="98"/>
      <c r="C4" s="98"/>
      <c r="D4" s="98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AE4" s="88"/>
      <c r="AF4" s="88"/>
      <c r="AG4" s="88"/>
    </row>
    <row r="5" spans="1:51" ht="15.75" thickBot="1">
      <c r="A5" s="96"/>
      <c r="B5" s="96"/>
      <c r="C5" s="96"/>
      <c r="D5" s="98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AE5" s="88"/>
      <c r="AF5" s="88"/>
      <c r="AG5" s="88"/>
      <c r="AW5" s="91" t="s">
        <v>226</v>
      </c>
      <c r="AX5" s="91"/>
    </row>
    <row r="6" spans="1:51" ht="15" customHeight="1">
      <c r="A6" s="96"/>
      <c r="B6" s="179" t="s">
        <v>23</v>
      </c>
      <c r="C6" s="180"/>
      <c r="D6" s="180" t="s">
        <v>69</v>
      </c>
      <c r="E6" s="180" t="s">
        <v>57</v>
      </c>
      <c r="F6" s="180" t="s">
        <v>179</v>
      </c>
      <c r="G6" s="180" t="s">
        <v>230</v>
      </c>
      <c r="H6" s="180"/>
      <c r="I6" s="180"/>
      <c r="J6" s="180" t="s">
        <v>159</v>
      </c>
      <c r="K6" s="180"/>
      <c r="L6" s="180"/>
      <c r="M6" s="180" t="s">
        <v>160</v>
      </c>
      <c r="N6" s="180"/>
      <c r="O6" s="180"/>
      <c r="P6" s="190" t="s">
        <v>161</v>
      </c>
      <c r="Q6" s="190"/>
      <c r="R6" s="190"/>
      <c r="S6" s="190" t="s">
        <v>39</v>
      </c>
      <c r="T6" s="190"/>
      <c r="U6" s="190"/>
      <c r="V6" s="190" t="s">
        <v>31</v>
      </c>
      <c r="W6" s="190"/>
      <c r="X6" s="190"/>
      <c r="Y6" s="190"/>
      <c r="Z6" s="190"/>
      <c r="AA6" s="190"/>
      <c r="AB6" s="190"/>
      <c r="AC6" s="190"/>
      <c r="AD6" s="191"/>
      <c r="AE6" s="173" t="s">
        <v>162</v>
      </c>
      <c r="AF6" s="174"/>
      <c r="AG6" s="174"/>
      <c r="AH6" s="174" t="s">
        <v>163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7"/>
      <c r="AW6" s="185" t="s">
        <v>44</v>
      </c>
      <c r="AX6" s="187" t="s">
        <v>45</v>
      </c>
      <c r="AY6" s="187" t="s">
        <v>164</v>
      </c>
    </row>
    <row r="7" spans="1:51" ht="23.25" customHeight="1">
      <c r="A7" s="96"/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67"/>
      <c r="Q7" s="167"/>
      <c r="R7" s="167"/>
      <c r="S7" s="167"/>
      <c r="T7" s="167"/>
      <c r="U7" s="167"/>
      <c r="V7" s="167" t="s">
        <v>18</v>
      </c>
      <c r="W7" s="167"/>
      <c r="X7" s="167"/>
      <c r="Y7" s="167" t="s">
        <v>22</v>
      </c>
      <c r="Z7" s="167"/>
      <c r="AA7" s="167"/>
      <c r="AB7" s="167" t="s">
        <v>153</v>
      </c>
      <c r="AC7" s="167"/>
      <c r="AD7" s="189"/>
      <c r="AE7" s="175"/>
      <c r="AF7" s="176"/>
      <c r="AG7" s="176"/>
      <c r="AH7" s="176" t="s">
        <v>46</v>
      </c>
      <c r="AI7" s="176"/>
      <c r="AJ7" s="176"/>
      <c r="AK7" s="176" t="s">
        <v>47</v>
      </c>
      <c r="AL7" s="176"/>
      <c r="AM7" s="176"/>
      <c r="AN7" s="176" t="s">
        <v>48</v>
      </c>
      <c r="AO7" s="176"/>
      <c r="AP7" s="176"/>
      <c r="AQ7" s="176" t="s">
        <v>49</v>
      </c>
      <c r="AR7" s="176"/>
      <c r="AS7" s="176"/>
      <c r="AT7" s="176" t="s">
        <v>50</v>
      </c>
      <c r="AU7" s="176"/>
      <c r="AV7" s="178"/>
      <c r="AW7" s="186"/>
      <c r="AX7" s="188"/>
      <c r="AY7" s="188"/>
    </row>
    <row r="8" spans="1:51" ht="126" customHeight="1">
      <c r="A8" s="96"/>
      <c r="B8" s="99" t="s">
        <v>3</v>
      </c>
      <c r="C8" s="100" t="s">
        <v>41</v>
      </c>
      <c r="D8" s="182"/>
      <c r="E8" s="182"/>
      <c r="F8" s="182"/>
      <c r="G8" s="101" t="s">
        <v>27</v>
      </c>
      <c r="H8" s="101" t="s">
        <v>37</v>
      </c>
      <c r="I8" s="101" t="s">
        <v>38</v>
      </c>
      <c r="J8" s="101" t="s">
        <v>27</v>
      </c>
      <c r="K8" s="101" t="s">
        <v>37</v>
      </c>
      <c r="L8" s="101" t="s">
        <v>38</v>
      </c>
      <c r="M8" s="101" t="s">
        <v>27</v>
      </c>
      <c r="N8" s="101" t="s">
        <v>37</v>
      </c>
      <c r="O8" s="101" t="s">
        <v>38</v>
      </c>
      <c r="P8" s="56" t="s">
        <v>27</v>
      </c>
      <c r="Q8" s="56" t="s">
        <v>37</v>
      </c>
      <c r="R8" s="56" t="s">
        <v>38</v>
      </c>
      <c r="S8" s="56" t="s">
        <v>27</v>
      </c>
      <c r="T8" s="56" t="s">
        <v>37</v>
      </c>
      <c r="U8" s="56" t="s">
        <v>38</v>
      </c>
      <c r="V8" s="56" t="s">
        <v>27</v>
      </c>
      <c r="W8" s="56" t="s">
        <v>37</v>
      </c>
      <c r="X8" s="56" t="s">
        <v>38</v>
      </c>
      <c r="Y8" s="56" t="s">
        <v>27</v>
      </c>
      <c r="Z8" s="56" t="s">
        <v>37</v>
      </c>
      <c r="AA8" s="56" t="s">
        <v>38</v>
      </c>
      <c r="AB8" s="56" t="s">
        <v>27</v>
      </c>
      <c r="AC8" s="56" t="s">
        <v>37</v>
      </c>
      <c r="AD8" s="87" t="s">
        <v>38</v>
      </c>
      <c r="AE8" s="71" t="s">
        <v>27</v>
      </c>
      <c r="AF8" s="70" t="s">
        <v>37</v>
      </c>
      <c r="AG8" s="70" t="s">
        <v>38</v>
      </c>
      <c r="AH8" s="70" t="s">
        <v>27</v>
      </c>
      <c r="AI8" s="70" t="s">
        <v>37</v>
      </c>
      <c r="AJ8" s="70" t="s">
        <v>38</v>
      </c>
      <c r="AK8" s="70" t="s">
        <v>27</v>
      </c>
      <c r="AL8" s="70" t="s">
        <v>37</v>
      </c>
      <c r="AM8" s="70" t="s">
        <v>38</v>
      </c>
      <c r="AN8" s="70" t="s">
        <v>27</v>
      </c>
      <c r="AO8" s="70" t="s">
        <v>37</v>
      </c>
      <c r="AP8" s="70" t="s">
        <v>38</v>
      </c>
      <c r="AQ8" s="70" t="s">
        <v>27</v>
      </c>
      <c r="AR8" s="70" t="s">
        <v>37</v>
      </c>
      <c r="AS8" s="70" t="s">
        <v>38</v>
      </c>
      <c r="AT8" s="70" t="s">
        <v>27</v>
      </c>
      <c r="AU8" s="70" t="s">
        <v>37</v>
      </c>
      <c r="AV8" s="72" t="s">
        <v>38</v>
      </c>
      <c r="AW8" s="186"/>
      <c r="AX8" s="188"/>
      <c r="AY8" s="188"/>
    </row>
    <row r="9" spans="1:51" ht="219.75" customHeight="1">
      <c r="B9" s="128">
        <v>1157</v>
      </c>
      <c r="C9" s="128">
        <v>12003</v>
      </c>
      <c r="D9" s="117" t="s">
        <v>218</v>
      </c>
      <c r="E9" s="117" t="s">
        <v>225</v>
      </c>
      <c r="F9" s="57" t="s">
        <v>244</v>
      </c>
      <c r="G9" s="124">
        <f>H9+I9</f>
        <v>993874.8</v>
      </c>
      <c r="H9" s="129">
        <f>D16*'Հ7 Ձև1 Դրամաշնորհ Եվրո'!H9</f>
        <v>828229</v>
      </c>
      <c r="I9" s="129">
        <f>H9*20%</f>
        <v>165645.80000000002</v>
      </c>
      <c r="J9" s="124">
        <f>K9+L9</f>
        <v>322874.3</v>
      </c>
      <c r="K9" s="129">
        <v>312547.06</v>
      </c>
      <c r="L9" s="129">
        <v>10327.24</v>
      </c>
      <c r="M9" s="124">
        <f>N9+O9</f>
        <v>27623.9</v>
      </c>
      <c r="N9" s="129">
        <v>20847.8</v>
      </c>
      <c r="O9" s="129">
        <v>6776.1</v>
      </c>
      <c r="P9" s="124">
        <f>Q9+R9</f>
        <v>10187.5</v>
      </c>
      <c r="Q9" s="129">
        <v>8489.6</v>
      </c>
      <c r="R9" s="129">
        <v>1697.9</v>
      </c>
      <c r="S9" s="124">
        <f>T9+U9</f>
        <v>679152.13910000015</v>
      </c>
      <c r="T9" s="129">
        <f>D16*'Հ7 Ձև1 Դրամաշնորհ Եվրո'!T9</f>
        <v>534342.83710000012</v>
      </c>
      <c r="U9" s="129">
        <f>D16*'Հ7 Ձև1 Դրամաշնորհ Եվրո'!X9</f>
        <v>144809.302</v>
      </c>
      <c r="V9" s="124">
        <f>W9+X9</f>
        <v>679152.13910000015</v>
      </c>
      <c r="W9" s="129">
        <f>T9</f>
        <v>534342.83710000012</v>
      </c>
      <c r="X9" s="129">
        <f>U9</f>
        <v>144809.302</v>
      </c>
      <c r="Y9" s="124">
        <f>Z9+AA9</f>
        <v>0</v>
      </c>
      <c r="Z9" s="129">
        <v>0</v>
      </c>
      <c r="AA9" s="129">
        <v>0</v>
      </c>
      <c r="AB9" s="124">
        <f>AC9+AD9</f>
        <v>0</v>
      </c>
      <c r="AC9" s="129">
        <v>0</v>
      </c>
      <c r="AD9" s="129">
        <v>0</v>
      </c>
      <c r="AE9" s="124">
        <f>AF9+AG9</f>
        <v>0</v>
      </c>
      <c r="AF9" s="129"/>
      <c r="AG9" s="129"/>
      <c r="AH9" s="124">
        <f>AI9+AJ9</f>
        <v>0</v>
      </c>
      <c r="AI9" s="129">
        <v>0</v>
      </c>
      <c r="AJ9" s="129">
        <v>0</v>
      </c>
      <c r="AK9" s="124">
        <f>AL9+AM9</f>
        <v>339576.06955000007</v>
      </c>
      <c r="AL9" s="129">
        <f>D16*'Հ7 Ձև1 Դրամաշնորհ Եվրո'!AL9</f>
        <v>267171.41855000006</v>
      </c>
      <c r="AM9" s="129">
        <f>D16*'Հ7 Ձև1 Դրամաշնորհ Եվրո'!AM9</f>
        <v>72404.650999999998</v>
      </c>
      <c r="AN9" s="124">
        <f>AO9+AP9</f>
        <v>339576.06955000007</v>
      </c>
      <c r="AO9" s="129">
        <f>D16*'Հ7 Ձև1 Դրամաշնորհ Եվրո'!AO9</f>
        <v>267171.41855000006</v>
      </c>
      <c r="AP9" s="129">
        <f>D16*'Հ7 Ձև1 Դրամաշնորհ Եվրո'!AP9</f>
        <v>72404.650999999998</v>
      </c>
      <c r="AQ9" s="124">
        <f>AR9+AS9</f>
        <v>0</v>
      </c>
      <c r="AR9" s="129"/>
      <c r="AS9" s="129"/>
      <c r="AT9" s="124">
        <f>AU9+AV9</f>
        <v>679152.13910000015</v>
      </c>
      <c r="AU9" s="129">
        <f>AL9+AO9</f>
        <v>534342.83710000012</v>
      </c>
      <c r="AV9" s="129">
        <f>AM9+AP9</f>
        <v>144809.302</v>
      </c>
      <c r="AW9" s="127">
        <v>2016</v>
      </c>
      <c r="AX9" s="127">
        <v>2025</v>
      </c>
      <c r="AY9" s="127"/>
    </row>
    <row r="10" spans="1:51" ht="185.25" customHeight="1">
      <c r="B10" s="128">
        <v>1157</v>
      </c>
      <c r="C10" s="128">
        <v>12004</v>
      </c>
      <c r="D10" s="117" t="s">
        <v>218</v>
      </c>
      <c r="E10" s="117" t="s">
        <v>225</v>
      </c>
      <c r="F10" s="57" t="s">
        <v>248</v>
      </c>
      <c r="G10" s="124">
        <f>H10+I10</f>
        <v>437828.00400000007</v>
      </c>
      <c r="H10" s="129">
        <f>D16*'Հ7 Ձև1 Դրամաշնորհ Եվրո'!H10</f>
        <v>287700.60000000003</v>
      </c>
      <c r="I10" s="129">
        <f>D16*'Հ7 Ձև1 Դրամաշնորհ Եվրո'!I10</f>
        <v>150127.40400000001</v>
      </c>
      <c r="J10" s="124">
        <f>K10+L10</f>
        <v>462392.57999999996</v>
      </c>
      <c r="K10" s="129">
        <v>368887.29</v>
      </c>
      <c r="L10" s="129">
        <v>93505.29</v>
      </c>
      <c r="M10" s="124">
        <f>N10+O10</f>
        <v>19855.740000000002</v>
      </c>
      <c r="N10" s="129">
        <v>16456.45</v>
      </c>
      <c r="O10" s="129">
        <v>3399.29</v>
      </c>
      <c r="P10" s="124">
        <f>Q10+R10</f>
        <v>102002.94000000002</v>
      </c>
      <c r="Q10" s="129">
        <f>D16*'Հ7 Ձև1 Դրամաշնորհ Եվրո'!Q10</f>
        <v>85002.450000000012</v>
      </c>
      <c r="R10" s="129">
        <f>D16*'Հ7 Ձև1 Դրամաշնորհ Եվրո'!R10</f>
        <v>17000.490000000002</v>
      </c>
      <c r="S10" s="124">
        <f>T10+U10</f>
        <v>0</v>
      </c>
      <c r="T10" s="129">
        <v>0</v>
      </c>
      <c r="U10" s="129">
        <v>0</v>
      </c>
      <c r="V10" s="124">
        <f>W10+X10</f>
        <v>76502.205000000002</v>
      </c>
      <c r="W10" s="129">
        <f>'Հ7 Ձև1 Դրամաշնորհ դրամ'!D16*'Հ7 Ձև1 Դրամաշնորհ Եվրո'!W10</f>
        <v>63751.837500000001</v>
      </c>
      <c r="X10" s="129">
        <f>D16*'Հ7 Ձև1 Դրամաշնորհ Եվրո'!X10</f>
        <v>12750.3675</v>
      </c>
      <c r="Y10" s="124">
        <f>Z10+AA10</f>
        <v>0</v>
      </c>
      <c r="Z10" s="129">
        <v>0</v>
      </c>
      <c r="AA10" s="129">
        <v>0</v>
      </c>
      <c r="AB10" s="124">
        <f>AC10+AD10</f>
        <v>0</v>
      </c>
      <c r="AC10" s="129">
        <v>0</v>
      </c>
      <c r="AD10" s="129">
        <v>0</v>
      </c>
      <c r="AE10" s="124">
        <f>AF10+AG10</f>
        <v>0</v>
      </c>
      <c r="AF10" s="129"/>
      <c r="AG10" s="129"/>
      <c r="AH10" s="124">
        <f>AI10+AJ10</f>
        <v>25500.735000000004</v>
      </c>
      <c r="AI10" s="129">
        <f>D16*'Հ7 Ձև1 Դրամաշնորհ Եվրո'!AI10</f>
        <v>21250.612500000003</v>
      </c>
      <c r="AJ10" s="129">
        <f>D16*'Հ7 Ձև1 Դրամաշնորհ Եվրո'!AJ10</f>
        <v>4250.1225000000004</v>
      </c>
      <c r="AK10" s="124">
        <f>AL10+AM10</f>
        <v>25500.735000000004</v>
      </c>
      <c r="AL10" s="129">
        <f>D16*'Հ7 Ձև1 Դրամաշնորհ Եվրո'!AL10</f>
        <v>21250.612500000003</v>
      </c>
      <c r="AM10" s="129">
        <f>D16*'Հ7 Ձև1 Դրամաշնորհ Եվրո'!AM10</f>
        <v>4250.1225000000004</v>
      </c>
      <c r="AN10" s="124">
        <f>AO10+AP10</f>
        <v>25500.735000000004</v>
      </c>
      <c r="AO10" s="129">
        <f>D16*'Հ7 Ձև1 Դրամաշնորհ Եվրո'!AO10</f>
        <v>21250.612500000003</v>
      </c>
      <c r="AP10" s="129">
        <f>D16*'Հ7 Ձև1 Դրամաշնորհ Եվրո'!AP10</f>
        <v>4250.1225000000004</v>
      </c>
      <c r="AQ10" s="124">
        <f>AR10+AS10</f>
        <v>0</v>
      </c>
      <c r="AR10" s="129"/>
      <c r="AS10" s="129"/>
      <c r="AT10" s="124">
        <f>AU10+AV10</f>
        <v>76502.205000000016</v>
      </c>
      <c r="AU10" s="129">
        <f>AI10+AL10+AO10</f>
        <v>63751.837500000009</v>
      </c>
      <c r="AV10" s="129">
        <f>AJ10+AM10+AP10</f>
        <v>12750.3675</v>
      </c>
      <c r="AW10" s="127">
        <v>2016</v>
      </c>
      <c r="AX10" s="127">
        <v>2025</v>
      </c>
      <c r="AY10" s="127"/>
    </row>
    <row r="11" spans="1:51" ht="103.5" customHeight="1">
      <c r="A11" s="55"/>
      <c r="B11" s="183" t="s">
        <v>55</v>
      </c>
      <c r="C11" s="184"/>
      <c r="D11" s="184"/>
      <c r="E11" s="184"/>
      <c r="F11" s="184"/>
      <c r="G11" s="124">
        <f>SUM(G9:G10)</f>
        <v>1431702.804</v>
      </c>
      <c r="H11" s="124">
        <f t="shared" ref="H11:AV11" si="0">SUM(H9:H10)</f>
        <v>1115929.6000000001</v>
      </c>
      <c r="I11" s="124">
        <f t="shared" si="0"/>
        <v>315773.20400000003</v>
      </c>
      <c r="J11" s="124">
        <f t="shared" si="0"/>
        <v>785266.87999999989</v>
      </c>
      <c r="K11" s="124">
        <f t="shared" si="0"/>
        <v>681434.35</v>
      </c>
      <c r="L11" s="124">
        <f t="shared" si="0"/>
        <v>103832.53</v>
      </c>
      <c r="M11" s="124">
        <f t="shared" si="0"/>
        <v>47479.64</v>
      </c>
      <c r="N11" s="124">
        <f t="shared" si="0"/>
        <v>37304.25</v>
      </c>
      <c r="O11" s="124">
        <f t="shared" si="0"/>
        <v>10175.39</v>
      </c>
      <c r="P11" s="124">
        <f t="shared" si="0"/>
        <v>112190.44000000002</v>
      </c>
      <c r="Q11" s="124">
        <f t="shared" si="0"/>
        <v>93492.050000000017</v>
      </c>
      <c r="R11" s="124">
        <f t="shared" si="0"/>
        <v>18698.390000000003</v>
      </c>
      <c r="S11" s="124">
        <f t="shared" si="0"/>
        <v>679152.13910000015</v>
      </c>
      <c r="T11" s="124">
        <f t="shared" si="0"/>
        <v>534342.83710000012</v>
      </c>
      <c r="U11" s="124">
        <f t="shared" si="0"/>
        <v>144809.302</v>
      </c>
      <c r="V11" s="124">
        <f t="shared" si="0"/>
        <v>755654.3441000001</v>
      </c>
      <c r="W11" s="124">
        <f t="shared" si="0"/>
        <v>598094.67460000014</v>
      </c>
      <c r="X11" s="124">
        <f t="shared" si="0"/>
        <v>157559.66949999999</v>
      </c>
      <c r="Y11" s="124">
        <f t="shared" si="0"/>
        <v>0</v>
      </c>
      <c r="Z11" s="124">
        <f t="shared" si="0"/>
        <v>0</v>
      </c>
      <c r="AA11" s="124">
        <f t="shared" si="0"/>
        <v>0</v>
      </c>
      <c r="AB11" s="124">
        <f t="shared" si="0"/>
        <v>0</v>
      </c>
      <c r="AC11" s="124">
        <f t="shared" si="0"/>
        <v>0</v>
      </c>
      <c r="AD11" s="124">
        <f t="shared" si="0"/>
        <v>0</v>
      </c>
      <c r="AE11" s="124">
        <f t="shared" si="0"/>
        <v>0</v>
      </c>
      <c r="AF11" s="124">
        <f t="shared" si="0"/>
        <v>0</v>
      </c>
      <c r="AG11" s="124">
        <f t="shared" si="0"/>
        <v>0</v>
      </c>
      <c r="AH11" s="124">
        <f t="shared" si="0"/>
        <v>25500.735000000004</v>
      </c>
      <c r="AI11" s="124">
        <f t="shared" si="0"/>
        <v>21250.612500000003</v>
      </c>
      <c r="AJ11" s="124">
        <f t="shared" si="0"/>
        <v>4250.1225000000004</v>
      </c>
      <c r="AK11" s="124">
        <f t="shared" si="0"/>
        <v>365076.80455000006</v>
      </c>
      <c r="AL11" s="124">
        <f t="shared" si="0"/>
        <v>288422.03105000005</v>
      </c>
      <c r="AM11" s="124">
        <f t="shared" si="0"/>
        <v>76654.773499999996</v>
      </c>
      <c r="AN11" s="124">
        <f t="shared" si="0"/>
        <v>365076.80455000006</v>
      </c>
      <c r="AO11" s="124">
        <f t="shared" si="0"/>
        <v>288422.03105000005</v>
      </c>
      <c r="AP11" s="124">
        <f t="shared" si="0"/>
        <v>76654.773499999996</v>
      </c>
      <c r="AQ11" s="124">
        <f t="shared" si="0"/>
        <v>0</v>
      </c>
      <c r="AR11" s="124">
        <f t="shared" si="0"/>
        <v>0</v>
      </c>
      <c r="AS11" s="124">
        <f t="shared" si="0"/>
        <v>0</v>
      </c>
      <c r="AT11" s="124">
        <f t="shared" si="0"/>
        <v>755654.3441000001</v>
      </c>
      <c r="AU11" s="124">
        <f t="shared" si="0"/>
        <v>598094.67460000014</v>
      </c>
      <c r="AV11" s="124">
        <f t="shared" si="0"/>
        <v>157559.66949999999</v>
      </c>
      <c r="AW11" s="73" t="s">
        <v>59</v>
      </c>
      <c r="AX11" s="59" t="s">
        <v>59</v>
      </c>
      <c r="AY11" s="75" t="s">
        <v>59</v>
      </c>
    </row>
    <row r="12" spans="1:51" ht="102.75" customHeight="1">
      <c r="B12" s="183" t="s">
        <v>224</v>
      </c>
      <c r="C12" s="184"/>
      <c r="D12" s="184"/>
      <c r="E12" s="184"/>
      <c r="F12" s="184"/>
      <c r="G12" s="124">
        <f>G11</f>
        <v>1431702.804</v>
      </c>
      <c r="H12" s="124">
        <f t="shared" ref="H12:AV12" si="1">H11</f>
        <v>1115929.6000000001</v>
      </c>
      <c r="I12" s="124">
        <f t="shared" si="1"/>
        <v>315773.20400000003</v>
      </c>
      <c r="J12" s="124">
        <f t="shared" si="1"/>
        <v>785266.87999999989</v>
      </c>
      <c r="K12" s="124">
        <f t="shared" si="1"/>
        <v>681434.35</v>
      </c>
      <c r="L12" s="124">
        <f t="shared" si="1"/>
        <v>103832.53</v>
      </c>
      <c r="M12" s="124">
        <f t="shared" si="1"/>
        <v>47479.64</v>
      </c>
      <c r="N12" s="124">
        <f t="shared" si="1"/>
        <v>37304.25</v>
      </c>
      <c r="O12" s="124">
        <f t="shared" si="1"/>
        <v>10175.39</v>
      </c>
      <c r="P12" s="124">
        <f t="shared" si="1"/>
        <v>112190.44000000002</v>
      </c>
      <c r="Q12" s="124">
        <f t="shared" si="1"/>
        <v>93492.050000000017</v>
      </c>
      <c r="R12" s="124">
        <f t="shared" si="1"/>
        <v>18698.390000000003</v>
      </c>
      <c r="S12" s="124">
        <f t="shared" si="1"/>
        <v>679152.13910000015</v>
      </c>
      <c r="T12" s="124">
        <f t="shared" si="1"/>
        <v>534342.83710000012</v>
      </c>
      <c r="U12" s="124">
        <f t="shared" si="1"/>
        <v>144809.302</v>
      </c>
      <c r="V12" s="124">
        <f t="shared" si="1"/>
        <v>755654.3441000001</v>
      </c>
      <c r="W12" s="124">
        <f t="shared" si="1"/>
        <v>598094.67460000014</v>
      </c>
      <c r="X12" s="124">
        <f t="shared" si="1"/>
        <v>157559.66949999999</v>
      </c>
      <c r="Y12" s="124">
        <f t="shared" si="1"/>
        <v>0</v>
      </c>
      <c r="Z12" s="124">
        <f t="shared" si="1"/>
        <v>0</v>
      </c>
      <c r="AA12" s="124">
        <f t="shared" si="1"/>
        <v>0</v>
      </c>
      <c r="AB12" s="124">
        <f t="shared" si="1"/>
        <v>0</v>
      </c>
      <c r="AC12" s="124">
        <f t="shared" si="1"/>
        <v>0</v>
      </c>
      <c r="AD12" s="124">
        <f t="shared" si="1"/>
        <v>0</v>
      </c>
      <c r="AE12" s="124">
        <f t="shared" si="1"/>
        <v>0</v>
      </c>
      <c r="AF12" s="124">
        <f t="shared" si="1"/>
        <v>0</v>
      </c>
      <c r="AG12" s="124">
        <f t="shared" si="1"/>
        <v>0</v>
      </c>
      <c r="AH12" s="124">
        <f t="shared" si="1"/>
        <v>25500.735000000004</v>
      </c>
      <c r="AI12" s="124">
        <f t="shared" si="1"/>
        <v>21250.612500000003</v>
      </c>
      <c r="AJ12" s="124">
        <f t="shared" si="1"/>
        <v>4250.1225000000004</v>
      </c>
      <c r="AK12" s="124">
        <f t="shared" si="1"/>
        <v>365076.80455000006</v>
      </c>
      <c r="AL12" s="124">
        <f t="shared" si="1"/>
        <v>288422.03105000005</v>
      </c>
      <c r="AM12" s="124">
        <f t="shared" si="1"/>
        <v>76654.773499999996</v>
      </c>
      <c r="AN12" s="124">
        <f t="shared" si="1"/>
        <v>365076.80455000006</v>
      </c>
      <c r="AO12" s="124">
        <f t="shared" si="1"/>
        <v>288422.03105000005</v>
      </c>
      <c r="AP12" s="124">
        <f t="shared" si="1"/>
        <v>76654.773499999996</v>
      </c>
      <c r="AQ12" s="124">
        <f t="shared" si="1"/>
        <v>0</v>
      </c>
      <c r="AR12" s="124">
        <f t="shared" si="1"/>
        <v>0</v>
      </c>
      <c r="AS12" s="124">
        <f t="shared" si="1"/>
        <v>0</v>
      </c>
      <c r="AT12" s="124">
        <f t="shared" si="1"/>
        <v>755654.3441000001</v>
      </c>
      <c r="AU12" s="124">
        <f t="shared" si="1"/>
        <v>598094.67460000014</v>
      </c>
      <c r="AV12" s="124">
        <f t="shared" si="1"/>
        <v>157559.66949999999</v>
      </c>
      <c r="AW12" s="73" t="s">
        <v>59</v>
      </c>
      <c r="AX12" s="59" t="s">
        <v>59</v>
      </c>
      <c r="AY12" s="75" t="s">
        <v>59</v>
      </c>
    </row>
    <row r="13" spans="1:51" ht="17.25" customHeight="1"/>
    <row r="15" spans="1:51">
      <c r="B15" s="91"/>
      <c r="C15" s="91"/>
      <c r="D15" s="92"/>
    </row>
    <row r="16" spans="1:51" ht="16.5">
      <c r="C16" s="120" t="s">
        <v>222</v>
      </c>
      <c r="D16" s="121">
        <v>435.91</v>
      </c>
      <c r="E16" s="119" t="s">
        <v>221</v>
      </c>
    </row>
  </sheetData>
  <mergeCells count="25">
    <mergeCell ref="AE6:AG7"/>
    <mergeCell ref="AH6:AV6"/>
    <mergeCell ref="AT7:AV7"/>
    <mergeCell ref="B6:C7"/>
    <mergeCell ref="D6:D8"/>
    <mergeCell ref="E6:E8"/>
    <mergeCell ref="F6:F8"/>
    <mergeCell ref="G6:I7"/>
    <mergeCell ref="J6:L7"/>
    <mergeCell ref="B11:F11"/>
    <mergeCell ref="B12:F12"/>
    <mergeCell ref="AW6:AW8"/>
    <mergeCell ref="AX6:AX8"/>
    <mergeCell ref="AY6:AY8"/>
    <mergeCell ref="V7:X7"/>
    <mergeCell ref="Y7:AA7"/>
    <mergeCell ref="AB7:AD7"/>
    <mergeCell ref="AH7:AJ7"/>
    <mergeCell ref="AK7:AM7"/>
    <mergeCell ref="AN7:AP7"/>
    <mergeCell ref="AQ7:AS7"/>
    <mergeCell ref="M6:O7"/>
    <mergeCell ref="P6:R7"/>
    <mergeCell ref="S6:U7"/>
    <mergeCell ref="V6:AD6"/>
  </mergeCells>
  <dataValidations count="1">
    <dataValidation type="list" allowBlank="1" showInputMessage="1" showErrorMessage="1" sqref="E9:E10" xr:uid="{00000000-0002-0000-08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Հ3 Մաս 1 և 2</vt:lpstr>
      <vt:lpstr>Հ3 Մաս 3</vt:lpstr>
      <vt:lpstr>Հ3 Մաս 4</vt:lpstr>
      <vt:lpstr>Հ4 </vt:lpstr>
      <vt:lpstr>Հ5</vt:lpstr>
      <vt:lpstr>Հ7 Ձև1 Վարկ դոլար</vt:lpstr>
      <vt:lpstr>Հ7 Ձև1 Վարկ դրամ</vt:lpstr>
      <vt:lpstr>Հ7 Ձև1 Դրամաշնորհ Եվրո</vt:lpstr>
      <vt:lpstr>Հ7 Ձև1 Դրամաշնորհ դրամ</vt:lpstr>
      <vt:lpstr>Հ7 Ձև2 դոլար</vt:lpstr>
      <vt:lpstr>Հ7 Ձև2 դրամ</vt:lpstr>
      <vt:lpstr>Հ8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2024-03-05T13:32:34Z</dcterms:modified>
</cp:coreProperties>
</file>