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09112022-g\Desktop\"/>
    </mc:Choice>
  </mc:AlternateContent>
  <xr:revisionPtr revIDLastSave="0" documentId="13_ncr:1_{3DE60DCE-DE68-40E0-8C69-1E8242895784}" xr6:coauthVersionLast="47" xr6:coauthVersionMax="47" xr10:uidLastSave="{00000000-0000-0000-0000-000000000000}"/>
  <bookViews>
    <workbookView xWindow="-120" yWindow="-120" windowWidth="29040" windowHeight="15720" xr2:uid="{00000000-000D-0000-FFFF-FFFF00000000}"/>
  </bookViews>
  <sheets>
    <sheet name="Հայտի ձևաչափ" sheetId="1" r:id="rId1"/>
    <sheet name="Լրացման պահանջները" sheetId="5" r:id="rId2"/>
    <sheet name="List" sheetId="2" state="hidden" r:id="rId3"/>
  </sheets>
  <definedNames>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5" i="1" l="1"/>
  <c r="W19" i="1"/>
  <c r="W14" i="1"/>
  <c r="J12" i="1" l="1"/>
  <c r="J24" i="1" l="1"/>
  <c r="U23" i="1" l="1"/>
  <c r="V23" i="1" s="1"/>
  <c r="Z23" i="1" s="1"/>
  <c r="AC23" i="1" s="1"/>
  <c r="P23" i="1"/>
  <c r="R23" i="1" s="1"/>
  <c r="N23" i="1"/>
  <c r="J23" i="1"/>
  <c r="U22" i="1"/>
  <c r="V22" i="1" s="1"/>
  <c r="Z22" i="1" s="1"/>
  <c r="AC22" i="1" s="1"/>
  <c r="P22" i="1"/>
  <c r="R22" i="1" s="1"/>
  <c r="N22" i="1"/>
  <c r="J22" i="1"/>
  <c r="U21" i="1"/>
  <c r="V21" i="1" s="1"/>
  <c r="Z21" i="1" s="1"/>
  <c r="AC21" i="1" s="1"/>
  <c r="P21" i="1"/>
  <c r="R21" i="1" s="1"/>
  <c r="N21" i="1"/>
  <c r="J21" i="1"/>
  <c r="U26" i="1"/>
  <c r="V26" i="1" s="1"/>
  <c r="Z26" i="1" s="1"/>
  <c r="AC26" i="1" s="1"/>
  <c r="P26" i="1"/>
  <c r="R26" i="1" s="1"/>
  <c r="N26" i="1"/>
  <c r="J26" i="1"/>
  <c r="U25" i="1"/>
  <c r="V25" i="1" s="1"/>
  <c r="Z25" i="1" s="1"/>
  <c r="AC25" i="1" s="1"/>
  <c r="P25" i="1"/>
  <c r="R25" i="1" s="1"/>
  <c r="N25" i="1"/>
  <c r="J25" i="1"/>
  <c r="U24" i="1"/>
  <c r="V24" i="1" s="1"/>
  <c r="Z24" i="1" s="1"/>
  <c r="AC24" i="1" s="1"/>
  <c r="P24" i="1"/>
  <c r="R24" i="1" s="1"/>
  <c r="N24" i="1"/>
  <c r="U20" i="1"/>
  <c r="V20" i="1" s="1"/>
  <c r="Z20" i="1" s="1"/>
  <c r="AC20" i="1" s="1"/>
  <c r="P20" i="1"/>
  <c r="R20" i="1" s="1"/>
  <c r="N20" i="1"/>
  <c r="J20" i="1"/>
  <c r="U19" i="1"/>
  <c r="V19" i="1" s="1"/>
  <c r="Z19" i="1" s="1"/>
  <c r="AC19" i="1" s="1"/>
  <c r="P19" i="1"/>
  <c r="R19" i="1" s="1"/>
  <c r="N19" i="1"/>
  <c r="J19" i="1"/>
  <c r="N31" i="1"/>
  <c r="P30" i="1"/>
  <c r="P31" i="1"/>
  <c r="P32" i="1"/>
  <c r="P33" i="1"/>
  <c r="N29" i="1"/>
  <c r="N30" i="1"/>
  <c r="N32" i="1"/>
  <c r="N33" i="1"/>
  <c r="U14" i="1"/>
  <c r="P38" i="1"/>
  <c r="P37" i="1"/>
  <c r="P36" i="1"/>
  <c r="P35" i="1"/>
  <c r="P29" i="1"/>
  <c r="P28" i="1"/>
  <c r="P27" i="1"/>
  <c r="P18" i="1"/>
  <c r="P17" i="1"/>
  <c r="P15" i="1"/>
  <c r="P14" i="1"/>
  <c r="N38" i="1"/>
  <c r="N37" i="1"/>
  <c r="N36" i="1"/>
  <c r="N35" i="1"/>
  <c r="N28" i="1"/>
  <c r="N27" i="1"/>
  <c r="N18" i="1"/>
  <c r="N17" i="1"/>
  <c r="N15" i="1"/>
  <c r="J14" i="1"/>
  <c r="R14" i="1" l="1"/>
  <c r="R38" i="1"/>
  <c r="R37" i="1"/>
  <c r="R36" i="1"/>
  <c r="R35" i="1"/>
  <c r="R33" i="1"/>
  <c r="R32" i="1"/>
  <c r="R31" i="1"/>
  <c r="R30" i="1"/>
  <c r="R29" i="1"/>
  <c r="R28" i="1"/>
  <c r="R27" i="1"/>
  <c r="R18" i="1"/>
  <c r="R17" i="1"/>
  <c r="R15" i="1"/>
  <c r="V14" i="1"/>
  <c r="Z14" i="1" s="1"/>
  <c r="AC14" i="1" s="1"/>
  <c r="N14" i="1"/>
  <c r="J38" i="1" l="1"/>
  <c r="J37" i="1"/>
  <c r="J36" i="1"/>
  <c r="J35" i="1"/>
  <c r="J33" i="1"/>
  <c r="J32" i="1"/>
  <c r="J31" i="1"/>
  <c r="J30" i="1"/>
  <c r="J29" i="1"/>
  <c r="J28" i="1"/>
  <c r="J27" i="1"/>
  <c r="J18" i="1"/>
  <c r="J17" i="1"/>
  <c r="J15" i="1"/>
  <c r="U38" i="1" l="1"/>
  <c r="V38" i="1" s="1"/>
  <c r="U37" i="1"/>
  <c r="V37" i="1" s="1"/>
  <c r="U36" i="1"/>
  <c r="V36" i="1" s="1"/>
  <c r="U35" i="1"/>
  <c r="V35" i="1" s="1"/>
  <c r="U33" i="1"/>
  <c r="V33" i="1" s="1"/>
  <c r="U32" i="1"/>
  <c r="V32" i="1" s="1"/>
  <c r="U31" i="1"/>
  <c r="V31" i="1" s="1"/>
  <c r="U30" i="1"/>
  <c r="V30" i="1" s="1"/>
  <c r="U29" i="1"/>
  <c r="V29" i="1" s="1"/>
  <c r="U28" i="1"/>
  <c r="V28" i="1" s="1"/>
  <c r="U27" i="1"/>
  <c r="V27" i="1" s="1"/>
  <c r="U18" i="1"/>
  <c r="V18" i="1" s="1"/>
  <c r="U17" i="1"/>
  <c r="V17" i="1" s="1"/>
  <c r="U15" i="1"/>
  <c r="V15" i="1" s="1"/>
  <c r="Z15" i="1" s="1"/>
  <c r="AC15" i="1" s="1"/>
  <c r="Z27" i="1" l="1"/>
  <c r="AC27" i="1" s="1"/>
  <c r="Z31" i="1"/>
  <c r="AC31" i="1" s="1"/>
  <c r="Z36" i="1"/>
  <c r="AC36" i="1" s="1"/>
  <c r="Z28" i="1"/>
  <c r="AC28" i="1" s="1"/>
  <c r="Z32" i="1"/>
  <c r="AC32" i="1" s="1"/>
  <c r="Z37" i="1"/>
  <c r="AC37" i="1" s="1"/>
  <c r="Z17" i="1"/>
  <c r="AC17" i="1" s="1"/>
  <c r="Z29" i="1"/>
  <c r="AC29" i="1" s="1"/>
  <c r="Z33" i="1"/>
  <c r="AC33" i="1" s="1"/>
  <c r="Z38" i="1"/>
  <c r="AC38" i="1" s="1"/>
  <c r="Z18" i="1"/>
  <c r="AC18" i="1" s="1"/>
  <c r="Z30" i="1"/>
  <c r="AC30" i="1" s="1"/>
  <c r="Z35" i="1"/>
  <c r="AC35" i="1" s="1"/>
</calcChain>
</file>

<file path=xl/sharedStrings.xml><?xml version="1.0" encoding="utf-8"?>
<sst xmlns="http://schemas.openxmlformats.org/spreadsheetml/2006/main" count="342" uniqueCount="157">
  <si>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</si>
  <si>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</si>
  <si>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</si>
  <si>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</si>
  <si>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</si>
  <si>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</si>
  <si>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</si>
  <si>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</si>
  <si>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</si>
  <si>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</si>
  <si>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</si>
  <si>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</si>
  <si>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</si>
  <si>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</si>
  <si>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</si>
  <si>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</si>
  <si>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</si>
  <si>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</si>
  <si>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</si>
  <si>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</si>
  <si>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</si>
  <si>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</si>
  <si>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</si>
  <si>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</si>
  <si>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</si>
  <si>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</si>
  <si>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</si>
  <si>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</si>
  <si>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</si>
  <si>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</si>
  <si>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</si>
  <si>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</si>
  <si>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</si>
  <si>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</si>
  <si>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</si>
  <si>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</si>
  <si>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</si>
  <si>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</si>
  <si>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</si>
  <si>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</si>
  <si>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</si>
  <si>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</si>
  <si>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</si>
  <si>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</si>
  <si>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</si>
  <si>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</si>
  <si>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</si>
  <si>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</si>
  <si>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</si>
  <si>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</si>
  <si>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</si>
  <si>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</si>
  <si>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</si>
  <si>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</si>
  <si>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</si>
  <si>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</si>
  <si>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</si>
  <si>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</si>
  <si>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</si>
  <si>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</si>
  <si>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</si>
  <si>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</si>
  <si>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</si>
  <si>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</si>
  <si>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</si>
  <si>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</si>
  <si>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</si>
  <si>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</si>
  <si>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</si>
  <si>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</si>
  <si>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</si>
  <si>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</si>
  <si>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</si>
  <si>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</si>
  <si>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</si>
  <si>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</si>
  <si>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</si>
  <si>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</si>
  <si>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</si>
  <si>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</si>
  <si>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</si>
  <si>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</si>
  <si>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</si>
  <si>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</si>
  <si>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</si>
  <si>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</si>
  <si>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</si>
  <si>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</si>
  <si>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</si>
  <si>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</si>
  <si>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</si>
  <si>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</si>
  <si>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</si>
  <si>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</si>
  <si>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</si>
  <si>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</si>
  <si>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</si>
  <si>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</si>
  <si>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</si>
  <si>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</si>
  <si>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</si>
  <si>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</si>
  <si>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</si>
  <si>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</si>
  <si>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</si>
  <si>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</si>
  <si>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</si>
  <si>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</si>
  <si>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</si>
  <si>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</si>
  <si>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</si>
  <si>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</si>
  <si>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</si>
  <si>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</si>
  <si>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</si>
  <si>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</si>
  <si>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</si>
  <si>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</si>
  <si>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</si>
  <si>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</si>
  <si>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</si>
  <si>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</si>
  <si>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</si>
  <si>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</si>
  <si>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</si>
  <si>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</si>
  <si>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</si>
  <si>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</si>
  <si>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 xml:space="preserve">Տոյոտա Քեմրի </t>
  </si>
  <si>
    <t>Հյունդայի Սոնատա</t>
  </si>
  <si>
    <t>Շևրոլետ Ավեո</t>
  </si>
  <si>
    <t>Միցուբիշի Պաջերո</t>
  </si>
  <si>
    <t>ՎԱԶ 21213</t>
  </si>
  <si>
    <t>Ռենո Լոգան</t>
  </si>
  <si>
    <t>ԲԻԴ</t>
  </si>
  <si>
    <t>Տոյոտա  Կորոլլա</t>
  </si>
  <si>
    <t>Տոյոտա Քեմրի</t>
  </si>
  <si>
    <t>ՀՀ ԱՆ պրոբացիայի ծառայության կենտրոնական մարմին</t>
  </si>
  <si>
    <t>ՀՀ ԱՆ պրոբացիայի ծառայության պետ</t>
  </si>
  <si>
    <t xml:space="preserve">Հայաստանի Հանրապետության արդարադատության նախարարության պրոբացիայի ծառայություն </t>
  </si>
  <si>
    <t>ՀՀ ԱՆ պրոբացիայի ծառայության Սյունիքի մարզային մարմին</t>
  </si>
  <si>
    <t>ՀՀ ԱՆ պրոբացիայի ծառայության Արարատի մարզային մարմին</t>
  </si>
  <si>
    <t>ՀՀ ԱՆ պրոբացիայի ծառայության Երևան քաղաքային մարմին</t>
  </si>
  <si>
    <t>ՀՀ ԱՆ պրոբացիայի ծառայության Գեղարքունիքի մարզային մարմին</t>
  </si>
  <si>
    <t>ՀՀ ԱՆ պրոբացիայի ծառայության Կոտայքի մարզային մարմին</t>
  </si>
  <si>
    <t>ՀՀ ԱՆ պրոբացիայի ծառայության Լոռու մարզային մարմին</t>
  </si>
  <si>
    <t>ՀՀ ԱՆ պրոբացիայի ծառայության Արմավիրի մարզային մարմին</t>
  </si>
  <si>
    <t>ՀՀ ԱՆ պրոբացիայի ծառայության Շիրակի մարզային մարմին</t>
  </si>
  <si>
    <t>ՀՀ ԱՆ պրոբացիայի ծառայության Վայոց Ձորի մարզային մարմին</t>
  </si>
  <si>
    <t>ՀՀ ԱՆ պրոբացիայի ծառայության Տավուշի մարզային մարմին</t>
  </si>
  <si>
    <t>Ֆորդ Տրանզի</t>
  </si>
  <si>
    <t>Ֆորդ Տրանզիտ</t>
  </si>
  <si>
    <t>Ֆորդ Տրանզիտ 17+1</t>
  </si>
  <si>
    <t>Կիա Օպտիմա</t>
  </si>
  <si>
    <r>
      <t xml:space="preserve">Ընդամենը տեխզննության և բնապահպանականվճարներ </t>
    </r>
    <r>
      <rPr>
        <vertAlign val="superscript"/>
        <sz val="9"/>
        <rFont val="GHEA Grapalat"/>
        <family val="3"/>
      </rPr>
      <t xml:space="preserve">8
</t>
    </r>
    <r>
      <rPr>
        <sz val="9"/>
        <rFont val="GHEA Grapalat"/>
        <family val="3"/>
      </rPr>
      <t>(հազար դրամ)</t>
    </r>
  </si>
  <si>
    <t>ՀՀ կառավարության 2023 թվականի սեպտեմբերի 28-ի  N 1666-Ն որոշման հավելվածի 5-րդ կետի 2-րդ ենթակետ, 8-րդ կետի 2-րդ ենթակետ համաձայն՝ գործառնական և հատուկ նշանակության ավտոմեքենա։ Նախատեսված է կոնկրետ խնդիրների լուծման համար և իրականացնում է նոր օրենսդրությամբ Ծառայությանը վերապահված հետևյալ հատուկ գործառույթներ՝ պրոբացիայի ծառայողների այց մեղադրյալի բնակության կամ փաստացի հաշվառման հասցե՝ իրենց հետ տեղափոխելով գլոբալ տեղորոշման համակարգով (GPS) աշխատող կամ ռադիոալիքային, կենսաչափական, արբանյակային կամ այլ տեխնիկական սարքեր՝ էլեկտրոնային հսկողության սարքերն ակտիվացնելու և հսկողություն սահմանելու համար, շուրջօրյա էլեկտրոնային հսկողության իրականացում և յուրաքանչյուր խախտման կամ տեխնիկական խափանման դեպքում արագ արձագանքման խմբի այցելություն մեղադրյալի բնակության վայր, անհրաժեշտության դեպքում որոնողական աշխատանքների, մեղադրյալին հայտնաբերելու, ինչպես նաև շատ հաճախ վերջիններիս՝ դատական նիստերին կամ քննչական գործողություններին մասնակցելու ուղեկցման աշխատանքներ, դատական ակտերով սահմանված սահմանափակումների ապահովման նպատակով՝ պարբերական անսպասելի այցեր մեղադրյալների բնակության վայրեր, դատական ակտերով սահմանված տնային կալանքի կիրառման հասցեներում դատարանի կողմից թույլատրվող անձանցից բացի այլ անձանց հյուրընկալելու արգելքի վերահսկում և այլն:</t>
  </si>
  <si>
    <t>ՀՀ կառավարության 2023 թվականի սեպտեմբերի 28-ի  N 1666-Ն որոշման հավելվածի 5-րդ կետի 2-րդ ենթակետ, 8-րդ կետի 2-րդ ենթակետ համաձայն՝ գործառնական և հատուկ նշանակության ավտոմեքենա։Նախատեսված է կոնկրետ խնդիրների լուծման համար և իրականացնում է նոր օրենսդրությամբ Ծառայությանը վերապահված հետևյալ հատուկ գործառույթներ՝ պրոբացիայի ծառայողների այց մեղադրյալի բնակության կամ փաստացի հաշվառման հասցե՝ իրենց հետ տեղափոխելով գլոբալ տեղորոշման համակարգով (GPS) աշխատող կամ ռադիոալիքային, կենսաչափական, արբանյակային կամ այլ տեխնիկական սարքեր՝ էլեկտրոնային հսկողության սարքերն ակտիվացնելու և հսկողություն սահմանելու համար, շուրջօրյա էլեկտրոնային հսկողության իրականացում և յուրաքանչյուր խախտման կամ տեխնիկական խափանման դեպքում արագ արձագանքման խմբի այցելություն մեղադրյալի բնակության վայր, անհրաժեշտության դեպքում որոնողական աշխատանքների, մեղադրյալին հայտնաբերելու, ինչպես նաև շատ հաճախ վերջիններիս՝ դատական նիստերին կամ քննչական գործողություններին մասնակցելու ուղեկցման աշխատանքներ, դատական ակտերով սահմանված սահմանափակումների ապահովման նպատակով՝ պարբերական անսպասելի այցեր մեղադրյալների բնակության վայրեր, դատական ակտերով սահմանված տնային կալանքի կիրառման հասցեներում դատարանի կողմից թույլատրվող անձանցից բացի այլ անձանց հյուրընկալելու արգելքի վերահսկում և այլն: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</si>
</sst>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0_);[Red]\(0\)"/>
    <numFmt numFmtId="167" formatCode="_(* #,##0.0_);_(* \(#,##0.0\);_(* &quot;-&quot;??_);_(@_)"/>
    <numFmt numFmtId="168" formatCode="_(* #,##0_);_(* \(#,##0\);_(* &quot;-&quot;??_);_(@_)"/>
    <numFmt numFmtId="169" formatCode="_(* #,##0.000_);_(* \(#,##0.000\);_(* &quot;-&quot;??_);_(@_)"/>
  </numFmts>
  <fonts count="25" x14ac:knownFonts="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
      <sz val="10"/>
      <color rgb="FF0D0D0D"/>
      <name val="GHEA Grapalat"/>
      <family val="3"/>
      <charset val="1"/>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16">
    <xf numFmtId="0" fontId="0" fillId="0" borderId="0" xfId="0"/>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7"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Alignment="1">
      <alignment horizontal="left"/>
    </xf>
    <xf numFmtId="167" fontId="10" fillId="0" borderId="0" xfId="1" applyNumberFormat="1" applyFont="1" applyBorder="1"/>
    <xf numFmtId="0" fontId="10" fillId="0" borderId="0" xfId="0" applyFont="1" applyAlignment="1">
      <alignment horizontal="left" vertical="center" wrapText="1"/>
    </xf>
    <xf numFmtId="0" fontId="12" fillId="0" borderId="0" xfId="0" applyFont="1" applyAlignment="1">
      <alignment horizontal="left" vertical="center" wrapText="1"/>
    </xf>
    <xf numFmtId="0" fontId="10" fillId="0" borderId="15" xfId="0" applyFont="1" applyBorder="1" applyAlignment="1">
      <alignment horizontal="left" wrapText="1"/>
    </xf>
    <xf numFmtId="0" fontId="4" fillId="4" borderId="11" xfId="0" applyFont="1" applyFill="1" applyBorder="1" applyAlignment="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6" fontId="4" fillId="0" borderId="11"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Alignment="1" applyProtection="1">
      <alignment horizontal="center"/>
      <protection locked="0"/>
    </xf>
    <xf numFmtId="0" fontId="4" fillId="0" borderId="0" xfId="0" applyFont="1" applyAlignment="1" applyProtection="1">
      <alignment horizontal="left"/>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5" fontId="4" fillId="0" borderId="0" xfId="0" applyNumberFormat="1" applyFont="1" applyAlignment="1" applyProtection="1">
      <alignment horizontal="center"/>
      <protection locked="0"/>
    </xf>
    <xf numFmtId="165" fontId="4" fillId="0" borderId="0" xfId="0" applyNumberFormat="1" applyFont="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Border="1" applyAlignment="1">
      <alignment horizontal="center" wrapText="1"/>
    </xf>
    <xf numFmtId="0" fontId="11" fillId="2" borderId="0" xfId="0" applyFont="1" applyFill="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xf>
    <xf numFmtId="0" fontId="4" fillId="2" borderId="2" xfId="0" applyFont="1" applyFill="1" applyBorder="1" applyAlignment="1">
      <alignment wrapText="1"/>
    </xf>
    <xf numFmtId="0" fontId="4" fillId="2" borderId="3" xfId="0" applyFont="1" applyFill="1" applyBorder="1" applyAlignment="1">
      <alignment horizontal="left"/>
    </xf>
    <xf numFmtId="0" fontId="4" fillId="2" borderId="16" xfId="0" applyFont="1" applyFill="1" applyBorder="1" applyAlignment="1">
      <alignment horizontal="center" wrapText="1"/>
    </xf>
    <xf numFmtId="0" fontId="4" fillId="2" borderId="2" xfId="0" applyFont="1" applyFill="1" applyBorder="1" applyAlignment="1">
      <alignment horizontal="center" wrapText="1"/>
    </xf>
    <xf numFmtId="0" fontId="4" fillId="4" borderId="1" xfId="0" applyFont="1" applyFill="1" applyBorder="1" applyAlignment="1">
      <alignment horizontal="centerContinuous"/>
    </xf>
    <xf numFmtId="0" fontId="3" fillId="0" borderId="7"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0" borderId="10" xfId="0" applyFont="1" applyBorder="1" applyAlignment="1">
      <alignment horizontal="center" wrapText="1"/>
    </xf>
    <xf numFmtId="0" fontId="5" fillId="4" borderId="7" xfId="0" applyFont="1" applyFill="1" applyBorder="1" applyAlignment="1">
      <alignment horizontal="center" wrapText="1"/>
    </xf>
    <xf numFmtId="164"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164"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Alignment="1" applyProtection="1">
      <alignment horizontal="center" wrapText="1"/>
      <protection locked="0"/>
    </xf>
    <xf numFmtId="0" fontId="3" fillId="0" borderId="0" xfId="0" applyFont="1" applyAlignment="1" applyProtection="1">
      <alignment horizontal="left" wrapText="1"/>
      <protection locked="0"/>
    </xf>
    <xf numFmtId="0" fontId="5" fillId="0" borderId="0" xfId="0" applyFont="1" applyAlignment="1" applyProtection="1">
      <alignment horizontal="center" wrapText="1"/>
      <protection locked="0"/>
    </xf>
    <xf numFmtId="0" fontId="5" fillId="0" borderId="14" xfId="0" applyFont="1" applyBorder="1" applyAlignment="1" applyProtection="1">
      <alignment horizontal="center" wrapText="1"/>
      <protection locked="0"/>
    </xf>
    <xf numFmtId="0" fontId="5" fillId="0" borderId="15" xfId="0" applyFont="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Border="1" applyAlignment="1" applyProtection="1">
      <alignment horizontal="center" wrapText="1"/>
      <protection locked="0"/>
    </xf>
    <xf numFmtId="0" fontId="5" fillId="0" borderId="17" xfId="0" applyFont="1" applyBorder="1" applyAlignment="1" applyProtection="1">
      <alignment horizontal="center" wrapText="1"/>
      <protection locked="0"/>
    </xf>
    <xf numFmtId="0" fontId="5" fillId="4" borderId="0" xfId="0" applyFont="1" applyFill="1" applyAlignment="1" applyProtection="1">
      <alignment horizontal="center" wrapText="1"/>
      <protection locked="0"/>
    </xf>
    <xf numFmtId="0" fontId="22" fillId="6" borderId="0" xfId="0" applyFont="1" applyFill="1" applyAlignment="1">
      <alignment wrapText="1"/>
    </xf>
    <xf numFmtId="0" fontId="5" fillId="3" borderId="9" xfId="0" applyFont="1" applyFill="1" applyBorder="1" applyAlignment="1">
      <alignment horizontal="center" wrapText="1"/>
    </xf>
    <xf numFmtId="164" fontId="15" fillId="3" borderId="11" xfId="1" applyFont="1" applyFill="1" applyBorder="1" applyAlignment="1" applyProtection="1">
      <alignment horizontal="center" vertical="center"/>
    </xf>
    <xf numFmtId="164" fontId="4" fillId="3" borderId="13" xfId="1" applyFont="1" applyFill="1" applyBorder="1" applyAlignment="1" applyProtection="1">
      <alignment horizontal="center" vertical="center"/>
    </xf>
    <xf numFmtId="0" fontId="4" fillId="0" borderId="0" xfId="0" applyFont="1"/>
    <xf numFmtId="0" fontId="17" fillId="5" borderId="0" xfId="0" applyFont="1" applyFill="1" applyAlignment="1">
      <alignment horizontal="center" vertical="center"/>
    </xf>
    <xf numFmtId="0" fontId="17" fillId="5" borderId="0" xfId="0" applyFont="1" applyFill="1" applyAlignment="1">
      <alignment wrapText="1"/>
    </xf>
    <xf numFmtId="166"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23"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0" fontId="4" fillId="0" borderId="11" xfId="0" applyFont="1" applyBorder="1" applyAlignment="1" applyProtection="1">
      <alignment horizontal="left" vertical="center" wrapText="1"/>
      <protection locked="0"/>
    </xf>
    <xf numFmtId="0" fontId="24" fillId="0" borderId="11" xfId="0" applyFont="1" applyBorder="1" applyAlignment="1">
      <alignment horizontal="left" vertical="center" wrapText="1"/>
    </xf>
    <xf numFmtId="167" fontId="4" fillId="0" borderId="11" xfId="1" applyNumberFormat="1" applyFont="1" applyBorder="1" applyAlignment="1" applyProtection="1">
      <alignment horizontal="center" vertical="center"/>
      <protection locked="0"/>
    </xf>
    <xf numFmtId="167" fontId="4" fillId="4" borderId="11" xfId="0" applyNumberFormat="1" applyFont="1" applyFill="1" applyBorder="1" applyAlignment="1" applyProtection="1">
      <alignment horizontal="center" vertical="center" wrapText="1"/>
      <protection locked="0"/>
    </xf>
    <xf numFmtId="168" fontId="4" fillId="0" borderId="11" xfId="1" applyNumberFormat="1" applyFont="1" applyBorder="1" applyAlignment="1" applyProtection="1">
      <alignment horizontal="center" vertical="center"/>
      <protection locked="0"/>
    </xf>
    <xf numFmtId="169" fontId="4" fillId="0" borderId="11" xfId="1" applyNumberFormat="1" applyFont="1" applyBorder="1" applyAlignment="1" applyProtection="1">
      <alignment horizontal="center" vertical="center"/>
      <protection locked="0"/>
    </xf>
    <xf numFmtId="164" fontId="4" fillId="0" borderId="11" xfId="1" applyNumberFormat="1" applyFont="1" applyBorder="1" applyAlignment="1" applyProtection="1">
      <alignment horizontal="center" vertical="center"/>
      <protection locked="0"/>
    </xf>
    <xf numFmtId="168" fontId="4" fillId="4" borderId="11" xfId="0" applyNumberFormat="1" applyFont="1" applyFill="1" applyBorder="1" applyAlignment="1" applyProtection="1">
      <alignment horizontal="center" vertical="center" wrapText="1"/>
      <protection locked="0"/>
    </xf>
    <xf numFmtId="0" fontId="3" fillId="7" borderId="13" xfId="0" applyFont="1" applyFill="1" applyBorder="1" applyAlignment="1" applyProtection="1">
      <alignment horizontal="left" vertical="center" wrapText="1"/>
      <protection locked="0"/>
    </xf>
    <xf numFmtId="164" fontId="4" fillId="0" borderId="11" xfId="1" applyFont="1" applyBorder="1" applyAlignment="1" applyProtection="1">
      <alignment horizontal="right" vertical="center"/>
      <protection locked="0"/>
    </xf>
    <xf numFmtId="0" fontId="5" fillId="0" borderId="11" xfId="0" applyFont="1" applyBorder="1" applyAlignment="1" applyProtection="1">
      <alignment horizontal="left" vertical="center" wrapText="1"/>
      <protection locked="0"/>
    </xf>
    <xf numFmtId="0" fontId="5" fillId="7" borderId="9" xfId="0" applyFont="1" applyFill="1" applyBorder="1" applyAlignment="1">
      <alignment horizontal="center" wrapText="1"/>
    </xf>
    <xf numFmtId="0" fontId="5" fillId="7" borderId="8" xfId="0" applyFont="1" applyFill="1" applyBorder="1" applyAlignment="1">
      <alignment horizontal="center" wrapText="1"/>
    </xf>
    <xf numFmtId="0" fontId="5" fillId="7" borderId="7" xfId="0" applyFont="1" applyFill="1" applyBorder="1" applyAlignment="1">
      <alignment horizontal="center" wrapText="1"/>
    </xf>
    <xf numFmtId="167" fontId="4" fillId="7" borderId="11" xfId="1" applyNumberFormat="1" applyFont="1" applyFill="1" applyBorder="1" applyAlignment="1" applyProtection="1">
      <alignment horizontal="center" vertical="center"/>
      <protection locked="0"/>
    </xf>
    <xf numFmtId="168" fontId="4" fillId="0" borderId="11" xfId="1" applyNumberFormat="1" applyFont="1" applyFill="1" applyBorder="1" applyAlignment="1" applyProtection="1">
      <alignment horizontal="center" vertical="center"/>
      <protection locked="0"/>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4" fillId="2" borderId="6" xfId="0"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cellXfs>
  <cellStyles count="2">
    <cellStyle name="Comma" xfId="1" builtinId="3"/>
    <cellStyle name="Normal" xfId="0" builtinId="0"/>
  </cellStyles>
  <dxfs count="9">
    <dxf>
      <font>
        <color auto="1"/>
      </font>
    </dxf>
    <dxf>
      <font>
        <color auto="1"/>
      </font>
    </dxf>
    <dxf>
      <font>
        <color auto="1"/>
      </font>
    </dxf>
    <dxf>
      <font>
        <color auto="1"/>
      </font>
    </dxf>
    <dxf>
      <font>
        <color auto="1"/>
      </font>
    </dxf>
    <dxf>
      <font>
        <color auto="1"/>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41"/>
  <sheetViews>
    <sheetView tabSelected="1" topLeftCell="AF9" zoomScaleNormal="100" workbookViewId="0">
      <selection activeCell="AP27" sqref="AP27"/>
    </sheetView>
  </sheetViews>
  <sheetFormatPr defaultColWidth="8.6640625" defaultRowHeight="20.25" x14ac:dyDescent="0.35"/>
  <cols>
    <col min="1" max="1" width="8.6640625" style="27" customWidth="1"/>
    <col min="2" max="2" width="23.83203125" style="47" customWidth="1"/>
    <col min="3" max="3" width="31.33203125" style="27" customWidth="1"/>
    <col min="4" max="6" width="8.6640625" style="27"/>
    <col min="7" max="7" width="8.83203125" style="27" customWidth="1"/>
    <col min="8" max="8" width="8.6640625" style="27"/>
    <col min="9" max="9" width="8.6640625" style="29"/>
    <col min="10" max="10" width="7.9140625" style="35" customWidth="1"/>
    <col min="11" max="11" width="10.4140625" style="35" customWidth="1"/>
    <col min="12" max="18" width="8.6640625" style="27"/>
    <col min="19" max="20" width="11.4140625" style="27" customWidth="1"/>
    <col min="21" max="24" width="8.6640625" style="27"/>
    <col min="25" max="25" width="11.6640625" style="27" customWidth="1"/>
    <col min="26" max="26" width="11.08203125" style="27" customWidth="1"/>
    <col min="27" max="28" width="8.6640625" style="27"/>
    <col min="29" max="29" width="10.1640625" style="27" customWidth="1"/>
    <col min="30" max="30" width="26.83203125" style="27" customWidth="1"/>
    <col min="31" max="31" width="39.4140625" style="27" customWidth="1"/>
    <col min="32" max="32" width="0.5" style="27" customWidth="1"/>
    <col min="33" max="35" width="8.6640625" style="27"/>
    <col min="36" max="36" width="9.75" style="27" customWidth="1"/>
    <col min="37" max="37" width="0.5" style="27" customWidth="1"/>
    <col min="38" max="43" width="8.6640625" style="27"/>
    <col min="44" max="44" width="30.75" style="27" customWidth="1"/>
    <col min="45" max="16384" width="8.6640625" style="27"/>
  </cols>
  <sheetData>
    <row r="1" spans="1:44" x14ac:dyDescent="0.35">
      <c r="B1" s="34"/>
      <c r="C1" s="35"/>
      <c r="AD1" s="35"/>
      <c r="AE1" s="35"/>
      <c r="AF1" s="35"/>
      <c r="AG1" s="35"/>
      <c r="AH1" s="35"/>
      <c r="AI1" s="35"/>
      <c r="AJ1" s="35"/>
      <c r="AK1" s="35"/>
      <c r="AL1" s="35"/>
      <c r="AM1" s="35"/>
      <c r="AN1" s="35"/>
      <c r="AO1" s="35"/>
      <c r="AP1" s="35"/>
    </row>
    <row r="2" spans="1:44" x14ac:dyDescent="0.35">
      <c r="A2" s="36"/>
      <c r="B2" s="49" t="s">
        <v>123</v>
      </c>
      <c r="C2" s="37"/>
      <c r="D2" s="38"/>
      <c r="E2" s="38"/>
      <c r="F2" s="38"/>
      <c r="G2" s="38"/>
      <c r="H2" s="38"/>
      <c r="I2" s="39"/>
      <c r="J2" s="37"/>
      <c r="K2" s="37"/>
      <c r="L2" s="38"/>
      <c r="M2" s="38"/>
      <c r="N2" s="38"/>
      <c r="O2" s="38"/>
      <c r="P2" s="40"/>
      <c r="Q2" s="40"/>
      <c r="R2" s="40"/>
      <c r="S2" s="40"/>
      <c r="T2" s="40"/>
      <c r="U2" s="40"/>
      <c r="V2" s="40"/>
      <c r="W2" s="40"/>
      <c r="X2" s="40"/>
      <c r="Y2" s="40"/>
      <c r="Z2" s="40"/>
      <c r="AA2" s="40"/>
      <c r="AB2" s="40"/>
      <c r="AD2" s="35"/>
      <c r="AE2" s="35"/>
      <c r="AF2" s="35"/>
      <c r="AG2" s="35"/>
      <c r="AH2" s="35"/>
      <c r="AI2" s="35"/>
      <c r="AJ2" s="35"/>
      <c r="AK2" s="35"/>
      <c r="AL2" s="35"/>
      <c r="AM2" s="35"/>
      <c r="AN2" s="35"/>
      <c r="AO2" s="35"/>
      <c r="AP2" s="35"/>
    </row>
    <row r="3" spans="1:44" x14ac:dyDescent="0.35">
      <c r="A3" s="36"/>
      <c r="B3" s="49" t="s">
        <v>124</v>
      </c>
      <c r="C3" s="37"/>
      <c r="D3" s="38"/>
      <c r="E3" s="38"/>
      <c r="F3" s="38"/>
      <c r="G3" s="38"/>
      <c r="H3" s="38"/>
      <c r="I3" s="39"/>
      <c r="J3" s="37"/>
      <c r="K3" s="37"/>
      <c r="L3" s="38"/>
      <c r="M3" s="38"/>
      <c r="N3" s="38"/>
      <c r="O3" s="38"/>
      <c r="P3" s="40"/>
      <c r="Q3" s="40"/>
      <c r="R3" s="40"/>
      <c r="S3" s="40"/>
      <c r="T3" s="40"/>
      <c r="U3" s="40"/>
      <c r="V3" s="40"/>
      <c r="W3" s="40"/>
      <c r="X3" s="40"/>
      <c r="Y3" s="40"/>
      <c r="Z3" s="40"/>
      <c r="AA3" s="40"/>
      <c r="AB3" s="40"/>
      <c r="AD3" s="35"/>
      <c r="AE3" s="35"/>
      <c r="AF3" s="35"/>
      <c r="AG3" s="35"/>
      <c r="AH3" s="35"/>
      <c r="AI3" s="35"/>
      <c r="AJ3" s="35"/>
      <c r="AK3" s="35"/>
      <c r="AL3" s="35"/>
      <c r="AM3" s="35"/>
      <c r="AN3" s="35"/>
      <c r="AO3" s="35"/>
      <c r="AP3" s="35"/>
    </row>
    <row r="4" spans="1:44" x14ac:dyDescent="0.35">
      <c r="A4" s="36"/>
      <c r="B4" s="49" t="s">
        <v>126</v>
      </c>
      <c r="C4" s="37"/>
      <c r="D4" s="38"/>
      <c r="E4" s="38"/>
      <c r="F4" s="38"/>
      <c r="G4" s="38"/>
      <c r="H4" s="38"/>
      <c r="I4" s="39"/>
      <c r="J4" s="37"/>
      <c r="K4" s="37"/>
      <c r="L4" s="38"/>
      <c r="M4" s="38"/>
      <c r="N4" s="38"/>
      <c r="O4" s="38"/>
      <c r="P4" s="40"/>
      <c r="Q4" s="40"/>
      <c r="R4" s="40"/>
      <c r="S4" s="40"/>
      <c r="T4" s="40"/>
      <c r="U4" s="40"/>
      <c r="V4" s="40"/>
      <c r="W4" s="40"/>
      <c r="X4" s="40"/>
      <c r="Y4" s="40"/>
      <c r="Z4" s="40"/>
      <c r="AA4" s="40"/>
      <c r="AB4" s="40"/>
      <c r="AD4" s="35"/>
      <c r="AE4" s="35"/>
      <c r="AF4" s="35"/>
      <c r="AG4" s="35"/>
      <c r="AH4" s="35"/>
      <c r="AI4" s="35"/>
      <c r="AJ4" s="35"/>
      <c r="AK4" s="35"/>
      <c r="AL4" s="35"/>
      <c r="AM4" s="35"/>
      <c r="AN4" s="35"/>
      <c r="AO4" s="35"/>
      <c r="AP4" s="35"/>
    </row>
    <row r="5" spans="1:44" ht="51" customHeight="1" x14ac:dyDescent="0.35">
      <c r="A5" s="36"/>
      <c r="B5" s="102" t="s">
        <v>139</v>
      </c>
      <c r="C5" s="93"/>
      <c r="D5" s="38"/>
      <c r="E5" s="38"/>
      <c r="F5" s="38"/>
      <c r="G5" s="38"/>
      <c r="H5" s="38"/>
      <c r="I5" s="39"/>
      <c r="J5" s="37"/>
      <c r="K5" s="37"/>
      <c r="L5" s="38"/>
      <c r="M5" s="38"/>
      <c r="N5" s="38"/>
      <c r="O5" s="38"/>
      <c r="P5" s="40"/>
      <c r="Q5" s="40"/>
      <c r="R5" s="40"/>
      <c r="S5" s="40"/>
      <c r="T5" s="40"/>
      <c r="U5" s="40"/>
      <c r="V5" s="40"/>
      <c r="W5" s="40"/>
      <c r="X5" s="40"/>
      <c r="Y5" s="40"/>
      <c r="Z5" s="40"/>
      <c r="AA5" s="40"/>
      <c r="AB5" s="40"/>
      <c r="AD5" s="35"/>
      <c r="AE5" s="35"/>
      <c r="AF5" s="35"/>
      <c r="AG5" s="35"/>
      <c r="AH5" s="35"/>
      <c r="AI5" s="35"/>
      <c r="AJ5" s="35"/>
      <c r="AK5" s="35"/>
      <c r="AL5" s="35"/>
      <c r="AM5" s="35"/>
      <c r="AN5" s="35"/>
      <c r="AO5" s="35"/>
      <c r="AP5" s="35"/>
    </row>
    <row r="6" spans="1:44" ht="21" thickBot="1" x14ac:dyDescent="0.4">
      <c r="A6" s="40"/>
      <c r="B6" s="50" t="s">
        <v>52</v>
      </c>
      <c r="C6" s="41"/>
      <c r="D6" s="40"/>
      <c r="E6" s="40"/>
      <c r="F6" s="40"/>
      <c r="G6" s="40"/>
      <c r="H6" s="40"/>
      <c r="I6" s="42"/>
      <c r="J6" s="43"/>
      <c r="K6" s="43"/>
      <c r="L6" s="40"/>
      <c r="M6" s="40"/>
      <c r="N6" s="40"/>
      <c r="O6" s="40"/>
      <c r="P6" s="40"/>
      <c r="Q6" s="40"/>
      <c r="R6" s="40"/>
      <c r="S6" s="40"/>
      <c r="T6" s="40"/>
      <c r="U6" s="40"/>
      <c r="V6" s="40"/>
      <c r="W6" s="40"/>
      <c r="X6" s="40"/>
      <c r="Y6" s="40"/>
      <c r="Z6" s="40"/>
      <c r="AA6" s="40"/>
      <c r="AB6" s="40"/>
      <c r="AD6" s="35"/>
      <c r="AE6" s="35"/>
      <c r="AF6" s="35"/>
      <c r="AG6" s="35"/>
      <c r="AH6" s="35"/>
      <c r="AI6" s="35"/>
      <c r="AJ6" s="35"/>
      <c r="AK6" s="35"/>
      <c r="AL6" s="35"/>
      <c r="AM6" s="35"/>
      <c r="AN6" s="35"/>
      <c r="AO6" s="35"/>
      <c r="AP6" s="35"/>
    </row>
    <row r="7" spans="1:44" ht="21" thickBot="1" x14ac:dyDescent="0.4">
      <c r="B7" s="51" t="s">
        <v>75</v>
      </c>
      <c r="C7" s="45"/>
      <c r="D7" s="91"/>
      <c r="F7" s="44"/>
      <c r="I7" s="42"/>
      <c r="J7" s="45"/>
      <c r="K7" s="45"/>
      <c r="L7" s="44"/>
      <c r="M7" s="44"/>
      <c r="N7" s="44"/>
      <c r="O7" s="44"/>
      <c r="P7" s="44"/>
      <c r="S7" s="25"/>
      <c r="AD7" s="35"/>
      <c r="AE7" s="35"/>
      <c r="AF7" s="35"/>
      <c r="AG7" s="35"/>
      <c r="AH7" s="35"/>
      <c r="AI7" s="35"/>
      <c r="AJ7" s="35"/>
      <c r="AK7" s="35"/>
      <c r="AL7" s="35"/>
      <c r="AM7" s="35"/>
      <c r="AN7" s="35"/>
      <c r="AO7" s="35"/>
      <c r="AP7" s="35"/>
    </row>
    <row r="8" spans="1:44" ht="21" thickBot="1" x14ac:dyDescent="0.4">
      <c r="B8" s="51" t="s">
        <v>0</v>
      </c>
      <c r="C8" s="45"/>
      <c r="D8" s="91"/>
      <c r="F8" s="44"/>
      <c r="I8" s="42"/>
      <c r="J8" s="45"/>
      <c r="K8" s="45"/>
      <c r="L8" s="44"/>
      <c r="M8" s="44"/>
      <c r="N8" s="44"/>
      <c r="O8" s="44"/>
      <c r="P8" s="44"/>
      <c r="S8" s="25"/>
      <c r="AD8" s="35"/>
      <c r="AE8" s="35"/>
      <c r="AF8" s="35"/>
      <c r="AG8" s="35"/>
      <c r="AH8" s="35"/>
      <c r="AI8" s="35"/>
      <c r="AJ8" s="35"/>
      <c r="AK8" s="35"/>
      <c r="AL8" s="35"/>
      <c r="AM8" s="35"/>
      <c r="AN8" s="35"/>
      <c r="AO8" s="35"/>
      <c r="AP8" s="35"/>
    </row>
    <row r="9" spans="1:44" ht="21" thickBot="1" x14ac:dyDescent="0.4">
      <c r="B9" s="44"/>
      <c r="C9" s="45"/>
      <c r="D9" s="44"/>
      <c r="E9" s="44"/>
      <c r="F9" s="44"/>
      <c r="G9" s="44"/>
      <c r="H9" s="44"/>
      <c r="I9" s="42"/>
      <c r="L9" s="44"/>
      <c r="M9" s="44"/>
      <c r="N9" s="44"/>
      <c r="O9" s="44"/>
      <c r="P9" s="44"/>
      <c r="S9" s="25"/>
      <c r="T9" s="46"/>
      <c r="U9" s="46"/>
      <c r="V9" s="46"/>
      <c r="W9" s="46"/>
      <c r="X9" s="46"/>
      <c r="Y9" s="46"/>
      <c r="Z9" s="46"/>
      <c r="AA9" s="46"/>
      <c r="AB9" s="46"/>
      <c r="AD9" s="35"/>
      <c r="AE9" s="35"/>
      <c r="AF9" s="35"/>
      <c r="AG9" s="35"/>
      <c r="AH9" s="35"/>
      <c r="AI9" s="35"/>
      <c r="AJ9" s="35"/>
      <c r="AK9" s="35"/>
      <c r="AL9" s="35"/>
      <c r="AM9" s="35"/>
      <c r="AN9" s="35"/>
      <c r="AO9" s="35"/>
      <c r="AP9" s="35"/>
    </row>
    <row r="10" spans="1:44" customFormat="1" ht="42.75" customHeight="1" thickBot="1" x14ac:dyDescent="0.4">
      <c r="A10" s="52"/>
      <c r="B10" s="53"/>
      <c r="C10" s="113" t="s">
        <v>68</v>
      </c>
      <c r="D10" s="114"/>
      <c r="E10" s="114"/>
      <c r="F10" s="114"/>
      <c r="G10" s="114"/>
      <c r="H10" s="114"/>
      <c r="I10" s="114"/>
      <c r="J10" s="114"/>
      <c r="K10" s="114"/>
      <c r="L10" s="115"/>
      <c r="M10" s="113" t="s">
        <v>54</v>
      </c>
      <c r="N10" s="114"/>
      <c r="O10" s="114"/>
      <c r="P10" s="114"/>
      <c r="Q10" s="114"/>
      <c r="R10" s="114"/>
      <c r="S10" s="114"/>
      <c r="T10" s="114"/>
      <c r="U10" s="115"/>
      <c r="V10" s="113" t="s">
        <v>53</v>
      </c>
      <c r="W10" s="114"/>
      <c r="X10" s="114"/>
      <c r="Y10" s="114"/>
      <c r="Z10" s="114"/>
      <c r="AA10" s="114"/>
      <c r="AB10" s="114"/>
      <c r="AC10" s="115"/>
      <c r="AD10" s="54"/>
      <c r="AE10" s="55"/>
      <c r="AF10" s="56"/>
      <c r="AG10" s="110" t="s">
        <v>49</v>
      </c>
      <c r="AH10" s="111"/>
      <c r="AI10" s="111"/>
      <c r="AJ10" s="112"/>
      <c r="AK10" s="56"/>
      <c r="AL10" s="110" t="s">
        <v>50</v>
      </c>
      <c r="AM10" s="111"/>
      <c r="AN10" s="111"/>
      <c r="AO10" s="111"/>
      <c r="AP10" s="111"/>
      <c r="AQ10" s="111"/>
      <c r="AR10" s="112"/>
    </row>
    <row r="11" spans="1:44" customFormat="1" ht="98.25" thickBot="1" x14ac:dyDescent="0.4">
      <c r="A11" s="57" t="s">
        <v>1</v>
      </c>
      <c r="B11" s="57" t="s">
        <v>2</v>
      </c>
      <c r="C11" s="57" t="s">
        <v>74</v>
      </c>
      <c r="D11" s="58" t="s">
        <v>69</v>
      </c>
      <c r="E11" s="59" t="s">
        <v>107</v>
      </c>
      <c r="F11" s="59" t="s">
        <v>27</v>
      </c>
      <c r="G11" s="59" t="s">
        <v>59</v>
      </c>
      <c r="H11" s="48" t="s">
        <v>4</v>
      </c>
      <c r="I11" s="59" t="s">
        <v>104</v>
      </c>
      <c r="J11" s="105" t="s">
        <v>108</v>
      </c>
      <c r="K11" s="58" t="s">
        <v>106</v>
      </c>
      <c r="L11" s="59" t="s">
        <v>66</v>
      </c>
      <c r="M11" s="59" t="s">
        <v>58</v>
      </c>
      <c r="N11" s="59" t="s">
        <v>70</v>
      </c>
      <c r="O11" s="59" t="s">
        <v>5</v>
      </c>
      <c r="P11" s="59" t="s">
        <v>45</v>
      </c>
      <c r="Q11" s="59" t="s">
        <v>30</v>
      </c>
      <c r="R11" s="59" t="s">
        <v>71</v>
      </c>
      <c r="S11" s="59" t="s">
        <v>46</v>
      </c>
      <c r="T11" s="59" t="s">
        <v>47</v>
      </c>
      <c r="U11" s="105" t="s">
        <v>6</v>
      </c>
      <c r="V11" s="83" t="s">
        <v>62</v>
      </c>
      <c r="W11" s="105" t="s">
        <v>60</v>
      </c>
      <c r="X11" s="105" t="s">
        <v>61</v>
      </c>
      <c r="Y11" s="48" t="s">
        <v>109</v>
      </c>
      <c r="Z11" s="83" t="s">
        <v>110</v>
      </c>
      <c r="AA11" s="48" t="s">
        <v>111</v>
      </c>
      <c r="AB11" s="60" t="s">
        <v>154</v>
      </c>
      <c r="AC11" s="83" t="s">
        <v>7</v>
      </c>
      <c r="AD11" s="107" t="s">
        <v>112</v>
      </c>
      <c r="AE11" s="58" t="s">
        <v>105</v>
      </c>
      <c r="AF11" s="61"/>
      <c r="AG11" s="106" t="s">
        <v>107</v>
      </c>
      <c r="AH11" s="106" t="s">
        <v>27</v>
      </c>
      <c r="AI11" s="106" t="s">
        <v>63</v>
      </c>
      <c r="AJ11" s="107" t="s">
        <v>106</v>
      </c>
      <c r="AK11" s="61"/>
      <c r="AL11" s="58" t="s">
        <v>8</v>
      </c>
      <c r="AM11" s="59" t="s">
        <v>107</v>
      </c>
      <c r="AN11" s="59" t="s">
        <v>27</v>
      </c>
      <c r="AO11" s="59" t="s">
        <v>63</v>
      </c>
      <c r="AP11" s="58" t="s">
        <v>9</v>
      </c>
      <c r="AQ11" s="58" t="s">
        <v>10</v>
      </c>
      <c r="AR11" s="58" t="s">
        <v>115</v>
      </c>
    </row>
    <row r="12" spans="1:44" hidden="1" x14ac:dyDescent="0.35">
      <c r="A12" s="73"/>
      <c r="B12" s="74"/>
      <c r="C12" s="73"/>
      <c r="D12" s="75"/>
      <c r="E12" s="76"/>
      <c r="F12" s="76"/>
      <c r="G12" s="76"/>
      <c r="H12" s="77"/>
      <c r="I12" s="76"/>
      <c r="J12" s="78">
        <f>+List!A1</f>
        <v>2024</v>
      </c>
      <c r="K12" s="75"/>
      <c r="L12" s="76"/>
      <c r="M12" s="79"/>
      <c r="N12" s="79"/>
      <c r="O12" s="79"/>
      <c r="P12" s="76"/>
      <c r="Q12" s="76"/>
      <c r="R12" s="76"/>
      <c r="S12" s="76"/>
      <c r="T12" s="76"/>
      <c r="U12" s="75"/>
      <c r="V12" s="77"/>
      <c r="W12" s="77"/>
      <c r="X12" s="77"/>
      <c r="Y12" s="77"/>
      <c r="Z12" s="77"/>
      <c r="AA12" s="77"/>
      <c r="AB12" s="80"/>
      <c r="AC12" s="80"/>
      <c r="AD12" s="75"/>
      <c r="AE12" s="75"/>
      <c r="AF12" s="81"/>
      <c r="AG12" s="76"/>
      <c r="AH12" s="76"/>
      <c r="AI12" s="76"/>
      <c r="AJ12" s="75"/>
      <c r="AK12" s="81"/>
      <c r="AL12" s="75"/>
      <c r="AM12" s="76"/>
      <c r="AN12" s="76"/>
      <c r="AO12" s="76"/>
      <c r="AP12" s="75"/>
      <c r="AQ12" s="75"/>
      <c r="AR12" s="75"/>
    </row>
    <row r="13" spans="1:44" s="30" customFormat="1" x14ac:dyDescent="0.35">
      <c r="A13" s="13">
        <v>1</v>
      </c>
      <c r="B13" s="14" t="s">
        <v>72</v>
      </c>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row>
    <row r="14" spans="1:44" s="30" customFormat="1" ht="27" x14ac:dyDescent="0.35">
      <c r="A14" s="16">
        <v>1</v>
      </c>
      <c r="B14" s="17" t="s">
        <v>138</v>
      </c>
      <c r="C14" s="18" t="s">
        <v>34</v>
      </c>
      <c r="D14" s="18" t="s">
        <v>128</v>
      </c>
      <c r="E14" s="16" t="s">
        <v>11</v>
      </c>
      <c r="F14" s="16" t="s">
        <v>12</v>
      </c>
      <c r="G14" s="19" t="s">
        <v>64</v>
      </c>
      <c r="H14" s="16"/>
      <c r="I14" s="16">
        <v>2008</v>
      </c>
      <c r="J14" s="89">
        <f>IF(I14="մինչև 2000","օգտակար ծառայության ժամկետը սպառված է",10-($J$12-I14))</f>
        <v>-6</v>
      </c>
      <c r="K14" s="63" t="s">
        <v>17</v>
      </c>
      <c r="L14" s="96">
        <v>13.6</v>
      </c>
      <c r="M14" s="96">
        <v>17.899999999999999</v>
      </c>
      <c r="N14" s="70">
        <f>O14/21</f>
        <v>77.142857142857139</v>
      </c>
      <c r="O14" s="98">
        <v>1620</v>
      </c>
      <c r="P14" s="84">
        <f>+O14*M14/100</f>
        <v>289.97999999999996</v>
      </c>
      <c r="Q14" s="100">
        <v>91.34</v>
      </c>
      <c r="R14" s="84">
        <f>+Q14*1000/P14</f>
        <v>314.98724049934481</v>
      </c>
      <c r="S14" s="62"/>
      <c r="T14" s="62"/>
      <c r="U14" s="85">
        <f>(Q14+T14)</f>
        <v>91.34</v>
      </c>
      <c r="V14" s="85">
        <f>U14*12</f>
        <v>1096.08</v>
      </c>
      <c r="W14" s="96">
        <f>81+88</f>
        <v>169</v>
      </c>
      <c r="X14" s="62"/>
      <c r="Y14" s="62"/>
      <c r="Z14" s="70">
        <f>SUM(V14:Y14)</f>
        <v>1265.08</v>
      </c>
      <c r="AA14" s="62">
        <v>35.392000000000003</v>
      </c>
      <c r="AB14" s="99">
        <v>9.6750000000000007</v>
      </c>
      <c r="AC14" s="70">
        <f>SUM(Z14:AB14)</f>
        <v>1310.1469999999999</v>
      </c>
      <c r="AD14" s="18" t="s">
        <v>40</v>
      </c>
      <c r="AE14" s="18" t="s">
        <v>41</v>
      </c>
      <c r="AF14" s="31"/>
      <c r="AG14" s="16"/>
      <c r="AH14" s="63"/>
      <c r="AI14" s="63"/>
      <c r="AJ14" s="63"/>
      <c r="AK14" s="64"/>
      <c r="AL14" s="65">
        <v>1</v>
      </c>
      <c r="AM14" s="16" t="s">
        <v>11</v>
      </c>
      <c r="AN14" s="63" t="s">
        <v>12</v>
      </c>
      <c r="AO14" s="63" t="s">
        <v>28</v>
      </c>
      <c r="AP14" s="63" t="s">
        <v>17</v>
      </c>
      <c r="AQ14" s="65">
        <v>10850000</v>
      </c>
      <c r="AR14" s="18"/>
    </row>
    <row r="15" spans="1:44" s="30" customFormat="1" hidden="1" x14ac:dyDescent="0.35">
      <c r="A15" s="16">
        <v>2</v>
      </c>
      <c r="B15" s="17"/>
      <c r="C15" s="18"/>
      <c r="D15" s="16"/>
      <c r="E15" s="16"/>
      <c r="F15" s="16"/>
      <c r="G15" s="19"/>
      <c r="H15" s="16"/>
      <c r="I15" s="16"/>
      <c r="J15" s="89">
        <f>IF(I15="մինչև 2000","օգտակար ծառայության ժամկետը սպառված է",10-($J$12-I15))</f>
        <v>-2014</v>
      </c>
      <c r="K15" s="63"/>
      <c r="L15" s="96"/>
      <c r="M15" s="62"/>
      <c r="N15" s="70">
        <f t="shared" ref="N15:N38" si="0">O15/21</f>
        <v>0</v>
      </c>
      <c r="O15" s="98"/>
      <c r="P15" s="84">
        <f t="shared" ref="P15:P38" si="1">+O15*M15/100</f>
        <v>0</v>
      </c>
      <c r="Q15" s="100">
        <f t="shared" ref="Q15" si="2">O15*M15/100*315/1000</f>
        <v>0</v>
      </c>
      <c r="R15" s="84" t="e">
        <f t="shared" ref="R15:R38" si="3">+Q15*1000/P15</f>
        <v>#DIV/0!</v>
      </c>
      <c r="S15" s="62"/>
      <c r="T15" s="62"/>
      <c r="U15" s="85">
        <f>(Q15+T15)</f>
        <v>0</v>
      </c>
      <c r="V15" s="85">
        <f>U15*12</f>
        <v>0</v>
      </c>
      <c r="W15" s="96"/>
      <c r="X15" s="62"/>
      <c r="Y15" s="62"/>
      <c r="Z15" s="70">
        <f>SUM(V15:Y15)</f>
        <v>0</v>
      </c>
      <c r="AA15" s="62"/>
      <c r="AB15" s="98"/>
      <c r="AC15" s="70">
        <f t="shared" ref="AC15:AC38" si="4">SUM(Z15:AB15)</f>
        <v>0</v>
      </c>
      <c r="AD15" s="18"/>
      <c r="AE15" s="18"/>
      <c r="AF15" s="31"/>
      <c r="AG15" s="16"/>
      <c r="AH15" s="63"/>
      <c r="AI15" s="63"/>
      <c r="AJ15" s="63"/>
      <c r="AK15" s="64"/>
      <c r="AL15" s="65"/>
      <c r="AM15" s="16"/>
      <c r="AN15" s="63"/>
      <c r="AO15" s="63"/>
      <c r="AP15" s="63"/>
      <c r="AQ15" s="65"/>
      <c r="AR15" s="18"/>
    </row>
    <row r="16" spans="1:44" s="30" customFormat="1" x14ac:dyDescent="0.35">
      <c r="A16" s="13"/>
      <c r="B16" s="14" t="s">
        <v>73</v>
      </c>
      <c r="C16" s="15"/>
      <c r="D16" s="15"/>
      <c r="E16" s="15"/>
      <c r="F16" s="15"/>
      <c r="G16" s="15"/>
      <c r="H16" s="15"/>
      <c r="I16" s="15"/>
      <c r="J16" s="90"/>
      <c r="K16" s="15"/>
      <c r="L16" s="97"/>
      <c r="M16" s="15"/>
      <c r="N16" s="12"/>
      <c r="O16" s="101"/>
      <c r="P16" s="101"/>
      <c r="Q16" s="101"/>
      <c r="R16" s="12"/>
      <c r="S16" s="15"/>
      <c r="T16" s="15"/>
      <c r="U16" s="12"/>
      <c r="V16" s="12"/>
      <c r="W16" s="97"/>
      <c r="X16" s="15"/>
      <c r="Y16" s="15"/>
      <c r="Z16" s="12"/>
      <c r="AA16" s="15"/>
      <c r="AB16" s="101"/>
      <c r="AC16" s="12"/>
      <c r="AD16" s="15"/>
      <c r="AE16" s="15"/>
      <c r="AF16" s="15"/>
      <c r="AG16" s="15"/>
      <c r="AH16" s="15"/>
      <c r="AI16" s="15"/>
      <c r="AJ16" s="15"/>
      <c r="AK16" s="15"/>
      <c r="AL16" s="15"/>
      <c r="AM16" s="15"/>
      <c r="AN16" s="15"/>
      <c r="AO16" s="15"/>
      <c r="AP16" s="15"/>
      <c r="AQ16" s="15"/>
      <c r="AR16" s="15"/>
    </row>
    <row r="17" spans="1:44" s="30" customFormat="1" ht="355.5" customHeight="1" x14ac:dyDescent="0.35">
      <c r="A17" s="16">
        <v>1</v>
      </c>
      <c r="B17" s="94" t="s">
        <v>140</v>
      </c>
      <c r="C17" s="18" t="s">
        <v>36</v>
      </c>
      <c r="D17" s="18" t="s">
        <v>153</v>
      </c>
      <c r="E17" s="16" t="s">
        <v>11</v>
      </c>
      <c r="F17" s="16" t="s">
        <v>12</v>
      </c>
      <c r="G17" s="19" t="s">
        <v>28</v>
      </c>
      <c r="H17" s="16"/>
      <c r="I17" s="16">
        <v>2008</v>
      </c>
      <c r="J17" s="89">
        <f t="shared" ref="J17:J38" si="5">IF(I17="մինչև 2000","օգտակար ծառայության ժամկետը սպառված է",10-($J$12-I17))</f>
        <v>-6</v>
      </c>
      <c r="K17" s="63" t="s">
        <v>17</v>
      </c>
      <c r="L17" s="96">
        <v>7.8</v>
      </c>
      <c r="M17" s="96">
        <v>10.3</v>
      </c>
      <c r="N17" s="70">
        <f t="shared" si="0"/>
        <v>93.333333333333329</v>
      </c>
      <c r="O17" s="98">
        <v>1960</v>
      </c>
      <c r="P17" s="84">
        <f t="shared" si="1"/>
        <v>201.88</v>
      </c>
      <c r="Q17" s="100">
        <v>63.59</v>
      </c>
      <c r="R17" s="84">
        <f t="shared" si="3"/>
        <v>314.98910243709133</v>
      </c>
      <c r="S17" s="62"/>
      <c r="T17" s="62"/>
      <c r="U17" s="85">
        <f t="shared" ref="U17:U33" si="6">(Q17+T17)</f>
        <v>63.59</v>
      </c>
      <c r="V17" s="85">
        <f t="shared" ref="V17:V33" si="7">U17*12</f>
        <v>763.08</v>
      </c>
      <c r="W17" s="96">
        <v>88</v>
      </c>
      <c r="X17" s="62"/>
      <c r="Y17" s="62"/>
      <c r="Z17" s="70">
        <f t="shared" ref="Z17:Z33" si="8">SUM(V17:Y17)</f>
        <v>851.08</v>
      </c>
      <c r="AA17" s="62">
        <v>118.47</v>
      </c>
      <c r="AB17" s="100">
        <v>8.4</v>
      </c>
      <c r="AC17" s="70">
        <f t="shared" si="4"/>
        <v>977.95</v>
      </c>
      <c r="AD17" s="18" t="s">
        <v>40</v>
      </c>
      <c r="AE17" s="18" t="s">
        <v>41</v>
      </c>
      <c r="AF17" s="31"/>
      <c r="AG17" s="16" t="s">
        <v>11</v>
      </c>
      <c r="AH17" s="63" t="s">
        <v>12</v>
      </c>
      <c r="AI17" s="63" t="s">
        <v>28</v>
      </c>
      <c r="AJ17" s="63" t="s">
        <v>17</v>
      </c>
      <c r="AK17" s="64"/>
      <c r="AL17" s="65">
        <v>1</v>
      </c>
      <c r="AM17" s="16" t="s">
        <v>11</v>
      </c>
      <c r="AN17" s="63" t="s">
        <v>12</v>
      </c>
      <c r="AO17" s="63" t="s">
        <v>28</v>
      </c>
      <c r="AP17" s="63" t="s">
        <v>17</v>
      </c>
      <c r="AQ17" s="65">
        <v>10850000</v>
      </c>
      <c r="AR17" s="104" t="s">
        <v>155</v>
      </c>
    </row>
    <row r="18" spans="1:44" s="30" customFormat="1" ht="356.25" customHeight="1" x14ac:dyDescent="0.35">
      <c r="A18" s="16">
        <v>2</v>
      </c>
      <c r="B18" s="94" t="s">
        <v>141</v>
      </c>
      <c r="C18" s="18" t="s">
        <v>36</v>
      </c>
      <c r="D18" s="18" t="s">
        <v>153</v>
      </c>
      <c r="E18" s="16" t="s">
        <v>11</v>
      </c>
      <c r="F18" s="16" t="s">
        <v>12</v>
      </c>
      <c r="G18" s="19" t="s">
        <v>64</v>
      </c>
      <c r="H18" s="16"/>
      <c r="I18" s="16">
        <v>2008</v>
      </c>
      <c r="J18" s="89">
        <f t="shared" si="5"/>
        <v>-6</v>
      </c>
      <c r="K18" s="63" t="s">
        <v>17</v>
      </c>
      <c r="L18" s="96">
        <v>9.5</v>
      </c>
      <c r="M18" s="96">
        <v>12.5</v>
      </c>
      <c r="N18" s="70">
        <f t="shared" si="0"/>
        <v>65.857142857142861</v>
      </c>
      <c r="O18" s="98">
        <v>1383</v>
      </c>
      <c r="P18" s="84">
        <f t="shared" si="1"/>
        <v>172.875</v>
      </c>
      <c r="Q18" s="100">
        <v>54.46</v>
      </c>
      <c r="R18" s="84">
        <f t="shared" si="3"/>
        <v>315.02530730296456</v>
      </c>
      <c r="S18" s="62"/>
      <c r="T18" s="62"/>
      <c r="U18" s="85">
        <f t="shared" si="6"/>
        <v>54.46</v>
      </c>
      <c r="V18" s="85">
        <f t="shared" si="7"/>
        <v>653.52</v>
      </c>
      <c r="W18" s="96">
        <v>96</v>
      </c>
      <c r="X18" s="62"/>
      <c r="Y18" s="62"/>
      <c r="Z18" s="70">
        <f t="shared" si="8"/>
        <v>749.52</v>
      </c>
      <c r="AA18" s="62">
        <v>271.137</v>
      </c>
      <c r="AB18" s="100">
        <v>10.199999999999999</v>
      </c>
      <c r="AC18" s="70">
        <f t="shared" si="4"/>
        <v>1030.857</v>
      </c>
      <c r="AD18" s="18" t="s">
        <v>40</v>
      </c>
      <c r="AE18" s="18" t="s">
        <v>41</v>
      </c>
      <c r="AF18" s="31"/>
      <c r="AG18" s="16" t="s">
        <v>11</v>
      </c>
      <c r="AH18" s="63" t="s">
        <v>12</v>
      </c>
      <c r="AI18" s="63" t="s">
        <v>28</v>
      </c>
      <c r="AJ18" s="63" t="s">
        <v>17</v>
      </c>
      <c r="AK18" s="64"/>
      <c r="AL18" s="65">
        <v>1</v>
      </c>
      <c r="AM18" s="16" t="s">
        <v>11</v>
      </c>
      <c r="AN18" s="63" t="s">
        <v>12</v>
      </c>
      <c r="AO18" s="63" t="s">
        <v>28</v>
      </c>
      <c r="AP18" s="63" t="s">
        <v>17</v>
      </c>
      <c r="AQ18" s="65">
        <v>10850000</v>
      </c>
      <c r="AR18" s="104" t="s">
        <v>155</v>
      </c>
    </row>
    <row r="19" spans="1:44" s="30" customFormat="1" ht="359.25" customHeight="1" x14ac:dyDescent="0.35">
      <c r="A19" s="16">
        <v>3</v>
      </c>
      <c r="B19" s="94" t="s">
        <v>142</v>
      </c>
      <c r="C19" s="18" t="s">
        <v>35</v>
      </c>
      <c r="D19" s="18" t="s">
        <v>129</v>
      </c>
      <c r="E19" s="16" t="s">
        <v>11</v>
      </c>
      <c r="F19" s="16" t="s">
        <v>12</v>
      </c>
      <c r="G19" s="19" t="s">
        <v>64</v>
      </c>
      <c r="H19" s="16"/>
      <c r="I19" s="16">
        <v>2006</v>
      </c>
      <c r="J19" s="89">
        <f t="shared" ref="J19:J26" si="9">IF(I19="մինչև 2000","օգտակար ծառայության ժամկետը սպառված է",10-($J$12-I19))</f>
        <v>-8</v>
      </c>
      <c r="K19" s="63" t="s">
        <v>17</v>
      </c>
      <c r="L19" s="96">
        <v>9.5</v>
      </c>
      <c r="M19" s="96">
        <v>12.5</v>
      </c>
      <c r="N19" s="70">
        <f t="shared" si="0"/>
        <v>49.333333333333336</v>
      </c>
      <c r="O19" s="109">
        <v>1036</v>
      </c>
      <c r="P19" s="84">
        <f t="shared" ref="P19:P26" si="10">+O19*M19/100</f>
        <v>129.5</v>
      </c>
      <c r="Q19" s="100">
        <v>40.79</v>
      </c>
      <c r="R19" s="84">
        <f t="shared" ref="R19:R26" si="11">+Q19*1000/P19</f>
        <v>314.98069498069498</v>
      </c>
      <c r="S19" s="62"/>
      <c r="T19" s="62"/>
      <c r="U19" s="85">
        <f t="shared" ref="U19:U26" si="12">(Q19+T19)</f>
        <v>40.79</v>
      </c>
      <c r="V19" s="85">
        <f t="shared" ref="V19:V26" si="13">U19*12</f>
        <v>489.48</v>
      </c>
      <c r="W19" s="96">
        <f>74+70</f>
        <v>144</v>
      </c>
      <c r="X19" s="62">
        <v>30</v>
      </c>
      <c r="Y19" s="62"/>
      <c r="Z19" s="70">
        <f t="shared" ref="Z19:Z26" si="14">SUM(V19:Y19)</f>
        <v>663.48</v>
      </c>
      <c r="AA19" s="103">
        <v>1147.614</v>
      </c>
      <c r="AB19" s="99">
        <v>9.5250000000000004</v>
      </c>
      <c r="AC19" s="70">
        <f t="shared" ref="AC19:AC26" si="15">SUM(Z19:AB19)</f>
        <v>1820.6190000000001</v>
      </c>
      <c r="AD19" s="18" t="s">
        <v>40</v>
      </c>
      <c r="AE19" s="18" t="s">
        <v>41</v>
      </c>
      <c r="AF19" s="31"/>
      <c r="AG19" s="16" t="s">
        <v>11</v>
      </c>
      <c r="AH19" s="63" t="s">
        <v>12</v>
      </c>
      <c r="AI19" s="63" t="s">
        <v>28</v>
      </c>
      <c r="AJ19" s="63" t="s">
        <v>17</v>
      </c>
      <c r="AK19" s="64"/>
      <c r="AL19" s="65">
        <v>1</v>
      </c>
      <c r="AM19" s="16" t="s">
        <v>11</v>
      </c>
      <c r="AN19" s="63" t="s">
        <v>12</v>
      </c>
      <c r="AO19" s="63" t="s">
        <v>28</v>
      </c>
      <c r="AP19" s="63" t="s">
        <v>17</v>
      </c>
      <c r="AQ19" s="65">
        <v>10850000</v>
      </c>
      <c r="AR19" s="104" t="s">
        <v>156</v>
      </c>
    </row>
    <row r="20" spans="1:44" s="30" customFormat="1" ht="361.5" customHeight="1" x14ac:dyDescent="0.35">
      <c r="A20" s="16">
        <v>4</v>
      </c>
      <c r="B20" s="94" t="s">
        <v>143</v>
      </c>
      <c r="C20" s="18" t="s">
        <v>36</v>
      </c>
      <c r="D20" s="18" t="s">
        <v>130</v>
      </c>
      <c r="E20" s="16" t="s">
        <v>11</v>
      </c>
      <c r="F20" s="16" t="s">
        <v>12</v>
      </c>
      <c r="G20" s="19" t="s">
        <v>16</v>
      </c>
      <c r="H20" s="16"/>
      <c r="I20" s="16">
        <v>2010</v>
      </c>
      <c r="J20" s="89">
        <f t="shared" si="9"/>
        <v>-4</v>
      </c>
      <c r="K20" s="63" t="s">
        <v>17</v>
      </c>
      <c r="L20" s="96">
        <v>8.6</v>
      </c>
      <c r="M20" s="96">
        <v>11.3</v>
      </c>
      <c r="N20" s="70">
        <f t="shared" si="0"/>
        <v>102.0952380952381</v>
      </c>
      <c r="O20" s="98">
        <v>2144</v>
      </c>
      <c r="P20" s="84">
        <f t="shared" si="10"/>
        <v>242.27200000000002</v>
      </c>
      <c r="Q20" s="100">
        <v>76.319999999999993</v>
      </c>
      <c r="R20" s="84">
        <f t="shared" si="11"/>
        <v>315.01783119799234</v>
      </c>
      <c r="S20" s="62"/>
      <c r="T20" s="62"/>
      <c r="U20" s="85">
        <f t="shared" si="12"/>
        <v>76.319999999999993</v>
      </c>
      <c r="V20" s="85">
        <f t="shared" si="13"/>
        <v>915.83999999999992</v>
      </c>
      <c r="W20" s="96">
        <v>70</v>
      </c>
      <c r="X20" s="62"/>
      <c r="Y20" s="62"/>
      <c r="Z20" s="70">
        <f t="shared" si="14"/>
        <v>985.83999999999992</v>
      </c>
      <c r="AA20" s="62">
        <v>636.745</v>
      </c>
      <c r="AB20" s="99">
        <v>7.52</v>
      </c>
      <c r="AC20" s="70">
        <f t="shared" si="15"/>
        <v>1630.105</v>
      </c>
      <c r="AD20" s="18" t="s">
        <v>40</v>
      </c>
      <c r="AE20" s="18" t="s">
        <v>41</v>
      </c>
      <c r="AF20" s="31"/>
      <c r="AG20" s="16" t="s">
        <v>11</v>
      </c>
      <c r="AH20" s="63" t="s">
        <v>12</v>
      </c>
      <c r="AI20" s="63" t="s">
        <v>28</v>
      </c>
      <c r="AJ20" s="63" t="s">
        <v>17</v>
      </c>
      <c r="AK20" s="64"/>
      <c r="AL20" s="65">
        <v>1</v>
      </c>
      <c r="AM20" s="16" t="s">
        <v>11</v>
      </c>
      <c r="AN20" s="63" t="s">
        <v>12</v>
      </c>
      <c r="AO20" s="63" t="s">
        <v>28</v>
      </c>
      <c r="AP20" s="63" t="s">
        <v>17</v>
      </c>
      <c r="AQ20" s="65">
        <v>10850000</v>
      </c>
      <c r="AR20" s="104" t="s">
        <v>155</v>
      </c>
    </row>
    <row r="21" spans="1:44" s="30" customFormat="1" ht="357" customHeight="1" x14ac:dyDescent="0.35">
      <c r="A21" s="16">
        <v>5</v>
      </c>
      <c r="B21" s="94" t="s">
        <v>137</v>
      </c>
      <c r="C21" s="18" t="s">
        <v>35</v>
      </c>
      <c r="D21" s="18" t="s">
        <v>131</v>
      </c>
      <c r="E21" s="16" t="s">
        <v>19</v>
      </c>
      <c r="F21" s="16" t="s">
        <v>12</v>
      </c>
      <c r="G21" s="19" t="s">
        <v>64</v>
      </c>
      <c r="H21" s="16"/>
      <c r="I21" s="16">
        <v>2006</v>
      </c>
      <c r="J21" s="89">
        <f t="shared" ref="J21:J23" si="16">IF(I21="մինչև 2000","օգտակար ծառայության ժամկետը սպառված է",10-($J$12-I21))</f>
        <v>-8</v>
      </c>
      <c r="K21" s="63" t="s">
        <v>17</v>
      </c>
      <c r="L21" s="96">
        <v>16.600000000000001</v>
      </c>
      <c r="M21" s="96">
        <v>21.8</v>
      </c>
      <c r="N21" s="70">
        <f t="shared" si="0"/>
        <v>56.142857142857146</v>
      </c>
      <c r="O21" s="98">
        <v>1179</v>
      </c>
      <c r="P21" s="84">
        <f t="shared" ref="P21:P23" si="17">+O21*M21/100</f>
        <v>257.02199999999999</v>
      </c>
      <c r="Q21" s="100">
        <v>80.959999999999994</v>
      </c>
      <c r="R21" s="84">
        <f t="shared" ref="R21:R23" si="18">+Q21*1000/P21</f>
        <v>314.99249091517459</v>
      </c>
      <c r="S21" s="62"/>
      <c r="T21" s="62"/>
      <c r="U21" s="85">
        <f t="shared" ref="U21:U23" si="19">(Q21+T21)</f>
        <v>80.959999999999994</v>
      </c>
      <c r="V21" s="85">
        <f t="shared" ref="V21:V23" si="20">U21*12</f>
        <v>971.52</v>
      </c>
      <c r="W21" s="96"/>
      <c r="X21" s="62">
        <v>50</v>
      </c>
      <c r="Y21" s="62"/>
      <c r="Z21" s="70">
        <f t="shared" ref="Z21:Z23" si="21">SUM(V21:Y21)</f>
        <v>1021.52</v>
      </c>
      <c r="AA21" s="62">
        <v>141.995</v>
      </c>
      <c r="AB21" s="100">
        <v>10</v>
      </c>
      <c r="AC21" s="70">
        <f t="shared" ref="AC21:AC23" si="22">SUM(Z21:AB21)</f>
        <v>1173.5149999999999</v>
      </c>
      <c r="AD21" s="18" t="s">
        <v>40</v>
      </c>
      <c r="AE21" s="18" t="s">
        <v>41</v>
      </c>
      <c r="AF21" s="31"/>
      <c r="AG21" s="16" t="s">
        <v>11</v>
      </c>
      <c r="AH21" s="63" t="s">
        <v>12</v>
      </c>
      <c r="AI21" s="63" t="s">
        <v>28</v>
      </c>
      <c r="AJ21" s="63" t="s">
        <v>17</v>
      </c>
      <c r="AK21" s="64"/>
      <c r="AL21" s="65">
        <v>1</v>
      </c>
      <c r="AM21" s="16" t="s">
        <v>11</v>
      </c>
      <c r="AN21" s="63" t="s">
        <v>12</v>
      </c>
      <c r="AO21" s="63" t="s">
        <v>28</v>
      </c>
      <c r="AP21" s="63" t="s">
        <v>17</v>
      </c>
      <c r="AQ21" s="65">
        <v>10850000</v>
      </c>
      <c r="AR21" s="104" t="s">
        <v>155</v>
      </c>
    </row>
    <row r="22" spans="1:44" s="30" customFormat="1" ht="159" customHeight="1" x14ac:dyDescent="0.35">
      <c r="A22" s="16">
        <v>6</v>
      </c>
      <c r="B22" s="94" t="s">
        <v>144</v>
      </c>
      <c r="C22" s="18" t="s">
        <v>36</v>
      </c>
      <c r="D22" s="18" t="s">
        <v>136</v>
      </c>
      <c r="E22" s="16" t="s">
        <v>11</v>
      </c>
      <c r="F22" s="16" t="s">
        <v>12</v>
      </c>
      <c r="G22" s="19" t="s">
        <v>64</v>
      </c>
      <c r="H22" s="16"/>
      <c r="I22" s="16">
        <v>2006</v>
      </c>
      <c r="J22" s="89">
        <f t="shared" si="16"/>
        <v>-8</v>
      </c>
      <c r="K22" s="63" t="s">
        <v>17</v>
      </c>
      <c r="L22" s="96">
        <v>13.6</v>
      </c>
      <c r="M22" s="96">
        <v>17.899999999999999</v>
      </c>
      <c r="N22" s="70">
        <f t="shared" si="0"/>
        <v>80.285714285714292</v>
      </c>
      <c r="O22" s="109">
        <v>1686</v>
      </c>
      <c r="P22" s="84">
        <f t="shared" si="17"/>
        <v>301.79399999999998</v>
      </c>
      <c r="Q22" s="100">
        <v>95.07</v>
      </c>
      <c r="R22" s="84">
        <f t="shared" si="18"/>
        <v>315.01620310542955</v>
      </c>
      <c r="S22" s="62"/>
      <c r="T22" s="62"/>
      <c r="U22" s="85">
        <f t="shared" si="19"/>
        <v>95.07</v>
      </c>
      <c r="V22" s="85">
        <f t="shared" si="20"/>
        <v>1140.8399999999999</v>
      </c>
      <c r="W22" s="96"/>
      <c r="X22" s="62"/>
      <c r="Y22" s="62"/>
      <c r="Z22" s="70">
        <f t="shared" si="21"/>
        <v>1140.8399999999999</v>
      </c>
      <c r="AA22" s="62">
        <v>39.796999999999997</v>
      </c>
      <c r="AB22" s="100">
        <v>9.9250000000000007</v>
      </c>
      <c r="AC22" s="70">
        <f t="shared" si="22"/>
        <v>1190.5619999999999</v>
      </c>
      <c r="AD22" s="18" t="s">
        <v>40</v>
      </c>
      <c r="AE22" s="18" t="s">
        <v>41</v>
      </c>
      <c r="AF22" s="31"/>
      <c r="AG22" s="16"/>
      <c r="AH22" s="63"/>
      <c r="AI22" s="63"/>
      <c r="AJ22" s="63"/>
      <c r="AK22" s="64"/>
      <c r="AL22" s="65">
        <v>1</v>
      </c>
      <c r="AM22" s="16" t="s">
        <v>11</v>
      </c>
      <c r="AN22" s="63" t="s">
        <v>12</v>
      </c>
      <c r="AO22" s="63" t="s">
        <v>28</v>
      </c>
      <c r="AP22" s="63" t="s">
        <v>17</v>
      </c>
      <c r="AQ22" s="65">
        <v>10850000</v>
      </c>
      <c r="AR22" s="104" t="s">
        <v>155</v>
      </c>
    </row>
    <row r="23" spans="1:44" s="30" customFormat="1" ht="364.5" x14ac:dyDescent="0.35">
      <c r="A23" s="16">
        <v>7</v>
      </c>
      <c r="B23" s="94" t="s">
        <v>145</v>
      </c>
      <c r="C23" s="18" t="s">
        <v>36</v>
      </c>
      <c r="D23" s="18" t="s">
        <v>135</v>
      </c>
      <c r="E23" s="16" t="s">
        <v>11</v>
      </c>
      <c r="F23" s="16" t="s">
        <v>12</v>
      </c>
      <c r="G23" s="19" t="s">
        <v>16</v>
      </c>
      <c r="H23" s="16"/>
      <c r="I23" s="16">
        <v>2010</v>
      </c>
      <c r="J23" s="89">
        <f t="shared" si="16"/>
        <v>-4</v>
      </c>
      <c r="K23" s="63" t="s">
        <v>17</v>
      </c>
      <c r="L23" s="96">
        <v>8.4</v>
      </c>
      <c r="M23" s="96">
        <v>11</v>
      </c>
      <c r="N23" s="70">
        <f t="shared" si="0"/>
        <v>93.714285714285708</v>
      </c>
      <c r="O23" s="98">
        <v>1968</v>
      </c>
      <c r="P23" s="84">
        <f t="shared" si="17"/>
        <v>216.48</v>
      </c>
      <c r="Q23" s="100">
        <v>68.19</v>
      </c>
      <c r="R23" s="84">
        <f t="shared" si="18"/>
        <v>314.99445676274945</v>
      </c>
      <c r="S23" s="62"/>
      <c r="T23" s="62"/>
      <c r="U23" s="85">
        <f t="shared" si="19"/>
        <v>68.19</v>
      </c>
      <c r="V23" s="85">
        <f t="shared" si="20"/>
        <v>818.28</v>
      </c>
      <c r="W23" s="96">
        <v>100</v>
      </c>
      <c r="X23" s="62"/>
      <c r="Y23" s="62"/>
      <c r="Z23" s="70">
        <f t="shared" si="21"/>
        <v>918.28</v>
      </c>
      <c r="AA23" s="62"/>
      <c r="AB23" s="100">
        <v>7.52</v>
      </c>
      <c r="AC23" s="70">
        <f t="shared" si="22"/>
        <v>925.8</v>
      </c>
      <c r="AD23" s="18" t="s">
        <v>40</v>
      </c>
      <c r="AE23" s="18" t="s">
        <v>41</v>
      </c>
      <c r="AF23" s="31"/>
      <c r="AG23" s="16"/>
      <c r="AH23" s="63"/>
      <c r="AI23" s="63"/>
      <c r="AJ23" s="63"/>
      <c r="AK23" s="64"/>
      <c r="AL23" s="65">
        <v>1</v>
      </c>
      <c r="AM23" s="16" t="s">
        <v>11</v>
      </c>
      <c r="AN23" s="63" t="s">
        <v>12</v>
      </c>
      <c r="AO23" s="63" t="s">
        <v>28</v>
      </c>
      <c r="AP23" s="63" t="s">
        <v>17</v>
      </c>
      <c r="AQ23" s="65">
        <v>10850000</v>
      </c>
      <c r="AR23" s="104" t="s">
        <v>155</v>
      </c>
    </row>
    <row r="24" spans="1:44" s="30" customFormat="1" ht="33" customHeight="1" x14ac:dyDescent="0.35">
      <c r="A24" s="16">
        <v>8</v>
      </c>
      <c r="B24" s="94" t="s">
        <v>146</v>
      </c>
      <c r="C24" s="18" t="s">
        <v>36</v>
      </c>
      <c r="D24" s="18" t="s">
        <v>136</v>
      </c>
      <c r="E24" s="16" t="s">
        <v>11</v>
      </c>
      <c r="F24" s="16" t="s">
        <v>12</v>
      </c>
      <c r="G24" s="19" t="s">
        <v>64</v>
      </c>
      <c r="H24" s="16"/>
      <c r="I24" s="16">
        <v>2006</v>
      </c>
      <c r="J24" s="89">
        <f t="shared" si="9"/>
        <v>-8</v>
      </c>
      <c r="K24" s="63" t="s">
        <v>17</v>
      </c>
      <c r="L24" s="96">
        <v>13.6</v>
      </c>
      <c r="M24" s="96">
        <v>17.899999999999999</v>
      </c>
      <c r="N24" s="70">
        <f t="shared" si="0"/>
        <v>62.38095238095238</v>
      </c>
      <c r="O24" s="109">
        <v>1310</v>
      </c>
      <c r="P24" s="84">
        <f t="shared" si="10"/>
        <v>234.48999999999995</v>
      </c>
      <c r="Q24" s="100">
        <v>73.86</v>
      </c>
      <c r="R24" s="84">
        <f t="shared" si="11"/>
        <v>314.98144910230718</v>
      </c>
      <c r="S24" s="62"/>
      <c r="T24" s="62"/>
      <c r="U24" s="85">
        <f t="shared" si="12"/>
        <v>73.86</v>
      </c>
      <c r="V24" s="85">
        <f t="shared" si="13"/>
        <v>886.31999999999994</v>
      </c>
      <c r="W24" s="96">
        <v>96</v>
      </c>
      <c r="X24" s="62"/>
      <c r="Y24" s="62"/>
      <c r="Z24" s="70">
        <f t="shared" si="14"/>
        <v>982.31999999999994</v>
      </c>
      <c r="AA24" s="62"/>
      <c r="AB24" s="100">
        <v>9.6750000000000007</v>
      </c>
      <c r="AC24" s="70">
        <f t="shared" si="15"/>
        <v>991.99499999999989</v>
      </c>
      <c r="AD24" s="18" t="s">
        <v>40</v>
      </c>
      <c r="AE24" s="18" t="s">
        <v>41</v>
      </c>
      <c r="AF24" s="31"/>
      <c r="AG24" s="16"/>
      <c r="AH24" s="63"/>
      <c r="AI24" s="63"/>
      <c r="AJ24" s="63"/>
      <c r="AK24" s="64"/>
      <c r="AL24" s="65">
        <v>1</v>
      </c>
      <c r="AM24" s="16" t="s">
        <v>11</v>
      </c>
      <c r="AN24" s="63" t="s">
        <v>12</v>
      </c>
      <c r="AO24" s="63" t="s">
        <v>28</v>
      </c>
      <c r="AP24" s="63" t="s">
        <v>17</v>
      </c>
      <c r="AQ24" s="65">
        <v>10850000</v>
      </c>
      <c r="AR24" s="104" t="s">
        <v>155</v>
      </c>
    </row>
    <row r="25" spans="1:44" s="30" customFormat="1" ht="60.75" customHeight="1" x14ac:dyDescent="0.35">
      <c r="A25" s="16">
        <v>9</v>
      </c>
      <c r="B25" s="94" t="s">
        <v>147</v>
      </c>
      <c r="C25" s="18" t="s">
        <v>36</v>
      </c>
      <c r="D25" s="18" t="s">
        <v>132</v>
      </c>
      <c r="E25" s="16" t="s">
        <v>19</v>
      </c>
      <c r="F25" s="16" t="s">
        <v>12</v>
      </c>
      <c r="G25" s="19" t="s">
        <v>16</v>
      </c>
      <c r="H25" s="16"/>
      <c r="I25" s="16" t="s">
        <v>67</v>
      </c>
      <c r="J25" s="89" t="str">
        <f t="shared" si="9"/>
        <v>օգտակար ծառայության ժամկետը սպառված է</v>
      </c>
      <c r="K25" s="63" t="s">
        <v>17</v>
      </c>
      <c r="L25" s="96">
        <v>11.5</v>
      </c>
      <c r="M25" s="96">
        <v>15.1</v>
      </c>
      <c r="N25" s="70">
        <f t="shared" si="0"/>
        <v>62.904761904761905</v>
      </c>
      <c r="O25" s="109">
        <v>1321</v>
      </c>
      <c r="P25" s="84">
        <f t="shared" si="10"/>
        <v>199.47099999999998</v>
      </c>
      <c r="Q25" s="100">
        <v>62.83</v>
      </c>
      <c r="R25" s="84">
        <f t="shared" si="11"/>
        <v>314.98313037985474</v>
      </c>
      <c r="S25" s="62"/>
      <c r="T25" s="62"/>
      <c r="U25" s="85">
        <f t="shared" si="12"/>
        <v>62.83</v>
      </c>
      <c r="V25" s="85">
        <f t="shared" si="13"/>
        <v>753.96</v>
      </c>
      <c r="W25" s="96"/>
      <c r="X25" s="62"/>
      <c r="Y25" s="62"/>
      <c r="Z25" s="70">
        <f t="shared" si="14"/>
        <v>753.96</v>
      </c>
      <c r="AA25" s="62">
        <v>413.54</v>
      </c>
      <c r="AB25" s="100">
        <v>6.3</v>
      </c>
      <c r="AC25" s="70">
        <f t="shared" si="15"/>
        <v>1173.8</v>
      </c>
      <c r="AD25" s="18" t="s">
        <v>40</v>
      </c>
      <c r="AE25" s="18" t="s">
        <v>41</v>
      </c>
      <c r="AF25" s="31"/>
      <c r="AG25" s="16"/>
      <c r="AH25" s="63"/>
      <c r="AI25" s="63"/>
      <c r="AJ25" s="63"/>
      <c r="AK25" s="64"/>
      <c r="AL25" s="65">
        <v>1</v>
      </c>
      <c r="AM25" s="16" t="s">
        <v>11</v>
      </c>
      <c r="AN25" s="63" t="s">
        <v>12</v>
      </c>
      <c r="AO25" s="63" t="s">
        <v>28</v>
      </c>
      <c r="AP25" s="63" t="s">
        <v>17</v>
      </c>
      <c r="AQ25" s="65">
        <v>10850000</v>
      </c>
      <c r="AR25" s="104" t="s">
        <v>155</v>
      </c>
    </row>
    <row r="26" spans="1:44" s="30" customFormat="1" ht="364.5" x14ac:dyDescent="0.35">
      <c r="A26" s="16">
        <v>10</v>
      </c>
      <c r="B26" s="94" t="s">
        <v>148</v>
      </c>
      <c r="C26" s="18" t="s">
        <v>36</v>
      </c>
      <c r="D26" s="18" t="s">
        <v>133</v>
      </c>
      <c r="E26" s="16" t="s">
        <v>11</v>
      </c>
      <c r="F26" s="16" t="s">
        <v>12</v>
      </c>
      <c r="G26" s="19" t="s">
        <v>16</v>
      </c>
      <c r="H26" s="16"/>
      <c r="I26" s="16">
        <v>2015</v>
      </c>
      <c r="J26" s="89">
        <f t="shared" si="9"/>
        <v>1</v>
      </c>
      <c r="K26" s="63" t="s">
        <v>17</v>
      </c>
      <c r="L26" s="96">
        <v>9.4</v>
      </c>
      <c r="M26" s="96">
        <v>12.4</v>
      </c>
      <c r="N26" s="70">
        <f>O26/21</f>
        <v>83.523809523809518</v>
      </c>
      <c r="O26" s="98">
        <v>1754</v>
      </c>
      <c r="P26" s="84">
        <f t="shared" si="10"/>
        <v>217.49600000000001</v>
      </c>
      <c r="Q26" s="100">
        <v>68.510000000000005</v>
      </c>
      <c r="R26" s="84">
        <f t="shared" si="11"/>
        <v>314.99429874572405</v>
      </c>
      <c r="S26" s="62"/>
      <c r="T26" s="62"/>
      <c r="U26" s="85">
        <f t="shared" si="12"/>
        <v>68.510000000000005</v>
      </c>
      <c r="V26" s="85">
        <f t="shared" si="13"/>
        <v>822.12000000000012</v>
      </c>
      <c r="W26" s="96"/>
      <c r="X26" s="62"/>
      <c r="Y26" s="62"/>
      <c r="Z26" s="70">
        <f t="shared" si="14"/>
        <v>822.12000000000012</v>
      </c>
      <c r="AA26" s="62"/>
      <c r="AB26" s="100">
        <v>7</v>
      </c>
      <c r="AC26" s="70">
        <f t="shared" si="15"/>
        <v>829.12000000000012</v>
      </c>
      <c r="AD26" s="18"/>
      <c r="AE26" s="18"/>
      <c r="AF26" s="31"/>
      <c r="AG26" s="16"/>
      <c r="AH26" s="63"/>
      <c r="AI26" s="63"/>
      <c r="AJ26" s="63"/>
      <c r="AK26" s="64"/>
      <c r="AL26" s="65">
        <v>1</v>
      </c>
      <c r="AM26" s="16" t="s">
        <v>11</v>
      </c>
      <c r="AN26" s="63" t="s">
        <v>12</v>
      </c>
      <c r="AO26" s="63" t="s">
        <v>28</v>
      </c>
      <c r="AP26" s="63" t="s">
        <v>17</v>
      </c>
      <c r="AQ26" s="65">
        <v>10850000</v>
      </c>
      <c r="AR26" s="104" t="s">
        <v>155</v>
      </c>
    </row>
    <row r="27" spans="1:44" s="30" customFormat="1" ht="30" customHeight="1" x14ac:dyDescent="0.35">
      <c r="A27" s="16">
        <v>11</v>
      </c>
      <c r="B27" s="94" t="s">
        <v>149</v>
      </c>
      <c r="C27" s="18" t="s">
        <v>36</v>
      </c>
      <c r="D27" s="18" t="s">
        <v>134</v>
      </c>
      <c r="E27" s="16" t="s">
        <v>11</v>
      </c>
      <c r="F27" s="16" t="s">
        <v>12</v>
      </c>
      <c r="G27" s="19" t="s">
        <v>64</v>
      </c>
      <c r="I27" s="16">
        <v>2010</v>
      </c>
      <c r="J27" s="89">
        <f t="shared" si="5"/>
        <v>-4</v>
      </c>
      <c r="K27" s="63" t="s">
        <v>17</v>
      </c>
      <c r="L27" s="96">
        <v>9.8000000000000007</v>
      </c>
      <c r="M27" s="96">
        <v>12.9</v>
      </c>
      <c r="N27" s="70">
        <f t="shared" si="0"/>
        <v>77.38095238095238</v>
      </c>
      <c r="O27" s="98">
        <v>1625</v>
      </c>
      <c r="P27" s="84">
        <f t="shared" si="1"/>
        <v>209.625</v>
      </c>
      <c r="Q27" s="100">
        <v>66.03</v>
      </c>
      <c r="R27" s="84">
        <f t="shared" si="3"/>
        <v>314.99105545617175</v>
      </c>
      <c r="S27" s="62"/>
      <c r="T27" s="62"/>
      <c r="U27" s="85">
        <f t="shared" si="6"/>
        <v>66.03</v>
      </c>
      <c r="V27" s="85">
        <f t="shared" si="7"/>
        <v>792.36</v>
      </c>
      <c r="W27" s="96"/>
      <c r="X27" s="62"/>
      <c r="Y27" s="62"/>
      <c r="Z27" s="70">
        <f t="shared" si="8"/>
        <v>792.36</v>
      </c>
      <c r="AA27" s="62">
        <v>61</v>
      </c>
      <c r="AB27" s="100">
        <v>7</v>
      </c>
      <c r="AC27" s="70">
        <f t="shared" si="4"/>
        <v>860.36</v>
      </c>
      <c r="AD27" s="18" t="s">
        <v>40</v>
      </c>
      <c r="AE27" s="18" t="s">
        <v>41</v>
      </c>
      <c r="AF27" s="31"/>
      <c r="AG27" s="16"/>
      <c r="AH27" s="63"/>
      <c r="AI27" s="63"/>
      <c r="AJ27" s="63"/>
      <c r="AK27" s="64"/>
      <c r="AL27" s="65">
        <v>1</v>
      </c>
      <c r="AM27" s="16" t="s">
        <v>11</v>
      </c>
      <c r="AN27" s="63" t="s">
        <v>12</v>
      </c>
      <c r="AO27" s="63" t="s">
        <v>28</v>
      </c>
      <c r="AP27" s="63" t="s">
        <v>17</v>
      </c>
      <c r="AQ27" s="65">
        <v>10850000</v>
      </c>
      <c r="AR27" s="104" t="s">
        <v>155</v>
      </c>
    </row>
    <row r="28" spans="1:44" s="30" customFormat="1" ht="33.75" customHeight="1" x14ac:dyDescent="0.35">
      <c r="A28" s="16">
        <v>12</v>
      </c>
      <c r="B28" s="18"/>
      <c r="C28" s="18" t="s">
        <v>36</v>
      </c>
      <c r="D28" s="95" t="s">
        <v>150</v>
      </c>
      <c r="E28" s="16" t="s">
        <v>26</v>
      </c>
      <c r="F28" s="16" t="s">
        <v>21</v>
      </c>
      <c r="G28" s="19" t="s">
        <v>28</v>
      </c>
      <c r="H28" s="63">
        <v>25200000</v>
      </c>
      <c r="I28" s="16">
        <v>2022</v>
      </c>
      <c r="J28" s="89">
        <f t="shared" si="5"/>
        <v>8</v>
      </c>
      <c r="K28" s="63" t="s">
        <v>20</v>
      </c>
      <c r="L28" s="108">
        <v>8.6</v>
      </c>
      <c r="M28" s="108">
        <v>10.8</v>
      </c>
      <c r="N28" s="70">
        <f t="shared" si="0"/>
        <v>0</v>
      </c>
      <c r="O28" s="98"/>
      <c r="P28" s="84">
        <f t="shared" si="1"/>
        <v>0</v>
      </c>
      <c r="Q28" s="62"/>
      <c r="R28" s="84" t="e">
        <f t="shared" si="3"/>
        <v>#DIV/0!</v>
      </c>
      <c r="S28" s="62"/>
      <c r="T28" s="62"/>
      <c r="U28" s="85">
        <f t="shared" si="6"/>
        <v>0</v>
      </c>
      <c r="V28" s="85">
        <f t="shared" si="7"/>
        <v>0</v>
      </c>
      <c r="W28" s="96">
        <v>119.6</v>
      </c>
      <c r="X28" s="62"/>
      <c r="Y28" s="62"/>
      <c r="Z28" s="70">
        <f t="shared" si="8"/>
        <v>119.6</v>
      </c>
      <c r="AA28" s="62"/>
      <c r="AB28" s="62"/>
      <c r="AC28" s="70">
        <f t="shared" si="4"/>
        <v>119.6</v>
      </c>
      <c r="AD28" s="18"/>
      <c r="AE28" s="18"/>
      <c r="AF28" s="31"/>
      <c r="AG28" s="16"/>
      <c r="AH28" s="63"/>
      <c r="AI28" s="63"/>
      <c r="AJ28" s="63"/>
      <c r="AK28" s="64"/>
      <c r="AL28" s="65"/>
      <c r="AM28" s="16"/>
      <c r="AN28" s="63"/>
      <c r="AO28" s="63"/>
      <c r="AP28" s="63"/>
      <c r="AQ28" s="65"/>
      <c r="AR28" s="18"/>
    </row>
    <row r="29" spans="1:44" s="30" customFormat="1" ht="33" customHeight="1" x14ac:dyDescent="0.35">
      <c r="A29" s="16">
        <v>13</v>
      </c>
      <c r="B29" s="18"/>
      <c r="C29" s="18" t="s">
        <v>36</v>
      </c>
      <c r="D29" s="95" t="s">
        <v>151</v>
      </c>
      <c r="E29" s="16" t="s">
        <v>26</v>
      </c>
      <c r="F29" s="16" t="s">
        <v>21</v>
      </c>
      <c r="G29" s="19" t="s">
        <v>28</v>
      </c>
      <c r="H29" s="63">
        <v>25200000</v>
      </c>
      <c r="I29" s="16">
        <v>2022</v>
      </c>
      <c r="J29" s="89">
        <f t="shared" si="5"/>
        <v>8</v>
      </c>
      <c r="K29" s="63" t="s">
        <v>20</v>
      </c>
      <c r="L29" s="108">
        <v>8.6</v>
      </c>
      <c r="M29" s="108">
        <v>10.8</v>
      </c>
      <c r="N29" s="70">
        <f t="shared" si="0"/>
        <v>0</v>
      </c>
      <c r="O29" s="98"/>
      <c r="P29" s="84">
        <f t="shared" si="1"/>
        <v>0</v>
      </c>
      <c r="Q29" s="62"/>
      <c r="R29" s="84" t="e">
        <f t="shared" si="3"/>
        <v>#DIV/0!</v>
      </c>
      <c r="S29" s="62"/>
      <c r="T29" s="62"/>
      <c r="U29" s="85">
        <f t="shared" si="6"/>
        <v>0</v>
      </c>
      <c r="V29" s="85">
        <f t="shared" si="7"/>
        <v>0</v>
      </c>
      <c r="W29" s="96">
        <v>119.6</v>
      </c>
      <c r="X29" s="62"/>
      <c r="Y29" s="62"/>
      <c r="Z29" s="70">
        <f t="shared" si="8"/>
        <v>119.6</v>
      </c>
      <c r="AA29" s="62"/>
      <c r="AB29" s="62"/>
      <c r="AC29" s="70">
        <f t="shared" si="4"/>
        <v>119.6</v>
      </c>
      <c r="AD29" s="18"/>
      <c r="AE29" s="18"/>
      <c r="AF29" s="31"/>
      <c r="AG29" s="16"/>
      <c r="AH29" s="63"/>
      <c r="AI29" s="63"/>
      <c r="AJ29" s="63"/>
      <c r="AK29" s="64"/>
      <c r="AL29" s="65"/>
      <c r="AM29" s="16"/>
      <c r="AN29" s="63"/>
      <c r="AO29" s="63"/>
      <c r="AP29" s="63"/>
      <c r="AQ29" s="65"/>
      <c r="AR29" s="18"/>
    </row>
    <row r="30" spans="1:44" s="30" customFormat="1" ht="42" customHeight="1" x14ac:dyDescent="0.35">
      <c r="A30" s="16">
        <v>14</v>
      </c>
      <c r="B30" s="18"/>
      <c r="C30" s="18" t="s">
        <v>36</v>
      </c>
      <c r="D30" s="95" t="s">
        <v>152</v>
      </c>
      <c r="E30" s="16" t="s">
        <v>24</v>
      </c>
      <c r="F30" s="16" t="s">
        <v>21</v>
      </c>
      <c r="G30" s="19" t="s">
        <v>28</v>
      </c>
      <c r="H30" s="63">
        <v>34600000</v>
      </c>
      <c r="I30" s="16">
        <v>2022</v>
      </c>
      <c r="J30" s="89">
        <f t="shared" si="5"/>
        <v>8</v>
      </c>
      <c r="K30" s="63" t="s">
        <v>17</v>
      </c>
      <c r="L30" s="108">
        <v>10.6</v>
      </c>
      <c r="M30" s="108">
        <v>13.3</v>
      </c>
      <c r="N30" s="70">
        <f t="shared" si="0"/>
        <v>0</v>
      </c>
      <c r="O30" s="98"/>
      <c r="P30" s="84">
        <f t="shared" si="1"/>
        <v>0</v>
      </c>
      <c r="Q30" s="62"/>
      <c r="R30" s="84" t="e">
        <f t="shared" si="3"/>
        <v>#DIV/0!</v>
      </c>
      <c r="S30" s="62"/>
      <c r="T30" s="62"/>
      <c r="U30" s="85">
        <f t="shared" si="6"/>
        <v>0</v>
      </c>
      <c r="V30" s="85">
        <f t="shared" si="7"/>
        <v>0</v>
      </c>
      <c r="W30" s="96">
        <v>155.4</v>
      </c>
      <c r="X30" s="62"/>
      <c r="Y30" s="62"/>
      <c r="Z30" s="70">
        <f t="shared" si="8"/>
        <v>155.4</v>
      </c>
      <c r="AA30" s="62"/>
      <c r="AB30" s="62"/>
      <c r="AC30" s="70">
        <f t="shared" si="4"/>
        <v>155.4</v>
      </c>
      <c r="AD30" s="18"/>
      <c r="AE30" s="18"/>
      <c r="AF30" s="31"/>
      <c r="AG30" s="16"/>
      <c r="AH30" s="63"/>
      <c r="AI30" s="63"/>
      <c r="AJ30" s="63"/>
      <c r="AK30" s="64"/>
      <c r="AL30" s="65"/>
      <c r="AM30" s="16"/>
      <c r="AN30" s="63"/>
      <c r="AO30" s="63"/>
      <c r="AP30" s="63"/>
      <c r="AQ30" s="65"/>
      <c r="AR30" s="18"/>
    </row>
    <row r="31" spans="1:44" s="30" customFormat="1" hidden="1" x14ac:dyDescent="0.35">
      <c r="A31" s="16">
        <v>15</v>
      </c>
      <c r="B31" s="17"/>
      <c r="C31" s="18"/>
      <c r="D31" s="16"/>
      <c r="E31" s="16"/>
      <c r="F31" s="16"/>
      <c r="G31" s="19"/>
      <c r="H31" s="16"/>
      <c r="I31" s="16"/>
      <c r="J31" s="89">
        <f t="shared" si="5"/>
        <v>-2014</v>
      </c>
      <c r="K31" s="63"/>
      <c r="L31" s="62"/>
      <c r="M31" s="62"/>
      <c r="N31" s="70">
        <f>O31/21</f>
        <v>0</v>
      </c>
      <c r="O31" s="62"/>
      <c r="P31" s="84">
        <f t="shared" si="1"/>
        <v>0</v>
      </c>
      <c r="Q31" s="62"/>
      <c r="R31" s="84" t="e">
        <f t="shared" si="3"/>
        <v>#DIV/0!</v>
      </c>
      <c r="S31" s="62"/>
      <c r="T31" s="62"/>
      <c r="U31" s="85">
        <f t="shared" si="6"/>
        <v>0</v>
      </c>
      <c r="V31" s="85">
        <f t="shared" si="7"/>
        <v>0</v>
      </c>
      <c r="W31" s="62"/>
      <c r="X31" s="62"/>
      <c r="Y31" s="62"/>
      <c r="Z31" s="70">
        <f t="shared" si="8"/>
        <v>0</v>
      </c>
      <c r="AA31" s="62"/>
      <c r="AB31" s="62"/>
      <c r="AC31" s="70">
        <f t="shared" si="4"/>
        <v>0</v>
      </c>
      <c r="AD31" s="18"/>
      <c r="AE31" s="18"/>
      <c r="AF31" s="31"/>
      <c r="AG31" s="16"/>
      <c r="AH31" s="63"/>
      <c r="AI31" s="63"/>
      <c r="AJ31" s="63"/>
      <c r="AK31" s="64"/>
      <c r="AL31" s="65"/>
      <c r="AM31" s="16"/>
      <c r="AN31" s="63"/>
      <c r="AO31" s="63"/>
      <c r="AP31" s="63"/>
      <c r="AQ31" s="65"/>
      <c r="AR31" s="18"/>
    </row>
    <row r="32" spans="1:44" s="30" customFormat="1" hidden="1" x14ac:dyDescent="0.35">
      <c r="A32" s="16">
        <v>16</v>
      </c>
      <c r="B32" s="17"/>
      <c r="C32" s="18"/>
      <c r="D32" s="16"/>
      <c r="E32" s="16"/>
      <c r="F32" s="16"/>
      <c r="G32" s="19"/>
      <c r="H32" s="16"/>
      <c r="I32" s="16"/>
      <c r="J32" s="89">
        <f t="shared" si="5"/>
        <v>-2014</v>
      </c>
      <c r="K32" s="63"/>
      <c r="L32" s="62"/>
      <c r="M32" s="62"/>
      <c r="N32" s="70">
        <f t="shared" si="0"/>
        <v>0</v>
      </c>
      <c r="O32" s="62"/>
      <c r="P32" s="84">
        <f t="shared" si="1"/>
        <v>0</v>
      </c>
      <c r="Q32" s="62"/>
      <c r="R32" s="84" t="e">
        <f t="shared" si="3"/>
        <v>#DIV/0!</v>
      </c>
      <c r="S32" s="62"/>
      <c r="T32" s="62"/>
      <c r="U32" s="85">
        <f t="shared" si="6"/>
        <v>0</v>
      </c>
      <c r="V32" s="85">
        <f t="shared" si="7"/>
        <v>0</v>
      </c>
      <c r="W32" s="62"/>
      <c r="X32" s="62"/>
      <c r="Y32" s="62"/>
      <c r="Z32" s="70">
        <f t="shared" si="8"/>
        <v>0</v>
      </c>
      <c r="AA32" s="62"/>
      <c r="AB32" s="62"/>
      <c r="AC32" s="70">
        <f t="shared" si="4"/>
        <v>0</v>
      </c>
      <c r="AD32" s="18"/>
      <c r="AE32" s="18"/>
      <c r="AF32" s="31"/>
      <c r="AG32" s="16"/>
      <c r="AH32" s="63"/>
      <c r="AI32" s="63"/>
      <c r="AJ32" s="63"/>
      <c r="AK32" s="64"/>
      <c r="AL32" s="65"/>
      <c r="AM32" s="16"/>
      <c r="AN32" s="63"/>
      <c r="AO32" s="63"/>
      <c r="AP32" s="63"/>
      <c r="AQ32" s="65"/>
      <c r="AR32" s="18"/>
    </row>
    <row r="33" spans="1:44" s="30" customFormat="1" hidden="1" x14ac:dyDescent="0.35">
      <c r="A33" s="72" t="s">
        <v>120</v>
      </c>
      <c r="B33" s="17"/>
      <c r="C33" s="18"/>
      <c r="D33" s="16"/>
      <c r="E33" s="16"/>
      <c r="F33" s="16"/>
      <c r="G33" s="19"/>
      <c r="H33" s="16"/>
      <c r="I33" s="16"/>
      <c r="J33" s="89">
        <f t="shared" si="5"/>
        <v>-2014</v>
      </c>
      <c r="K33" s="63"/>
      <c r="L33" s="62"/>
      <c r="M33" s="62"/>
      <c r="N33" s="70">
        <f t="shared" si="0"/>
        <v>0</v>
      </c>
      <c r="O33" s="62"/>
      <c r="P33" s="84">
        <f t="shared" si="1"/>
        <v>0</v>
      </c>
      <c r="Q33" s="62"/>
      <c r="R33" s="84" t="e">
        <f t="shared" si="3"/>
        <v>#DIV/0!</v>
      </c>
      <c r="S33" s="62"/>
      <c r="T33" s="62"/>
      <c r="U33" s="85">
        <f t="shared" si="6"/>
        <v>0</v>
      </c>
      <c r="V33" s="85">
        <f t="shared" si="7"/>
        <v>0</v>
      </c>
      <c r="W33" s="62"/>
      <c r="X33" s="62"/>
      <c r="Y33" s="62"/>
      <c r="Z33" s="70">
        <f t="shared" si="8"/>
        <v>0</v>
      </c>
      <c r="AA33" s="62"/>
      <c r="AB33" s="62"/>
      <c r="AC33" s="70">
        <f t="shared" si="4"/>
        <v>0</v>
      </c>
      <c r="AD33" s="18"/>
      <c r="AE33" s="18"/>
      <c r="AF33" s="31"/>
      <c r="AG33" s="16"/>
      <c r="AH33" s="63"/>
      <c r="AI33" s="63"/>
      <c r="AJ33" s="63"/>
      <c r="AK33" s="64"/>
      <c r="AL33" s="65"/>
      <c r="AM33" s="16"/>
      <c r="AN33" s="63"/>
      <c r="AO33" s="63"/>
      <c r="AP33" s="63"/>
      <c r="AQ33" s="65"/>
      <c r="AR33" s="18"/>
    </row>
    <row r="34" spans="1:44" s="30" customFormat="1" x14ac:dyDescent="0.35">
      <c r="A34" s="21"/>
      <c r="B34" s="14" t="s">
        <v>13</v>
      </c>
      <c r="C34" s="15"/>
      <c r="D34" s="15"/>
      <c r="E34" s="15"/>
      <c r="F34" s="15"/>
      <c r="G34" s="15"/>
      <c r="H34" s="15"/>
      <c r="I34" s="15"/>
      <c r="J34" s="90"/>
      <c r="K34" s="15"/>
      <c r="L34" s="15"/>
      <c r="M34" s="15"/>
      <c r="N34" s="12"/>
      <c r="O34" s="15"/>
      <c r="P34" s="12"/>
      <c r="Q34" s="15"/>
      <c r="R34" s="12"/>
      <c r="S34" s="15"/>
      <c r="T34" s="15"/>
      <c r="U34" s="12"/>
      <c r="V34" s="12"/>
      <c r="W34" s="15"/>
      <c r="X34" s="15"/>
      <c r="Y34" s="15"/>
      <c r="Z34" s="12"/>
      <c r="AA34" s="15"/>
      <c r="AB34" s="15"/>
      <c r="AC34" s="12"/>
      <c r="AD34" s="15"/>
      <c r="AE34" s="15"/>
      <c r="AF34" s="15"/>
      <c r="AG34" s="15"/>
      <c r="AH34" s="15"/>
      <c r="AI34" s="15"/>
      <c r="AJ34" s="15"/>
      <c r="AK34" s="15"/>
      <c r="AL34" s="15"/>
      <c r="AM34" s="15"/>
      <c r="AN34" s="15"/>
      <c r="AO34" s="15"/>
      <c r="AP34" s="15"/>
      <c r="AQ34" s="15"/>
      <c r="AR34" s="15"/>
    </row>
    <row r="35" spans="1:44" s="30" customFormat="1" x14ac:dyDescent="0.35">
      <c r="A35" s="20">
        <v>1</v>
      </c>
      <c r="B35" s="17"/>
      <c r="C35" s="18"/>
      <c r="D35" s="16"/>
      <c r="E35" s="16"/>
      <c r="F35" s="16"/>
      <c r="G35" s="19"/>
      <c r="H35" s="16"/>
      <c r="I35" s="16"/>
      <c r="J35" s="89">
        <f t="shared" si="5"/>
        <v>-2014</v>
      </c>
      <c r="K35" s="63"/>
      <c r="L35" s="62"/>
      <c r="M35" s="62"/>
      <c r="N35" s="70">
        <f t="shared" si="0"/>
        <v>0</v>
      </c>
      <c r="O35" s="62"/>
      <c r="P35" s="84">
        <f t="shared" si="1"/>
        <v>0</v>
      </c>
      <c r="Q35" s="62"/>
      <c r="R35" s="84" t="e">
        <f t="shared" si="3"/>
        <v>#DIV/0!</v>
      </c>
      <c r="S35" s="62"/>
      <c r="T35" s="62"/>
      <c r="U35" s="85">
        <f>(Q35+T35)</f>
        <v>0</v>
      </c>
      <c r="V35" s="85">
        <f>U35*12</f>
        <v>0</v>
      </c>
      <c r="W35" s="62"/>
      <c r="X35" s="62"/>
      <c r="Y35" s="62"/>
      <c r="Z35" s="70">
        <f>SUM(V35:Y35)</f>
        <v>0</v>
      </c>
      <c r="AA35" s="62"/>
      <c r="AB35" s="62"/>
      <c r="AC35" s="70">
        <f t="shared" si="4"/>
        <v>0</v>
      </c>
      <c r="AD35" s="18"/>
      <c r="AE35" s="18"/>
      <c r="AF35" s="31"/>
      <c r="AG35" s="16"/>
      <c r="AH35" s="63"/>
      <c r="AI35" s="63"/>
      <c r="AJ35" s="63"/>
      <c r="AK35" s="64"/>
      <c r="AL35" s="65"/>
      <c r="AM35" s="16"/>
      <c r="AN35" s="63"/>
      <c r="AO35" s="63"/>
      <c r="AP35" s="63"/>
      <c r="AQ35" s="65"/>
      <c r="AR35" s="18"/>
    </row>
    <row r="36" spans="1:44" s="30" customFormat="1" x14ac:dyDescent="0.35">
      <c r="A36" s="20">
        <v>2</v>
      </c>
      <c r="B36" s="17"/>
      <c r="C36" s="18"/>
      <c r="D36" s="16"/>
      <c r="E36" s="16"/>
      <c r="F36" s="16"/>
      <c r="G36" s="19"/>
      <c r="H36" s="16"/>
      <c r="I36" s="16"/>
      <c r="J36" s="89">
        <f t="shared" si="5"/>
        <v>-2014</v>
      </c>
      <c r="K36" s="63"/>
      <c r="L36" s="62"/>
      <c r="M36" s="62"/>
      <c r="N36" s="70">
        <f t="shared" si="0"/>
        <v>0</v>
      </c>
      <c r="O36" s="62"/>
      <c r="P36" s="84">
        <f t="shared" si="1"/>
        <v>0</v>
      </c>
      <c r="Q36" s="62"/>
      <c r="R36" s="84" t="e">
        <f t="shared" si="3"/>
        <v>#DIV/0!</v>
      </c>
      <c r="S36" s="62"/>
      <c r="T36" s="62"/>
      <c r="U36" s="85">
        <f>(Q36+T36)</f>
        <v>0</v>
      </c>
      <c r="V36" s="85">
        <f>U36*12</f>
        <v>0</v>
      </c>
      <c r="W36" s="62"/>
      <c r="X36" s="62"/>
      <c r="Y36" s="62"/>
      <c r="Z36" s="70">
        <f>SUM(V36:Y36)</f>
        <v>0</v>
      </c>
      <c r="AA36" s="62"/>
      <c r="AB36" s="62"/>
      <c r="AC36" s="70">
        <f t="shared" si="4"/>
        <v>0</v>
      </c>
      <c r="AD36" s="18"/>
      <c r="AE36" s="18"/>
      <c r="AF36" s="31"/>
      <c r="AG36" s="16"/>
      <c r="AH36" s="63"/>
      <c r="AI36" s="63"/>
      <c r="AJ36" s="63"/>
      <c r="AK36" s="64"/>
      <c r="AL36" s="65"/>
      <c r="AM36" s="16"/>
      <c r="AN36" s="63"/>
      <c r="AO36" s="63"/>
      <c r="AP36" s="63"/>
      <c r="AQ36" s="65"/>
      <c r="AR36" s="18"/>
    </row>
    <row r="37" spans="1:44" s="30" customFormat="1" x14ac:dyDescent="0.35">
      <c r="A37" s="20">
        <v>3</v>
      </c>
      <c r="B37" s="17"/>
      <c r="C37" s="18"/>
      <c r="D37" s="16"/>
      <c r="E37" s="16"/>
      <c r="F37" s="16"/>
      <c r="G37" s="19"/>
      <c r="H37" s="16"/>
      <c r="I37" s="16"/>
      <c r="J37" s="89">
        <f t="shared" si="5"/>
        <v>-2014</v>
      </c>
      <c r="K37" s="63"/>
      <c r="L37" s="62"/>
      <c r="M37" s="62"/>
      <c r="N37" s="70">
        <f t="shared" si="0"/>
        <v>0</v>
      </c>
      <c r="O37" s="62"/>
      <c r="P37" s="84">
        <f t="shared" si="1"/>
        <v>0</v>
      </c>
      <c r="Q37" s="62"/>
      <c r="R37" s="84" t="e">
        <f t="shared" si="3"/>
        <v>#DIV/0!</v>
      </c>
      <c r="S37" s="62"/>
      <c r="T37" s="62"/>
      <c r="U37" s="85">
        <f>(Q37+T37)</f>
        <v>0</v>
      </c>
      <c r="V37" s="85">
        <f>U37*12</f>
        <v>0</v>
      </c>
      <c r="W37" s="62"/>
      <c r="X37" s="62"/>
      <c r="Y37" s="62"/>
      <c r="Z37" s="70">
        <f>SUM(V37:Y37)</f>
        <v>0</v>
      </c>
      <c r="AA37" s="62"/>
      <c r="AB37" s="62"/>
      <c r="AC37" s="70">
        <f t="shared" si="4"/>
        <v>0</v>
      </c>
      <c r="AD37" s="18"/>
      <c r="AE37" s="18"/>
      <c r="AF37" s="31"/>
      <c r="AG37" s="16"/>
      <c r="AH37" s="63"/>
      <c r="AI37" s="63"/>
      <c r="AJ37" s="63"/>
      <c r="AK37" s="64"/>
      <c r="AL37" s="65"/>
      <c r="AM37" s="16"/>
      <c r="AN37" s="63"/>
      <c r="AO37" s="63"/>
      <c r="AP37" s="63"/>
      <c r="AQ37" s="65"/>
      <c r="AR37" s="18"/>
    </row>
    <row r="38" spans="1:44" s="30" customFormat="1" x14ac:dyDescent="0.35">
      <c r="A38" s="72" t="s">
        <v>120</v>
      </c>
      <c r="B38" s="17"/>
      <c r="C38" s="18"/>
      <c r="D38" s="16"/>
      <c r="E38" s="16"/>
      <c r="F38" s="16"/>
      <c r="G38" s="19"/>
      <c r="H38" s="16"/>
      <c r="I38" s="16"/>
      <c r="J38" s="89">
        <f t="shared" si="5"/>
        <v>-2014</v>
      </c>
      <c r="K38" s="63"/>
      <c r="L38" s="62"/>
      <c r="M38" s="62"/>
      <c r="N38" s="70">
        <f t="shared" si="0"/>
        <v>0</v>
      </c>
      <c r="O38" s="62"/>
      <c r="P38" s="84">
        <f t="shared" si="1"/>
        <v>0</v>
      </c>
      <c r="Q38" s="62"/>
      <c r="R38" s="84" t="e">
        <f t="shared" si="3"/>
        <v>#DIV/0!</v>
      </c>
      <c r="S38" s="62"/>
      <c r="T38" s="62"/>
      <c r="U38" s="85">
        <f>(Q38+T38)</f>
        <v>0</v>
      </c>
      <c r="V38" s="85">
        <f>U38*12</f>
        <v>0</v>
      </c>
      <c r="W38" s="62"/>
      <c r="X38" s="62"/>
      <c r="Y38" s="62"/>
      <c r="Z38" s="70">
        <f>SUM(V38:Y38)</f>
        <v>0</v>
      </c>
      <c r="AA38" s="62"/>
      <c r="AB38" s="62"/>
      <c r="AC38" s="70">
        <f t="shared" si="4"/>
        <v>0</v>
      </c>
      <c r="AD38" s="18"/>
      <c r="AE38" s="18"/>
      <c r="AF38" s="31"/>
      <c r="AG38" s="16"/>
      <c r="AH38" s="63"/>
      <c r="AI38" s="63"/>
      <c r="AJ38" s="63"/>
      <c r="AK38" s="64"/>
      <c r="AL38" s="65"/>
      <c r="AM38" s="16"/>
      <c r="AN38" s="63"/>
      <c r="AO38" s="63"/>
      <c r="AP38" s="63"/>
      <c r="AQ38" s="65"/>
      <c r="AR38" s="18"/>
    </row>
    <row r="39" spans="1:44" x14ac:dyDescent="0.35">
      <c r="A39" s="22"/>
      <c r="B39" s="23"/>
      <c r="C39" s="24"/>
      <c r="D39" s="25"/>
      <c r="E39" s="25"/>
      <c r="F39" s="25"/>
      <c r="G39" s="25"/>
      <c r="H39" s="25"/>
      <c r="I39" s="26"/>
      <c r="J39" s="24"/>
      <c r="K39" s="24"/>
      <c r="L39" s="25"/>
      <c r="M39" s="25"/>
      <c r="N39" s="25"/>
      <c r="O39" s="25"/>
      <c r="P39" s="86"/>
      <c r="Q39" s="25"/>
      <c r="R39" s="25"/>
      <c r="S39" s="25"/>
      <c r="T39" s="25"/>
      <c r="U39" s="32"/>
      <c r="V39" s="32"/>
      <c r="W39" s="32"/>
      <c r="X39" s="32"/>
      <c r="Y39" s="32"/>
      <c r="Z39" s="32"/>
      <c r="AA39" s="32"/>
      <c r="AB39" s="32"/>
      <c r="AC39" s="32"/>
      <c r="AD39" s="33"/>
      <c r="AE39" s="33"/>
      <c r="AF39" s="33"/>
      <c r="AG39" s="25"/>
      <c r="AH39" s="25"/>
      <c r="AI39" s="25"/>
      <c r="AJ39" s="33"/>
      <c r="AK39" s="33"/>
      <c r="AL39" s="33"/>
      <c r="AM39" s="25"/>
      <c r="AN39" s="25"/>
      <c r="AO39" s="33"/>
      <c r="AP39" s="33"/>
    </row>
    <row r="40" spans="1:44" x14ac:dyDescent="0.35">
      <c r="A40" s="22"/>
      <c r="B40" s="23"/>
      <c r="C40" s="24"/>
      <c r="D40" s="25"/>
      <c r="E40" s="25"/>
      <c r="F40" s="25"/>
      <c r="G40" s="25"/>
      <c r="H40" s="25"/>
      <c r="I40" s="26"/>
      <c r="J40" s="24"/>
      <c r="K40" s="24"/>
      <c r="L40" s="25"/>
      <c r="M40" s="25"/>
      <c r="N40" s="25"/>
      <c r="O40" s="25"/>
      <c r="P40" s="25"/>
      <c r="Q40" s="25"/>
      <c r="R40" s="25"/>
      <c r="S40" s="25"/>
      <c r="T40" s="25"/>
      <c r="U40" s="32"/>
      <c r="V40" s="32"/>
      <c r="W40" s="32"/>
      <c r="X40" s="32"/>
      <c r="Y40" s="32"/>
      <c r="Z40" s="32"/>
      <c r="AA40" s="32"/>
      <c r="AB40" s="32"/>
      <c r="AC40" s="32"/>
      <c r="AD40" s="33"/>
      <c r="AE40" s="33"/>
      <c r="AF40" s="33"/>
      <c r="AG40" s="25"/>
      <c r="AH40" s="25"/>
      <c r="AI40" s="25"/>
      <c r="AJ40" s="33"/>
      <c r="AK40" s="33"/>
      <c r="AL40" s="33"/>
      <c r="AM40" s="25"/>
      <c r="AN40" s="25"/>
      <c r="AO40" s="33"/>
      <c r="AP40" s="33"/>
    </row>
    <row r="41" spans="1:44" x14ac:dyDescent="0.35">
      <c r="B41" s="28"/>
    </row>
  </sheetData>
  <sheetProtection formatCells="0" formatColumns="0" formatRows="0" insertRows="0" deleteRows="0" sort="0" autoFilter="0" pivotTables="0"/>
  <scenarios current="0">
    <scenario name="8-րդ կետ" locked="1" count="1" user="Marine Shishyan" comment="Автор: Marine Shishyan , 12/4/2023">
      <inputCells r="AD15" val="առաջարկվում է հատկացնել նոր ավտոմեքենա՝ համաձայն Կարգի 8-րդ կետի պահանջների"/>
    </scenario>
  </scenarios>
  <dataConsolidate/>
  <mergeCells count="5">
    <mergeCell ref="AL10:AR10"/>
    <mergeCell ref="C10:L10"/>
    <mergeCell ref="M10:U10"/>
    <mergeCell ref="V10:AC10"/>
    <mergeCell ref="AG10:AJ10"/>
  </mergeCells>
  <conditionalFormatting sqref="J14:J15">
    <cfRule type="cellIs" dxfId="8" priority="17" stopIfTrue="1" operator="equal">
      <formula>-2014</formula>
    </cfRule>
  </conditionalFormatting>
  <conditionalFormatting sqref="J17:J33">
    <cfRule type="cellIs" dxfId="7" priority="3" stopIfTrue="1" operator="equal">
      <formula>-2014</formula>
    </cfRule>
  </conditionalFormatting>
  <conditionalFormatting sqref="J35:J38">
    <cfRule type="cellIs" dxfId="6" priority="11" stopIfTrue="1" operator="equal">
      <formula>-2014</formula>
    </cfRule>
  </conditionalFormatting>
  <conditionalFormatting sqref="P14:P15">
    <cfRule type="cellIs" dxfId="5" priority="7" operator="greaterThan">
      <formula>0</formula>
    </cfRule>
  </conditionalFormatting>
  <conditionalFormatting sqref="P17:P33">
    <cfRule type="cellIs" dxfId="4" priority="1" operator="greaterThan">
      <formula>0</formula>
    </cfRule>
  </conditionalFormatting>
  <conditionalFormatting sqref="P35:P38">
    <cfRule type="cellIs" dxfId="3" priority="8" operator="greaterThan">
      <formula>0</formula>
    </cfRule>
  </conditionalFormatting>
  <conditionalFormatting sqref="R14:R15">
    <cfRule type="cellIs" dxfId="2" priority="9" operator="greaterThan">
      <formula>0</formula>
    </cfRule>
  </conditionalFormatting>
  <conditionalFormatting sqref="R17:R33">
    <cfRule type="cellIs" dxfId="1" priority="2" operator="greaterThan">
      <formula>0</formula>
    </cfRule>
  </conditionalFormatting>
  <conditionalFormatting sqref="R35:R38">
    <cfRule type="cellIs" dxfId="0" priority="10" operator="greaterThan">
      <formula>0</formula>
    </cfRule>
  </conditionalFormatting>
  <dataValidations count="6">
    <dataValidation type="list" allowBlank="1" showInputMessage="1" showErrorMessage="1" sqref="AF14:AF15 AK17:AK33 AF17:AF33 AK14:AK15 AF35:AF38" xr:uid="{00000000-0002-0000-0000-000000000000}">
      <formula1>$F$4:$F$5</formula1>
    </dataValidation>
    <dataValidation type="whole" operator="equal" allowBlank="1" showInputMessage="1" showErrorMessage="1" sqref="J12" xr:uid="{00000000-0002-0000-0000-000001000000}">
      <formula1>2024</formula1>
    </dataValidation>
    <dataValidation type="custom" allowBlank="1" showInputMessage="1" showErrorMessage="1" errorTitle="սխալ է" error="բանաձևը ներմուծված է, անհրաժեշտ է լրացնել նախորդ /ձախակողմյան/ սյունակը" sqref="J35:J38 J21:J33" xr:uid="{00000000-0002-0000-0000-000002000000}">
      <formula1>IF(I25="մինչև 2000","օգտակար ծառայության ժամկետը սպառված",10-($J$12-I35))</formula1>
    </dataValidation>
    <dataValidation type="custom" allowBlank="1" showInputMessage="1" showErrorMessage="1" errorTitle="սխալ է" error="բանաձևը ներմուծված է, անհրաժեշտ է լրացնել նախորդ /ձախակողմյան/ սյունակը" sqref="J17:J18" xr:uid="{00000000-0002-0000-0000-000003000000}">
      <formula1>IF(I29="մինչև 2000","օգտակար ծառայության ժամկետը սպառված",10-($J$12-I39))</formula1>
    </dataValidation>
    <dataValidation type="custom" allowBlank="1" showInputMessage="1" showErrorMessage="1" errorTitle="սխալ է" error="բանաձևը ներմուծված է, անհրաժեշտ է լրացնել նախորդ /ձախակողմյան/ սյունակը" sqref="J19:J20" xr:uid="{00000000-0002-0000-0000-000004000000}">
      <formula1>IF(I26="մինչև 2000","օգտակար ծառայության ժամկետը սպառված",10-($J$12-I36))</formula1>
    </dataValidation>
    <dataValidation type="custom" allowBlank="1" showInputMessage="1" showErrorMessage="1" errorTitle="սխալ է" error="բանաձևը ներմուծված է, անհրաժեշտ է լրացնել նախորդ /ձախակողմյան/ սյունակը" sqref="J14:J15" xr:uid="{00000000-0002-0000-0000-000005000000}">
      <formula1>IF(I18="մինչև 2000","օգտակար ծառայության ժամկետը սպառված",10-($J$12-I36))</formula1>
    </dataValidation>
  </dataValidations>
  <pageMargins left="0.7" right="0.7" top="0.75" bottom="0.75" header="0.3" footer="0.3"/>
  <pageSetup scale="64" orientation="portrait" verticalDpi="0" r:id="rId1"/>
  <ignoredErrors>
    <ignoredError sqref="R19:R26" evalError="1"/>
    <ignoredError sqref="R27:R38 R14:R18" evalError="1" unlockedFormula="1"/>
    <ignoredError sqref="J27 J14 N14 P14 S31:AQ38 J31:Q38 J28 P28:Q28 N28 S16:AQ16 J15:P15 J19:J26 J12 J18 J17 N17 N18 N27 J29 N29:Q29 J30 N30:Q30 S14:V14 AC14 S18:V18 S17:V17 AC17 AC18 S27:Z27 AC27 S28:V28 X28:AC28 S29:V29 X29:AC29 S30:V30 X30:AQ30 P17 P18 P27 X14:Z14 X17:Z17 X18:Z18 AF14 S15:AC15 AE15:AQ15 AF17 AF18 AF27:AK27 AE28:AQ28 AE29:AQ29 AK14 AK17 AK18 J16:O16" unlockedFormula="1"/>
  </ignoredErrors>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000-000006000000}">
          <x14:formula1>
            <xm:f>List!$D$3:$D$7</xm:f>
          </x14:formula1>
          <xm:sqref>G14:G15 G35:G38 AI35:AI38 AO14:AO15 AI14:AI15 AO35:AO38 G17:G33 AI17:AI33 AO17:AO33</xm:sqref>
        </x14:dataValidation>
        <x14:dataValidation type="list" allowBlank="1" showInputMessage="1" showErrorMessage="1" xr:uid="{00000000-0002-0000-0000-000007000000}">
          <x14:formula1>
            <xm:f>List!$C$3:$C$7</xm:f>
          </x14:formula1>
          <xm:sqref>F35:F38 F14:F15 AH35:AH38 AN14:AN15 AH14:AH15 AN35:AN38 F17:F33 AH17:AH33 AN17:AN33</xm:sqref>
        </x14:dataValidation>
        <x14:dataValidation type="list" allowBlank="1" showInputMessage="1" showErrorMessage="1" xr:uid="{00000000-0002-0000-0000-000008000000}">
          <x14:formula1>
            <xm:f>List!$F$3:$F$4</xm:f>
          </x14:formula1>
          <xm:sqref>K35:K38 K14:K15 AJ35:AK38 AP14:AP15 AJ14:AJ15 AP35:AP38 K17:K33 AJ17:AJ33 AP17:AP33</xm:sqref>
        </x14:dataValidation>
        <x14:dataValidation type="list" allowBlank="1" showInputMessage="1" showErrorMessage="1" xr:uid="{00000000-0002-0000-0000-000009000000}">
          <x14:formula1>
            <xm:f>List!$B$3:$B$8</xm:f>
          </x14:formula1>
          <xm:sqref>E35:E38 E14:E15 AG35:AG38 AG14:AG15 AM35:AM38 AM14:AM15 E17:E33 AG17:AG33 AM17:AM33</xm:sqref>
        </x14:dataValidation>
        <x14:dataValidation type="list" allowBlank="1" showInputMessage="1" showErrorMessage="1" xr:uid="{00000000-0002-0000-0000-00000A000000}">
          <x14:formula1>
            <xm:f>List!$E$3:$E$26</xm:f>
          </x14:formula1>
          <xm:sqref>I14:I15 I35:I38 I17:I33</xm:sqref>
        </x14:dataValidation>
        <x14:dataValidation type="list" allowBlank="1" showInputMessage="1" showErrorMessage="1" xr:uid="{00000000-0002-0000-0000-00000B000000}">
          <x14:formula1>
            <xm:f>List!$A$3:$A$4</xm:f>
          </x14:formula1>
          <xm:sqref>C14:C15</xm:sqref>
        </x14:dataValidation>
        <x14:dataValidation type="list" allowBlank="1" showInputMessage="1" showErrorMessage="1" xr:uid="{00000000-0002-0000-0000-00000C000000}">
          <x14:formula1>
            <xm:f>List!$A$4:$A$7</xm:f>
          </x14:formula1>
          <xm:sqref>C35:C38 C17:C33</xm:sqref>
        </x14:dataValidation>
        <x14:dataValidation type="list" allowBlank="1" showInputMessage="1" showErrorMessage="1" xr:uid="{00000000-0002-0000-0000-00000D000000}">
          <x14:formula1>
            <xm:f>List!$H$3:$H$5</xm:f>
          </x14:formula1>
          <xm:sqref>AE14:AE15 AE35:AE38 AE17:AE33</xm:sqref>
        </x14:dataValidation>
        <x14:dataValidation type="list" allowBlank="1" showInputMessage="1" showErrorMessage="1" xr:uid="{00000000-0002-0000-0000-00000E000000}">
          <x14:formula1>
            <xm:f>List!$G$3:$G$5</xm:f>
          </x14:formula1>
          <xm:sqref>AD14:AD15 AD35:AD38 AD17:AD33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47"/>
  <sheetViews>
    <sheetView workbookViewId="0">
      <selection activeCell="B10" sqref="B10"/>
    </sheetView>
  </sheetViews>
  <sheetFormatPr defaultColWidth="5.33203125" defaultRowHeight="17.25" x14ac:dyDescent="0.3"/>
  <cols>
    <col min="1" max="1" width="5.33203125" style="67"/>
    <col min="2" max="2" width="142.33203125" style="68" customWidth="1"/>
    <col min="3" max="16384" width="5.33203125" style="66"/>
  </cols>
  <sheetData>
    <row r="2" spans="1:2" ht="65.25" customHeight="1" x14ac:dyDescent="0.3">
      <c r="B2" s="92" t="s">
        <v>127</v>
      </c>
    </row>
    <row r="3" spans="1:2" ht="27" customHeight="1" x14ac:dyDescent="0.3">
      <c r="A3" s="87" t="s">
        <v>57</v>
      </c>
      <c r="B3" s="88" t="s">
        <v>121</v>
      </c>
    </row>
    <row r="4" spans="1:2" ht="26.25" customHeight="1" x14ac:dyDescent="0.3">
      <c r="A4" s="67">
        <v>1</v>
      </c>
      <c r="B4" s="68" t="s">
        <v>125</v>
      </c>
    </row>
    <row r="5" spans="1:2" ht="66.75" customHeight="1" x14ac:dyDescent="0.3">
      <c r="A5" s="67">
        <v>2</v>
      </c>
      <c r="B5" s="68" t="s">
        <v>77</v>
      </c>
    </row>
    <row r="6" spans="1:2" ht="99.75" customHeight="1" x14ac:dyDescent="0.3">
      <c r="A6" s="67">
        <v>3</v>
      </c>
      <c r="B6" s="68" t="s">
        <v>119</v>
      </c>
    </row>
    <row r="7" spans="1:2" ht="31.5" customHeight="1" x14ac:dyDescent="0.3">
      <c r="A7" s="67">
        <v>4</v>
      </c>
      <c r="B7" s="68" t="s">
        <v>114</v>
      </c>
    </row>
    <row r="8" spans="1:2" ht="24.75" customHeight="1" x14ac:dyDescent="0.3">
      <c r="A8" s="67">
        <v>5</v>
      </c>
      <c r="B8" s="68" t="s">
        <v>101</v>
      </c>
    </row>
    <row r="9" spans="1:2" ht="30" customHeight="1" x14ac:dyDescent="0.3">
      <c r="A9" s="67">
        <v>6</v>
      </c>
      <c r="B9" s="68" t="s">
        <v>100</v>
      </c>
    </row>
    <row r="10" spans="1:2" ht="42.75" customHeight="1" x14ac:dyDescent="0.3">
      <c r="A10" s="67">
        <v>7</v>
      </c>
      <c r="B10" s="68" t="s">
        <v>102</v>
      </c>
    </row>
    <row r="11" spans="1:2" ht="33.75" customHeight="1" x14ac:dyDescent="0.3">
      <c r="A11" s="67">
        <v>8</v>
      </c>
      <c r="B11" s="68" t="s">
        <v>103</v>
      </c>
    </row>
    <row r="12" spans="1:2" ht="33.75" customHeight="1" x14ac:dyDescent="0.3">
      <c r="A12" s="67">
        <v>9</v>
      </c>
      <c r="B12" s="68" t="s">
        <v>118</v>
      </c>
    </row>
    <row r="13" spans="1:2" ht="51.75" customHeight="1" x14ac:dyDescent="0.3">
      <c r="A13" s="67">
        <v>10</v>
      </c>
      <c r="B13" s="68" t="s">
        <v>117</v>
      </c>
    </row>
    <row r="15" spans="1:2" x14ac:dyDescent="0.3">
      <c r="B15" s="82" t="s">
        <v>116</v>
      </c>
    </row>
    <row r="16" spans="1:2" ht="35.25" customHeight="1" x14ac:dyDescent="0.3">
      <c r="B16" s="68" t="s">
        <v>79</v>
      </c>
    </row>
    <row r="17" spans="2:2" x14ac:dyDescent="0.3">
      <c r="B17" s="69" t="s">
        <v>80</v>
      </c>
    </row>
    <row r="18" spans="2:2" x14ac:dyDescent="0.3">
      <c r="B18" s="69" t="s">
        <v>81</v>
      </c>
    </row>
    <row r="19" spans="2:2" ht="31.5" customHeight="1" x14ac:dyDescent="0.3">
      <c r="B19" s="69" t="s">
        <v>99</v>
      </c>
    </row>
    <row r="20" spans="2:2" x14ac:dyDescent="0.3">
      <c r="B20" s="69" t="s">
        <v>82</v>
      </c>
    </row>
    <row r="21" spans="2:2" x14ac:dyDescent="0.3">
      <c r="B21" s="69" t="s">
        <v>83</v>
      </c>
    </row>
    <row r="22" spans="2:2" ht="32.25" customHeight="1" x14ac:dyDescent="0.3">
      <c r="B22" s="69" t="s">
        <v>84</v>
      </c>
    </row>
    <row r="23" spans="2:2" ht="65.25" customHeight="1" x14ac:dyDescent="0.3">
      <c r="B23" s="69" t="s">
        <v>85</v>
      </c>
    </row>
    <row r="24" spans="2:2" ht="43.5" customHeight="1" x14ac:dyDescent="0.3">
      <c r="B24" s="71" t="s">
        <v>113</v>
      </c>
    </row>
    <row r="25" spans="2:2" ht="51.75" x14ac:dyDescent="0.3">
      <c r="B25" s="71" t="s">
        <v>31</v>
      </c>
    </row>
    <row r="26" spans="2:2" x14ac:dyDescent="0.3">
      <c r="B26" s="71" t="s">
        <v>32</v>
      </c>
    </row>
    <row r="27" spans="2:2" x14ac:dyDescent="0.3">
      <c r="B27" s="71" t="s">
        <v>33</v>
      </c>
    </row>
    <row r="28" spans="2:2" ht="27" customHeight="1" x14ac:dyDescent="0.3">
      <c r="B28" s="69" t="s">
        <v>86</v>
      </c>
    </row>
    <row r="29" spans="2:2" x14ac:dyDescent="0.3">
      <c r="B29" s="69" t="s">
        <v>87</v>
      </c>
    </row>
    <row r="30" spans="2:2" x14ac:dyDescent="0.3">
      <c r="B30" s="69" t="s">
        <v>88</v>
      </c>
    </row>
    <row r="31" spans="2:2" x14ac:dyDescent="0.3">
      <c r="B31" s="69" t="s">
        <v>89</v>
      </c>
    </row>
    <row r="32" spans="2:2" x14ac:dyDescent="0.3">
      <c r="B32" s="69" t="s">
        <v>90</v>
      </c>
    </row>
    <row r="33" spans="2:2" x14ac:dyDescent="0.3">
      <c r="B33" s="69" t="s">
        <v>91</v>
      </c>
    </row>
    <row r="34" spans="2:2" x14ac:dyDescent="0.3">
      <c r="B34" s="69" t="s">
        <v>92</v>
      </c>
    </row>
    <row r="35" spans="2:2" x14ac:dyDescent="0.3">
      <c r="B35" s="69" t="s">
        <v>93</v>
      </c>
    </row>
    <row r="36" spans="2:2" ht="77.25" customHeight="1" x14ac:dyDescent="0.3">
      <c r="B36" s="69" t="s">
        <v>94</v>
      </c>
    </row>
    <row r="37" spans="2:2" ht="42.75" customHeight="1" x14ac:dyDescent="0.3">
      <c r="B37" s="68" t="s">
        <v>122</v>
      </c>
    </row>
    <row r="38" spans="2:2" ht="30.75" customHeight="1" x14ac:dyDescent="0.3">
      <c r="B38" s="68" t="s">
        <v>96</v>
      </c>
    </row>
    <row r="39" spans="2:2" ht="34.5" x14ac:dyDescent="0.3">
      <c r="B39" s="68" t="s">
        <v>97</v>
      </c>
    </row>
    <row r="40" spans="2:2" x14ac:dyDescent="0.3">
      <c r="B40" s="68" t="s">
        <v>98</v>
      </c>
    </row>
    <row r="44" spans="2:2" x14ac:dyDescent="0.3">
      <c r="B44" s="69" t="s">
        <v>78</v>
      </c>
    </row>
    <row r="45" spans="2:2" x14ac:dyDescent="0.3">
      <c r="B45" s="69"/>
    </row>
    <row r="46" spans="2:2" x14ac:dyDescent="0.3">
      <c r="B46" s="69" t="s">
        <v>95</v>
      </c>
    </row>
    <row r="47" spans="2:2" x14ac:dyDescent="0.3">
      <c r="B47" s="69"/>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6"/>
  <sheetViews>
    <sheetView workbookViewId="0"/>
  </sheetViews>
  <sheetFormatPr defaultRowHeight="20.25" x14ac:dyDescent="0.3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x14ac:dyDescent="0.35">
      <c r="A1">
        <v>2024</v>
      </c>
    </row>
    <row r="2" spans="1:8" ht="103.5" x14ac:dyDescent="0.35">
      <c r="A2" s="5" t="s">
        <v>3</v>
      </c>
      <c r="B2" s="5" t="s">
        <v>14</v>
      </c>
      <c r="C2" s="5" t="s">
        <v>27</v>
      </c>
      <c r="D2" s="5" t="s">
        <v>15</v>
      </c>
      <c r="E2" s="5" t="s">
        <v>44</v>
      </c>
      <c r="F2" s="5" t="s">
        <v>37</v>
      </c>
      <c r="G2" s="5" t="s">
        <v>38</v>
      </c>
      <c r="H2" s="5" t="s">
        <v>48</v>
      </c>
    </row>
    <row r="3" spans="1:8" ht="97.5" customHeight="1" x14ac:dyDescent="0.35">
      <c r="A3" s="1" t="s">
        <v>34</v>
      </c>
      <c r="B3" s="2" t="s">
        <v>11</v>
      </c>
      <c r="C3" s="2" t="s">
        <v>12</v>
      </c>
      <c r="D3" s="2" t="s">
        <v>16</v>
      </c>
      <c r="E3" s="2" t="s">
        <v>67</v>
      </c>
      <c r="F3" s="2" t="s">
        <v>17</v>
      </c>
      <c r="G3" s="3" t="s">
        <v>39</v>
      </c>
      <c r="H3" s="3" t="s">
        <v>41</v>
      </c>
    </row>
    <row r="4" spans="1:8" ht="84" customHeight="1" x14ac:dyDescent="0.35">
      <c r="A4" s="1" t="s">
        <v>35</v>
      </c>
      <c r="B4" s="2" t="s">
        <v>19</v>
      </c>
      <c r="C4" s="2" t="s">
        <v>18</v>
      </c>
      <c r="D4" s="2" t="s">
        <v>28</v>
      </c>
      <c r="E4" s="2">
        <v>2001</v>
      </c>
      <c r="F4" s="2" t="s">
        <v>20</v>
      </c>
      <c r="G4" s="3" t="s">
        <v>40</v>
      </c>
      <c r="H4" s="3" t="s">
        <v>42</v>
      </c>
    </row>
    <row r="5" spans="1:8" ht="81.75" customHeight="1" x14ac:dyDescent="0.35">
      <c r="A5" s="1" t="s">
        <v>36</v>
      </c>
      <c r="B5" s="2" t="s">
        <v>22</v>
      </c>
      <c r="C5" s="2" t="s">
        <v>21</v>
      </c>
      <c r="D5" s="2" t="s">
        <v>64</v>
      </c>
      <c r="E5" s="2">
        <v>2002</v>
      </c>
      <c r="F5" s="2"/>
      <c r="G5" s="3" t="s">
        <v>55</v>
      </c>
      <c r="H5" s="3" t="s">
        <v>43</v>
      </c>
    </row>
    <row r="6" spans="1:8" ht="87" x14ac:dyDescent="0.35">
      <c r="A6" s="1" t="s">
        <v>76</v>
      </c>
      <c r="B6" s="2" t="s">
        <v>24</v>
      </c>
      <c r="C6" s="2" t="s">
        <v>23</v>
      </c>
      <c r="D6" s="2" t="s">
        <v>65</v>
      </c>
      <c r="E6" s="2">
        <v>2003</v>
      </c>
    </row>
    <row r="7" spans="1:8" ht="35.25" x14ac:dyDescent="0.35">
      <c r="A7" s="1" t="s">
        <v>56</v>
      </c>
      <c r="B7" s="2" t="s">
        <v>51</v>
      </c>
      <c r="C7" s="2" t="s">
        <v>25</v>
      </c>
      <c r="D7" s="4" t="s">
        <v>29</v>
      </c>
      <c r="E7" s="2">
        <v>2004</v>
      </c>
      <c r="G7" s="9"/>
    </row>
    <row r="8" spans="1:8" ht="57.75" customHeight="1" x14ac:dyDescent="0.35">
      <c r="A8" s="11"/>
      <c r="B8" s="2" t="s">
        <v>26</v>
      </c>
      <c r="C8" s="7"/>
      <c r="D8" s="8"/>
      <c r="E8" s="2">
        <v>2005</v>
      </c>
    </row>
    <row r="9" spans="1:8" x14ac:dyDescent="0.35">
      <c r="B9" s="7"/>
      <c r="E9" s="2">
        <v>2006</v>
      </c>
    </row>
    <row r="10" spans="1:8" x14ac:dyDescent="0.35">
      <c r="E10" s="2">
        <v>2007</v>
      </c>
    </row>
    <row r="11" spans="1:8" x14ac:dyDescent="0.35">
      <c r="A11" s="6"/>
      <c r="C11" s="10"/>
      <c r="D11" s="10"/>
      <c r="E11" s="2">
        <v>2008</v>
      </c>
    </row>
    <row r="12" spans="1:8" x14ac:dyDescent="0.35">
      <c r="A12" s="10"/>
      <c r="B12" s="10"/>
      <c r="E12" s="2">
        <v>2009</v>
      </c>
    </row>
    <row r="13" spans="1:8" x14ac:dyDescent="0.35">
      <c r="A13" s="6"/>
      <c r="C13" s="10"/>
      <c r="D13" s="10"/>
      <c r="E13" s="2">
        <v>2010</v>
      </c>
    </row>
    <row r="14" spans="1:8" x14ac:dyDescent="0.35">
      <c r="A14" s="10"/>
      <c r="B14" s="10"/>
      <c r="E14" s="2">
        <v>2011</v>
      </c>
    </row>
    <row r="15" spans="1:8" x14ac:dyDescent="0.35">
      <c r="E15" s="2">
        <v>2012</v>
      </c>
    </row>
    <row r="16" spans="1:8" x14ac:dyDescent="0.35">
      <c r="E16" s="2">
        <v>2013</v>
      </c>
    </row>
    <row r="17" spans="5:5" x14ac:dyDescent="0.35">
      <c r="E17" s="2">
        <v>2014</v>
      </c>
    </row>
    <row r="18" spans="5:5" x14ac:dyDescent="0.35">
      <c r="E18" s="2">
        <v>2015</v>
      </c>
    </row>
    <row r="19" spans="5:5" x14ac:dyDescent="0.35">
      <c r="E19" s="2">
        <v>2016</v>
      </c>
    </row>
    <row r="20" spans="5:5" x14ac:dyDescent="0.35">
      <c r="E20" s="2">
        <v>2017</v>
      </c>
    </row>
    <row r="21" spans="5:5" x14ac:dyDescent="0.35">
      <c r="E21" s="2">
        <v>2018</v>
      </c>
    </row>
    <row r="22" spans="5:5" x14ac:dyDescent="0.35">
      <c r="E22" s="2">
        <v>2019</v>
      </c>
    </row>
    <row r="23" spans="5:5" x14ac:dyDescent="0.35">
      <c r="E23" s="2">
        <v>2020</v>
      </c>
    </row>
    <row r="24" spans="5:5" x14ac:dyDescent="0.35">
      <c r="E24" s="2">
        <v>2021</v>
      </c>
    </row>
    <row r="25" spans="5:5" x14ac:dyDescent="0.35">
      <c r="E25" s="2">
        <v>2022</v>
      </c>
    </row>
    <row r="26" spans="5:5" x14ac:dyDescent="0.35">
      <c r="E26" s="2">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https:/mul2-spm.gov.am/tasks/392523/oneclick/43d1bb7f404bbd3ec496792469485f4464595a2df9de01ef3746b994b06dc4a4.xlsx?token=5d4dc27f1828921e8115d294f7a6f87b</cp:keywords>
  <cp:lastModifiedBy>09112022-g</cp:lastModifiedBy>
  <cp:lastPrinted>2023-12-22T08:17:20Z</cp:lastPrinted>
  <dcterms:created xsi:type="dcterms:W3CDTF">2023-12-04T06:12:26Z</dcterms:created>
  <dcterms:modified xsi:type="dcterms:W3CDTF">2024-02-26T06:34:02Z</dcterms:modified>
</cp:coreProperties>
</file>