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2023\Հաշվետվություններ\եկամուտ\08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EI19" i="33" l="1"/>
  <c r="EI20" i="33"/>
  <c r="EI21" i="33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9" i="33"/>
  <c r="DP20" i="33"/>
  <c r="DP21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9" i="33"/>
  <c r="CT20" i="33"/>
  <c r="CT21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9" i="33"/>
  <c r="AO20" i="33"/>
  <c r="AO21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9" i="33"/>
  <c r="Z20" i="33"/>
  <c r="Z21" i="33"/>
  <c r="Z10" i="33"/>
  <c r="U11" i="33"/>
  <c r="U12" i="33"/>
  <c r="U13" i="33"/>
  <c r="U14" i="33"/>
  <c r="U15" i="33"/>
  <c r="U16" i="33"/>
  <c r="U17" i="33"/>
  <c r="U10" i="33"/>
  <c r="F19" i="33"/>
  <c r="F20" i="33"/>
  <c r="F21" i="33"/>
  <c r="G8" i="33"/>
  <c r="L12" i="33" l="1"/>
  <c r="DN12" i="33" l="1"/>
  <c r="BY19" i="33" l="1"/>
  <c r="BY20" i="33"/>
  <c r="BY21" i="33"/>
  <c r="BE19" i="33" l="1"/>
  <c r="BE20" i="33"/>
  <c r="BE21" i="33"/>
  <c r="BB19" i="33"/>
  <c r="BB20" i="33"/>
  <c r="BB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N14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EJ17" i="33"/>
  <c r="J17" i="33"/>
  <c r="BS17" i="33"/>
  <c r="BT17" i="33" s="1"/>
  <c r="BU17" i="33"/>
  <c r="DL17" i="33"/>
  <c r="G17" i="33" l="1"/>
  <c r="EE21" i="33"/>
  <c r="EB21" i="33"/>
  <c r="DS21" i="33"/>
  <c r="DF21" i="33"/>
  <c r="CZ21" i="33"/>
  <c r="CQ21" i="33"/>
  <c r="CN21" i="33"/>
  <c r="CK21" i="33"/>
  <c r="CH21" i="33"/>
  <c r="CE21" i="33"/>
  <c r="CB21" i="33"/>
  <c r="BQ21" i="33"/>
  <c r="BN21" i="33"/>
  <c r="BK21" i="33"/>
  <c r="BH21" i="33"/>
  <c r="U21" i="33"/>
  <c r="EE20" i="33"/>
  <c r="EB20" i="33"/>
  <c r="DS20" i="33"/>
  <c r="DF20" i="33"/>
  <c r="CZ20" i="33"/>
  <c r="CQ20" i="33"/>
  <c r="CN20" i="33"/>
  <c r="CK20" i="33"/>
  <c r="CH20" i="33"/>
  <c r="CE20" i="33"/>
  <c r="CB20" i="33"/>
  <c r="BQ20" i="33"/>
  <c r="BN20" i="33"/>
  <c r="BK20" i="33"/>
  <c r="BH20" i="33"/>
  <c r="U20" i="33"/>
  <c r="EE19" i="33"/>
  <c r="EB19" i="33"/>
  <c r="DS19" i="33"/>
  <c r="DF19" i="33"/>
  <c r="CZ19" i="33"/>
  <c r="CQ19" i="33"/>
  <c r="CN19" i="33"/>
  <c r="CK19" i="33"/>
  <c r="CH19" i="33"/>
  <c r="CE19" i="33"/>
  <c r="CB19" i="33"/>
  <c r="BQ19" i="33"/>
  <c r="BN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7" i="33" l="1"/>
  <c r="F17" i="33" s="1"/>
  <c r="E14" i="33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0" i="33" l="1"/>
  <c r="H13" i="33"/>
  <c r="H12" i="33"/>
  <c r="H14" i="33"/>
  <c r="I13" i="33"/>
  <c r="I14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DI82" i="28" s="1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/>
  <c r="Q81" i="28"/>
  <c r="O81" i="28"/>
  <c r="P81" i="28" s="1"/>
  <c r="L81" i="28"/>
  <c r="N81" i="28" s="1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N77" i="28" s="1"/>
  <c r="J77" i="28"/>
  <c r="EC76" i="28"/>
  <c r="EF76" i="28" s="1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R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R72" i="28" s="1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R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69" i="28"/>
  <c r="F69" i="28" s="1"/>
  <c r="H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M68" i="28"/>
  <c r="J68" i="28"/>
  <c r="K68" i="28" s="1"/>
  <c r="N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/>
  <c r="X56" i="28"/>
  <c r="U56" i="28"/>
  <c r="W56" i="28" s="1"/>
  <c r="Q56" i="28"/>
  <c r="S56" i="28" s="1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R54" i="28" s="1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O54" i="28"/>
  <c r="S54" i="28" s="1"/>
  <c r="L54" i="28"/>
  <c r="J54" i="28"/>
  <c r="N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R51" i="28" s="1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P47" i="28"/>
  <c r="O47" i="28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S42" i="28" s="1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L41" i="28"/>
  <c r="AJ41" i="28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I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N38" i="28" s="1"/>
  <c r="EC37" i="28"/>
  <c r="EF37" i="28" s="1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/>
  <c r="Q32" i="28"/>
  <c r="R32" i="28" s="1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M30" i="28" s="1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AB28" i="28"/>
  <c r="Z28" i="28"/>
  <c r="X28" i="28"/>
  <c r="U28" i="28"/>
  <c r="W28" i="28"/>
  <c r="Q28" i="28"/>
  <c r="O28" i="28"/>
  <c r="P28" i="28" s="1"/>
  <c r="L28" i="28"/>
  <c r="J28" i="28"/>
  <c r="N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O26" i="28"/>
  <c r="S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 s="1"/>
  <c r="Q25" i="28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/>
  <c r="Q22" i="28"/>
  <c r="O22" i="28"/>
  <c r="L22" i="28"/>
  <c r="J22" i="28"/>
  <c r="K22" i="28" s="1"/>
  <c r="M22" i="28" s="1"/>
  <c r="EC21" i="28"/>
  <c r="EF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N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M14" i="28"/>
  <c r="J14" i="28"/>
  <c r="K14" i="28" s="1"/>
  <c r="N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H82" i="27" s="1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Q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L46" i="27"/>
  <c r="J46" i="27"/>
  <c r="K46" i="27" s="1"/>
  <c r="G46" i="27"/>
  <c r="EA45" i="27"/>
  <c r="E45" i="27" s="1"/>
  <c r="F45" i="27" s="1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K43" i="27" s="1"/>
  <c r="M43" i="27" s="1"/>
  <c r="EA42" i="27"/>
  <c r="E42" i="27" s="1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E31" i="27" s="1"/>
  <c r="F31" i="27" s="1"/>
  <c r="H31" i="27" s="1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R20" i="27" s="1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R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M14" i="27" s="1"/>
  <c r="J14" i="27"/>
  <c r="K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E12" i="27" s="1"/>
  <c r="F12" i="27" s="1"/>
  <c r="H12" i="27" s="1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T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S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T77" i="26" s="1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/>
  <c r="M60" i="26"/>
  <c r="K60" i="26"/>
  <c r="L60" i="26" s="1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/>
  <c r="P56" i="26"/>
  <c r="Q56" i="26" s="1"/>
  <c r="S56" i="26" s="1"/>
  <c r="M56" i="26"/>
  <c r="K56" i="26"/>
  <c r="L56" i="26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R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N55" i="26" s="1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N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S53" i="26" s="1"/>
  <c r="M53" i="26"/>
  <c r="O53" i="26" s="1"/>
  <c r="K53" i="26"/>
  <c r="L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S52" i="26" s="1"/>
  <c r="P52" i="26"/>
  <c r="Q52" i="26"/>
  <c r="M52" i="26"/>
  <c r="K52" i="26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N48" i="26" s="1"/>
  <c r="K48" i="26"/>
  <c r="L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S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R41" i="26" s="1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L36" i="26" s="1"/>
  <c r="N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EE32" i="26" s="1"/>
  <c r="DX32" i="26"/>
  <c r="DU32" i="26"/>
  <c r="DR32" i="26"/>
  <c r="DO32" i="26"/>
  <c r="DL32" i="26"/>
  <c r="DJ32" i="26"/>
  <c r="H32" i="26"/>
  <c r="J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N32" i="26" s="1"/>
  <c r="K32" i="26"/>
  <c r="L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T31" i="26" s="1"/>
  <c r="P31" i="26"/>
  <c r="M31" i="26"/>
  <c r="K31" i="26"/>
  <c r="L31" i="26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/>
  <c r="M30" i="26"/>
  <c r="N30" i="26" s="1"/>
  <c r="K30" i="26"/>
  <c r="L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/>
  <c r="R29" i="26"/>
  <c r="T29" i="26" s="1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/>
  <c r="M28" i="26"/>
  <c r="O28" i="26" s="1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N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N25" i="26" s="1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/>
  <c r="M24" i="26"/>
  <c r="O24" i="26" s="1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O23" i="26" s="1"/>
  <c r="K23" i="26"/>
  <c r="L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S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N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J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M82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O15" i="26" s="1"/>
  <c r="K15" i="26"/>
  <c r="L15" i="26" s="1"/>
  <c r="ED14" i="26"/>
  <c r="EE14" i="26" s="1"/>
  <c r="DX14" i="26"/>
  <c r="DU14" i="26"/>
  <c r="DR14" i="26"/>
  <c r="DO14" i="26"/>
  <c r="DL14" i="26"/>
  <c r="DJ14" i="26"/>
  <c r="H14" i="26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F13" i="26" s="1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O12" i="26" s="1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77" i="25" s="1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/>
  <c r="I38" i="26"/>
  <c r="BS44" i="26"/>
  <c r="O47" i="26"/>
  <c r="S64" i="26"/>
  <c r="BS52" i="26"/>
  <c r="O55" i="26"/>
  <c r="T37" i="26"/>
  <c r="O49" i="26"/>
  <c r="T61" i="26"/>
  <c r="T69" i="26"/>
  <c r="BS39" i="26"/>
  <c r="O40" i="26"/>
  <c r="S44" i="26"/>
  <c r="BS54" i="26"/>
  <c r="O66" i="26"/>
  <c r="O69" i="26"/>
  <c r="AS82" i="26"/>
  <c r="O38" i="26"/>
  <c r="T50" i="26"/>
  <c r="BS50" i="26"/>
  <c r="BS61" i="26"/>
  <c r="BS63" i="26"/>
  <c r="BS69" i="26"/>
  <c r="BS72" i="26"/>
  <c r="O74" i="26"/>
  <c r="S80" i="26"/>
  <c r="AI82" i="26"/>
  <c r="T74" i="26"/>
  <c r="BS37" i="26"/>
  <c r="T51" i="26"/>
  <c r="O78" i="26"/>
  <c r="T23" i="26"/>
  <c r="O29" i="26"/>
  <c r="O35" i="26"/>
  <c r="T44" i="26"/>
  <c r="S54" i="26"/>
  <c r="O63" i="26"/>
  <c r="BS66" i="26"/>
  <c r="O71" i="26"/>
  <c r="BS74" i="26"/>
  <c r="T27" i="26"/>
  <c r="T30" i="26"/>
  <c r="N39" i="26"/>
  <c r="BP39" i="26"/>
  <c r="BR39" i="26" s="1"/>
  <c r="L41" i="26"/>
  <c r="T49" i="26"/>
  <c r="Q51" i="26"/>
  <c r="S51" i="26" s="1"/>
  <c r="Q57" i="26"/>
  <c r="S57" i="26" s="1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Q23" i="26"/>
  <c r="S23" i="26"/>
  <c r="Q31" i="26"/>
  <c r="S31" i="26" s="1"/>
  <c r="BS42" i="26"/>
  <c r="BS35" i="26"/>
  <c r="O37" i="26"/>
  <c r="T39" i="26"/>
  <c r="S50" i="26"/>
  <c r="BS62" i="26"/>
  <c r="T64" i="26"/>
  <c r="T67" i="26"/>
  <c r="BS70" i="26"/>
  <c r="O72" i="26"/>
  <c r="O77" i="26"/>
  <c r="BS77" i="26"/>
  <c r="BS78" i="26"/>
  <c r="BS81" i="26"/>
  <c r="T13" i="26"/>
  <c r="T21" i="26"/>
  <c r="BS23" i="26"/>
  <c r="T24" i="26"/>
  <c r="Q27" i="26"/>
  <c r="S27" i="26" s="1"/>
  <c r="BS31" i="26"/>
  <c r="T38" i="26"/>
  <c r="O42" i="26"/>
  <c r="T43" i="26"/>
  <c r="S49" i="26"/>
  <c r="T54" i="26"/>
  <c r="T55" i="26"/>
  <c r="N56" i="26"/>
  <c r="T59" i="26"/>
  <c r="S60" i="26"/>
  <c r="O62" i="26"/>
  <c r="Q63" i="26"/>
  <c r="S63" i="26" s="1"/>
  <c r="O67" i="26"/>
  <c r="BS68" i="26"/>
  <c r="O70" i="26"/>
  <c r="T70" i="26"/>
  <c r="Q71" i="26"/>
  <c r="T73" i="26"/>
  <c r="T78" i="26"/>
  <c r="T80" i="26"/>
  <c r="N22" i="26"/>
  <c r="N20" i="26"/>
  <c r="BR34" i="26"/>
  <c r="F46" i="26"/>
  <c r="J46" i="26" s="1"/>
  <c r="DI48" i="26"/>
  <c r="DI50" i="26"/>
  <c r="F52" i="26"/>
  <c r="O57" i="26"/>
  <c r="BS10" i="26"/>
  <c r="BS12" i="26"/>
  <c r="O20" i="26"/>
  <c r="O22" i="26"/>
  <c r="BS22" i="26"/>
  <c r="O26" i="26"/>
  <c r="BS28" i="26"/>
  <c r="Q33" i="26"/>
  <c r="S33" i="26" s="1"/>
  <c r="BS34" i="26"/>
  <c r="Q35" i="26"/>
  <c r="S35" i="26" s="1"/>
  <c r="Q37" i="26"/>
  <c r="S37" i="26" s="1"/>
  <c r="Q41" i="26"/>
  <c r="S41" i="26"/>
  <c r="DI42" i="26"/>
  <c r="BS45" i="26"/>
  <c r="O46" i="26"/>
  <c r="BS47" i="26"/>
  <c r="O48" i="26"/>
  <c r="O50" i="26"/>
  <c r="BS55" i="26"/>
  <c r="O56" i="26"/>
  <c r="BR58" i="26"/>
  <c r="F10" i="26"/>
  <c r="G10" i="26" s="1"/>
  <c r="I10" i="26" s="1"/>
  <c r="DI10" i="26"/>
  <c r="L13" i="26"/>
  <c r="N13" i="26" s="1"/>
  <c r="BP13" i="26"/>
  <c r="L17" i="26"/>
  <c r="N17" i="26" s="1"/>
  <c r="BP17" i="26"/>
  <c r="BP19" i="26"/>
  <c r="BR19" i="26"/>
  <c r="F20" i="26"/>
  <c r="G20" i="26"/>
  <c r="BP21" i="26"/>
  <c r="BR21" i="26" s="1"/>
  <c r="N23" i="26"/>
  <c r="BP25" i="26"/>
  <c r="BR25" i="26" s="1"/>
  <c r="F26" i="26"/>
  <c r="G26" i="26" s="1"/>
  <c r="J26" i="26"/>
  <c r="BP27" i="26"/>
  <c r="L29" i="26"/>
  <c r="N29" i="26" s="1"/>
  <c r="BP29" i="26"/>
  <c r="BP31" i="26"/>
  <c r="BR31" i="26"/>
  <c r="F32" i="26"/>
  <c r="G32" i="26"/>
  <c r="L33" i="26"/>
  <c r="N33" i="26" s="1"/>
  <c r="N35" i="26"/>
  <c r="BP35" i="26"/>
  <c r="BR35" i="26" s="1"/>
  <c r="L37" i="26"/>
  <c r="N37" i="26" s="1"/>
  <c r="BP37" i="26"/>
  <c r="BR37" i="26" s="1"/>
  <c r="DI43" i="26"/>
  <c r="F43" i="26"/>
  <c r="G43" i="26" s="1"/>
  <c r="I43" i="26" s="1"/>
  <c r="DI45" i="26"/>
  <c r="F45" i="26"/>
  <c r="F47" i="26"/>
  <c r="G47" i="26" s="1"/>
  <c r="I47" i="26" s="1"/>
  <c r="DI51" i="26"/>
  <c r="DI53" i="26"/>
  <c r="F53" i="26"/>
  <c r="F55" i="26"/>
  <c r="G55" i="26" s="1"/>
  <c r="I55" i="26" s="1"/>
  <c r="DI57" i="26"/>
  <c r="DI59" i="26"/>
  <c r="F59" i="26"/>
  <c r="G59" i="26" s="1"/>
  <c r="I59" i="26" s="1"/>
  <c r="BP10" i="26"/>
  <c r="BR10" i="26"/>
  <c r="F23" i="26"/>
  <c r="G23" i="26"/>
  <c r="F25" i="26"/>
  <c r="G25" i="26" s="1"/>
  <c r="I25" i="26" s="1"/>
  <c r="F29" i="26"/>
  <c r="F31" i="26"/>
  <c r="G31" i="26"/>
  <c r="I31" i="26" s="1"/>
  <c r="F33" i="26"/>
  <c r="G33" i="26" s="1"/>
  <c r="F35" i="26"/>
  <c r="G35" i="26"/>
  <c r="I35" i="26" s="1"/>
  <c r="F39" i="26"/>
  <c r="G39" i="26" s="1"/>
  <c r="BS41" i="26"/>
  <c r="BR46" i="26"/>
  <c r="N47" i="26"/>
  <c r="N53" i="26"/>
  <c r="BR54" i="26"/>
  <c r="BS58" i="26"/>
  <c r="N60" i="26"/>
  <c r="BP60" i="26"/>
  <c r="F61" i="26"/>
  <c r="G61" i="26" s="1"/>
  <c r="I61" i="26" s="1"/>
  <c r="BR61" i="26"/>
  <c r="L62" i="26"/>
  <c r="N62" i="26" s="1"/>
  <c r="BP62" i="26"/>
  <c r="BR62" i="26" s="1"/>
  <c r="F63" i="26"/>
  <c r="G63" i="26" s="1"/>
  <c r="I63" i="26" s="1"/>
  <c r="N63" i="26"/>
  <c r="BR63" i="26"/>
  <c r="BP64" i="26"/>
  <c r="F65" i="26"/>
  <c r="BR65" i="26"/>
  <c r="L66" i="26"/>
  <c r="N66" i="26" s="1"/>
  <c r="BP66" i="26"/>
  <c r="BR66" i="26" s="1"/>
  <c r="F69" i="26"/>
  <c r="J69" i="26" s="1"/>
  <c r="L70" i="26"/>
  <c r="N70" i="26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G75" i="26" s="1"/>
  <c r="I75" i="26" s="1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L80" i="26"/>
  <c r="N80" i="26" s="1"/>
  <c r="BP80" i="26"/>
  <c r="BR80" i="26" s="1"/>
  <c r="F81" i="26"/>
  <c r="G81" i="26" s="1"/>
  <c r="BR81" i="26"/>
  <c r="V82" i="26"/>
  <c r="X82" i="26" s="1"/>
  <c r="AH82" i="26"/>
  <c r="AP82" i="26"/>
  <c r="AR82" i="26"/>
  <c r="F58" i="26"/>
  <c r="G58" i="26" s="1"/>
  <c r="F60" i="26"/>
  <c r="G60" i="26" s="1"/>
  <c r="I60" i="26" s="1"/>
  <c r="F62" i="26"/>
  <c r="F66" i="26"/>
  <c r="F68" i="26"/>
  <c r="F70" i="26"/>
  <c r="G70" i="26" s="1"/>
  <c r="I70" i="26" s="1"/>
  <c r="F72" i="26"/>
  <c r="F78" i="26"/>
  <c r="G78" i="26"/>
  <c r="J50" i="26"/>
  <c r="J55" i="26"/>
  <c r="M10" i="27"/>
  <c r="R16" i="27"/>
  <c r="S17" i="27"/>
  <c r="N22" i="27"/>
  <c r="BR25" i="27"/>
  <c r="P33" i="27"/>
  <c r="R33" i="27"/>
  <c r="E44" i="27"/>
  <c r="F44" i="27"/>
  <c r="M45" i="27"/>
  <c r="E46" i="27"/>
  <c r="F46" i="27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5" i="27"/>
  <c r="E17" i="27"/>
  <c r="F17" i="27" s="1"/>
  <c r="H17" i="27" s="1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BQ15" i="27"/>
  <c r="N16" i="27"/>
  <c r="S16" i="27"/>
  <c r="N17" i="27"/>
  <c r="N18" i="27"/>
  <c r="BR18" i="27"/>
  <c r="N19" i="27"/>
  <c r="R20" i="27"/>
  <c r="S22" i="27"/>
  <c r="M23" i="27"/>
  <c r="N27" i="27"/>
  <c r="BR27" i="27"/>
  <c r="N28" i="27"/>
  <c r="S28" i="27"/>
  <c r="S29" i="27"/>
  <c r="R30" i="27"/>
  <c r="BR30" i="27"/>
  <c r="P31" i="27"/>
  <c r="R31" i="27" s="1"/>
  <c r="R34" i="27"/>
  <c r="BR34" i="27"/>
  <c r="S35" i="27"/>
  <c r="R36" i="27"/>
  <c r="S40" i="27"/>
  <c r="BO41" i="27"/>
  <c r="BQ41" i="27" s="1"/>
  <c r="BO45" i="27"/>
  <c r="BQ45" i="27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/>
  <c r="I41" i="27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AB82" i="27"/>
  <c r="N12" i="27"/>
  <c r="N15" i="27"/>
  <c r="BR16" i="27"/>
  <c r="BR17" i="27"/>
  <c r="N26" i="27"/>
  <c r="S26" i="27"/>
  <c r="BR28" i="27"/>
  <c r="R29" i="27"/>
  <c r="E34" i="27"/>
  <c r="R35" i="27"/>
  <c r="BR37" i="27"/>
  <c r="E38" i="27"/>
  <c r="N39" i="27"/>
  <c r="R41" i="27"/>
  <c r="M42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H10" i="27"/>
  <c r="P10" i="27"/>
  <c r="R10" i="27"/>
  <c r="R11" i="27"/>
  <c r="K12" i="27"/>
  <c r="M12" i="27" s="1"/>
  <c r="P13" i="27"/>
  <c r="R13" i="27" s="1"/>
  <c r="E14" i="27"/>
  <c r="R15" i="27"/>
  <c r="K16" i="27"/>
  <c r="M16" i="27" s="1"/>
  <c r="P17" i="27"/>
  <c r="R17" i="27" s="1"/>
  <c r="F18" i="27"/>
  <c r="H18" i="27"/>
  <c r="M18" i="27"/>
  <c r="BQ18" i="27"/>
  <c r="K20" i="27"/>
  <c r="M20" i="27" s="1"/>
  <c r="BO20" i="27"/>
  <c r="BQ20" i="27" s="1"/>
  <c r="P21" i="27"/>
  <c r="R21" i="27" s="1"/>
  <c r="E22" i="27"/>
  <c r="I22" i="27" s="1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/>
  <c r="H27" i="27"/>
  <c r="M27" i="27"/>
  <c r="BQ27" i="27"/>
  <c r="K28" i="27"/>
  <c r="M28" i="27" s="1"/>
  <c r="BO28" i="27"/>
  <c r="BQ28" i="27"/>
  <c r="E29" i="27"/>
  <c r="F29" i="27" s="1"/>
  <c r="H29" i="27" s="1"/>
  <c r="M29" i="27"/>
  <c r="BQ29" i="27"/>
  <c r="K30" i="27"/>
  <c r="M30" i="27" s="1"/>
  <c r="I31" i="27"/>
  <c r="BQ31" i="27"/>
  <c r="K32" i="27"/>
  <c r="M32" i="27" s="1"/>
  <c r="BO32" i="27"/>
  <c r="BQ32" i="27" s="1"/>
  <c r="E33" i="27"/>
  <c r="F33" i="27"/>
  <c r="H33" i="27" s="1"/>
  <c r="M33" i="27"/>
  <c r="BQ33" i="27"/>
  <c r="K34" i="27"/>
  <c r="M34" i="27" s="1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H41" i="27"/>
  <c r="S42" i="27"/>
  <c r="R43" i="27"/>
  <c r="I45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I24" i="27" s="1"/>
  <c r="E26" i="27"/>
  <c r="I26" i="27" s="1"/>
  <c r="F26" i="27"/>
  <c r="H26" i="27" s="1"/>
  <c r="E28" i="27"/>
  <c r="I28" i="27" s="1"/>
  <c r="F28" i="27"/>
  <c r="H28" i="27" s="1"/>
  <c r="E30" i="27"/>
  <c r="F30" i="27" s="1"/>
  <c r="E32" i="27"/>
  <c r="S41" i="27"/>
  <c r="E48" i="27"/>
  <c r="F48" i="27" s="1"/>
  <c r="H48" i="27" s="1"/>
  <c r="E50" i="27"/>
  <c r="E52" i="27"/>
  <c r="F52" i="27" s="1"/>
  <c r="H52" i="27" s="1"/>
  <c r="E54" i="27"/>
  <c r="F54" i="27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/>
  <c r="E62" i="27"/>
  <c r="F62" i="27"/>
  <c r="H62" i="27" s="1"/>
  <c r="E64" i="27"/>
  <c r="E66" i="27"/>
  <c r="F66" i="27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I77" i="27" s="1"/>
  <c r="F77" i="27"/>
  <c r="H77" i="27" s="1"/>
  <c r="E79" i="27"/>
  <c r="F79" i="27" s="1"/>
  <c r="H79" i="27" s="1"/>
  <c r="S80" i="27"/>
  <c r="E81" i="27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/>
  <c r="H56" i="27" s="1"/>
  <c r="K57" i="27"/>
  <c r="M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/>
  <c r="E61" i="27"/>
  <c r="F61" i="27" s="1"/>
  <c r="K62" i="27"/>
  <c r="M62" i="27" s="1"/>
  <c r="BO62" i="27"/>
  <c r="BQ62" i="27" s="1"/>
  <c r="E63" i="27"/>
  <c r="I63" i="27" s="1"/>
  <c r="F63" i="27"/>
  <c r="H63" i="27" s="1"/>
  <c r="K64" i="27"/>
  <c r="M64" i="27" s="1"/>
  <c r="BO64" i="27"/>
  <c r="BQ64" i="27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/>
  <c r="BO68" i="27"/>
  <c r="BQ68" i="27" s="1"/>
  <c r="E70" i="27"/>
  <c r="I70" i="27" s="1"/>
  <c r="K71" i="27"/>
  <c r="M71" i="27" s="1"/>
  <c r="BO71" i="27"/>
  <c r="BQ71" i="27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/>
  <c r="E76" i="27"/>
  <c r="I76" i="27" s="1"/>
  <c r="K77" i="27"/>
  <c r="M77" i="27" s="1"/>
  <c r="BO77" i="27"/>
  <c r="BQ77" i="27"/>
  <c r="E78" i="27"/>
  <c r="F78" i="27" s="1"/>
  <c r="H78" i="27" s="1"/>
  <c r="K79" i="27"/>
  <c r="M79" i="27" s="1"/>
  <c r="BO79" i="27"/>
  <c r="BQ79" i="27" s="1"/>
  <c r="K81" i="27"/>
  <c r="I49" i="27"/>
  <c r="I27" i="27"/>
  <c r="I37" i="27"/>
  <c r="I57" i="27"/>
  <c r="DJ8" i="27"/>
  <c r="DM8" i="27" s="1"/>
  <c r="DP8" i="27" s="1"/>
  <c r="DS8" i="27" s="1"/>
  <c r="DV8" i="27" s="1"/>
  <c r="DY8" i="27" s="1"/>
  <c r="I18" i="27"/>
  <c r="I67" i="27"/>
  <c r="I12" i="27"/>
  <c r="BQ8" i="28"/>
  <c r="AQ8" i="28"/>
  <c r="I10" i="28"/>
  <c r="DH43" i="28"/>
  <c r="E43" i="28"/>
  <c r="I43" i="28" s="1"/>
  <c r="F43" i="28"/>
  <c r="H43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/>
  <c r="E11" i="28"/>
  <c r="F11" i="28" s="1"/>
  <c r="K13" i="28"/>
  <c r="M13" i="28" s="1"/>
  <c r="BO13" i="28"/>
  <c r="BQ13" i="28"/>
  <c r="P14" i="28"/>
  <c r="R14" i="28" s="1"/>
  <c r="E15" i="28"/>
  <c r="K17" i="28"/>
  <c r="M17" i="28" s="1"/>
  <c r="BO17" i="28"/>
  <c r="BQ17" i="28" s="1"/>
  <c r="P18" i="28"/>
  <c r="R18" i="28" s="1"/>
  <c r="E19" i="28"/>
  <c r="F19" i="28"/>
  <c r="H19" i="28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/>
  <c r="E27" i="28"/>
  <c r="F27" i="28"/>
  <c r="H27" i="28" s="1"/>
  <c r="F28" i="28"/>
  <c r="H28" i="28" s="1"/>
  <c r="K29" i="28"/>
  <c r="M29" i="28" s="1"/>
  <c r="BO29" i="28"/>
  <c r="BQ29" i="28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/>
  <c r="E51" i="28"/>
  <c r="F51" i="28" s="1"/>
  <c r="H51" i="28" s="1"/>
  <c r="M51" i="28"/>
  <c r="R52" i="28"/>
  <c r="ED52" i="28"/>
  <c r="K53" i="28"/>
  <c r="M53" i="28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/>
  <c r="P62" i="28"/>
  <c r="R62" i="28" s="1"/>
  <c r="E63" i="28"/>
  <c r="I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P70" i="28"/>
  <c r="R70" i="28" s="1"/>
  <c r="M71" i="28"/>
  <c r="BQ71" i="28"/>
  <c r="ED72" i="28"/>
  <c r="K73" i="28"/>
  <c r="M73" i="28" s="1"/>
  <c r="BO73" i="28"/>
  <c r="BQ73" i="28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/>
  <c r="E79" i="28"/>
  <c r="I79" i="28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E65" i="28"/>
  <c r="I65" i="28" s="1"/>
  <c r="F65" i="28"/>
  <c r="H65" i="28" s="1"/>
  <c r="N78" i="28"/>
  <c r="BR78" i="28"/>
  <c r="S79" i="28"/>
  <c r="EF79" i="28"/>
  <c r="I55" i="28"/>
  <c r="I19" i="28"/>
  <c r="F79" i="28"/>
  <c r="H79" i="28" s="1"/>
  <c r="C19" i="23"/>
  <c r="C63" i="23"/>
  <c r="C45" i="23"/>
  <c r="C33" i="23"/>
  <c r="C39" i="23"/>
  <c r="AR8" i="26"/>
  <c r="BR8" i="26"/>
  <c r="I66" i="27"/>
  <c r="J35" i="26"/>
  <c r="J60" i="26"/>
  <c r="R76" i="27"/>
  <c r="BQ15" i="28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/>
  <c r="H25" i="28" s="1"/>
  <c r="BQ56" i="28"/>
  <c r="E32" i="28"/>
  <c r="I32" i="28" s="1"/>
  <c r="BO34" i="28"/>
  <c r="BQ34" i="28" s="1"/>
  <c r="S37" i="28"/>
  <c r="E42" i="28"/>
  <c r="F42" i="28" s="1"/>
  <c r="H42" i="28" s="1"/>
  <c r="I42" i="28"/>
  <c r="N42" i="28"/>
  <c r="EF42" i="28"/>
  <c r="E44" i="28"/>
  <c r="F44" i="28" s="1"/>
  <c r="H44" i="28" s="1"/>
  <c r="N44" i="28"/>
  <c r="E46" i="28"/>
  <c r="I46" i="28" s="1"/>
  <c r="F46" i="28"/>
  <c r="H46" i="28" s="1"/>
  <c r="BO46" i="28"/>
  <c r="BQ46" i="28" s="1"/>
  <c r="N51" i="28"/>
  <c r="E52" i="28"/>
  <c r="F52" i="28"/>
  <c r="H52" i="28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/>
  <c r="E64" i="28"/>
  <c r="F64" i="28" s="1"/>
  <c r="H64" i="28" s="1"/>
  <c r="E72" i="28"/>
  <c r="F72" i="28" s="1"/>
  <c r="H72" i="28" s="1"/>
  <c r="I25" i="28"/>
  <c r="I64" i="28"/>
  <c r="I52" i="28"/>
  <c r="C51" i="23"/>
  <c r="C30" i="23"/>
  <c r="C35" i="23"/>
  <c r="C59" i="23"/>
  <c r="L20" i="23"/>
  <c r="L13" i="23"/>
  <c r="L36" i="23"/>
  <c r="L29" i="23"/>
  <c r="L32" i="23"/>
  <c r="BD8" i="27"/>
  <c r="BG8" i="27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H34" i="27"/>
  <c r="I34" i="27"/>
  <c r="Q76" i="26"/>
  <c r="S76" i="26" s="1"/>
  <c r="T76" i="26"/>
  <c r="EF66" i="28"/>
  <c r="ED66" i="28"/>
  <c r="J31" i="26"/>
  <c r="G73" i="26"/>
  <c r="I73" i="26" s="1"/>
  <c r="J73" i="26"/>
  <c r="T26" i="26"/>
  <c r="N28" i="26"/>
  <c r="BR30" i="26"/>
  <c r="BS30" i="26"/>
  <c r="BP38" i="26"/>
  <c r="BR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K13" i="27"/>
  <c r="M13" i="27" s="1"/>
  <c r="N13" i="27"/>
  <c r="F13" i="27"/>
  <c r="H13" i="27" s="1"/>
  <c r="I13" i="27"/>
  <c r="F23" i="27"/>
  <c r="H23" i="27" s="1"/>
  <c r="S49" i="28"/>
  <c r="R49" i="28"/>
  <c r="BQ66" i="28"/>
  <c r="BR66" i="28"/>
  <c r="L59" i="23"/>
  <c r="L45" i="23"/>
  <c r="L31" i="23"/>
  <c r="I44" i="28"/>
  <c r="N50" i="28"/>
  <c r="I26" i="28"/>
  <c r="I56" i="27"/>
  <c r="I46" i="27"/>
  <c r="BP82" i="27"/>
  <c r="J20" i="26"/>
  <c r="T48" i="26"/>
  <c r="T34" i="26"/>
  <c r="T17" i="26"/>
  <c r="S17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I39" i="26"/>
  <c r="J39" i="26"/>
  <c r="N41" i="27"/>
  <c r="K41" i="27"/>
  <c r="M41" i="27" s="1"/>
  <c r="S39" i="27"/>
  <c r="F59" i="27"/>
  <c r="I59" i="27"/>
  <c r="C65" i="23"/>
  <c r="F37" i="26"/>
  <c r="J37" i="26" s="1"/>
  <c r="S66" i="27"/>
  <c r="DI80" i="26"/>
  <c r="F80" i="26"/>
  <c r="J80" i="26" s="1"/>
  <c r="BO14" i="27"/>
  <c r="BQ14" i="27" s="1"/>
  <c r="BR14" i="27"/>
  <c r="BO54" i="27"/>
  <c r="BQ54" i="27" s="1"/>
  <c r="BR54" i="27"/>
  <c r="I12" i="28"/>
  <c r="BR41" i="28"/>
  <c r="I69" i="28"/>
  <c r="G82" i="28"/>
  <c r="N72" i="27"/>
  <c r="J82" i="27"/>
  <c r="K82" i="27" s="1"/>
  <c r="S10" i="27"/>
  <c r="BR40" i="27"/>
  <c r="L12" i="26"/>
  <c r="N12" i="26" s="1"/>
  <c r="Q14" i="26"/>
  <c r="S14" i="26"/>
  <c r="T14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H30" i="27"/>
  <c r="N34" i="27"/>
  <c r="BO44" i="27"/>
  <c r="BQ44" i="27" s="1"/>
  <c r="BR44" i="27"/>
  <c r="P54" i="27"/>
  <c r="R54" i="27"/>
  <c r="S54" i="27"/>
  <c r="E40" i="28"/>
  <c r="F40" i="28" s="1"/>
  <c r="H40" i="28" s="1"/>
  <c r="DH40" i="28"/>
  <c r="T46" i="26"/>
  <c r="S46" i="26"/>
  <c r="F22" i="27"/>
  <c r="H22" i="27"/>
  <c r="Q36" i="26"/>
  <c r="S36" i="26" s="1"/>
  <c r="T36" i="26"/>
  <c r="BO50" i="28"/>
  <c r="BQ50" i="28" s="1"/>
  <c r="BR50" i="28"/>
  <c r="I62" i="27"/>
  <c r="M81" i="27"/>
  <c r="T22" i="26"/>
  <c r="E21" i="28"/>
  <c r="I21" i="28"/>
  <c r="DH21" i="28"/>
  <c r="L10" i="23"/>
  <c r="BR13" i="27"/>
  <c r="R46" i="28"/>
  <c r="S42" i="26"/>
  <c r="F44" i="26"/>
  <c r="O51" i="26"/>
  <c r="O11" i="26"/>
  <c r="BR24" i="26"/>
  <c r="BS24" i="26"/>
  <c r="EE48" i="26"/>
  <c r="F48" i="26"/>
  <c r="J48" i="26" s="1"/>
  <c r="G48" i="26"/>
  <c r="I48" i="26"/>
  <c r="DI49" i="26"/>
  <c r="F49" i="26"/>
  <c r="G49" i="26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66" i="26"/>
  <c r="I66" i="26" s="1"/>
  <c r="J66" i="26"/>
  <c r="G71" i="26"/>
  <c r="I71" i="26" s="1"/>
  <c r="J71" i="26"/>
  <c r="S32" i="26"/>
  <c r="T32" i="26"/>
  <c r="T35" i="26"/>
  <c r="BS43" i="26"/>
  <c r="BR43" i="26"/>
  <c r="T57" i="26"/>
  <c r="S37" i="27"/>
  <c r="R37" i="27"/>
  <c r="BQ69" i="28"/>
  <c r="F81" i="27"/>
  <c r="H81" i="27"/>
  <c r="I81" i="27"/>
  <c r="G69" i="26"/>
  <c r="I69" i="26" s="1"/>
  <c r="S26" i="26"/>
  <c r="Q18" i="26"/>
  <c r="S18" i="26" s="1"/>
  <c r="T18" i="26"/>
  <c r="BR2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I54" i="27"/>
  <c r="L82" i="28"/>
  <c r="I33" i="27"/>
  <c r="F24" i="27"/>
  <c r="H24" i="27" s="1"/>
  <c r="BS49" i="26"/>
  <c r="T40" i="26"/>
  <c r="BP48" i="26"/>
  <c r="BR48" i="26" s="1"/>
  <c r="BS48" i="26"/>
  <c r="O54" i="26"/>
  <c r="DI54" i="26"/>
  <c r="F54" i="26"/>
  <c r="G54" i="26" s="1"/>
  <c r="I54" i="26" s="1"/>
  <c r="J54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O31" i="26"/>
  <c r="Y82" i="26"/>
  <c r="S23" i="27"/>
  <c r="M40" i="27"/>
  <c r="BN82" i="28"/>
  <c r="BO82" i="28"/>
  <c r="BO12" i="28"/>
  <c r="BQ12" i="28" s="1"/>
  <c r="O25" i="26"/>
  <c r="T28" i="26"/>
  <c r="S28" i="26"/>
  <c r="J38" i="26"/>
  <c r="T45" i="26"/>
  <c r="Q45" i="26"/>
  <c r="S45" i="26" s="1"/>
  <c r="R10" i="28"/>
  <c r="BS29" i="26"/>
  <c r="L59" i="26"/>
  <c r="N59" i="26" s="1"/>
  <c r="O59" i="26"/>
  <c r="BS60" i="26"/>
  <c r="BR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DH24" i="28"/>
  <c r="BQ32" i="28"/>
  <c r="BR32" i="28"/>
  <c r="ED61" i="28"/>
  <c r="EF61" i="28"/>
  <c r="BR22" i="27"/>
  <c r="S69" i="27"/>
  <c r="S14" i="28"/>
  <c r="E50" i="28"/>
  <c r="F50" i="28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F30" i="28"/>
  <c r="H30" i="28" s="1"/>
  <c r="F21" i="28"/>
  <c r="H21" i="28"/>
  <c r="J49" i="26"/>
  <c r="I80" i="28"/>
  <c r="F80" i="28"/>
  <c r="H80" i="28" s="1"/>
  <c r="I70" i="28"/>
  <c r="J77" i="26"/>
  <c r="G77" i="26"/>
  <c r="I77" i="26" s="1"/>
  <c r="G56" i="26"/>
  <c r="I56" i="26" s="1"/>
  <c r="J56" i="26"/>
  <c r="F38" i="28"/>
  <c r="H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9" i="26"/>
  <c r="G19" i="26" s="1"/>
  <c r="I19" i="26" s="1"/>
  <c r="S18" i="28"/>
  <c r="Q82" i="28"/>
  <c r="M82" i="28"/>
  <c r="E13" i="28"/>
  <c r="F13" i="28" s="1"/>
  <c r="H13" i="28" s="1"/>
  <c r="EC82" i="28"/>
  <c r="ED82" i="28" s="1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17" i="27"/>
  <c r="I72" i="28"/>
  <c r="F41" i="28"/>
  <c r="H41" i="28"/>
  <c r="I41" i="28"/>
  <c r="F72" i="27"/>
  <c r="H72" i="27"/>
  <c r="I48" i="27"/>
  <c r="F21" i="27"/>
  <c r="H21" i="27"/>
  <c r="I21" i="27"/>
  <c r="I81" i="26"/>
  <c r="J81" i="26"/>
  <c r="T10" i="26"/>
  <c r="BP16" i="26"/>
  <c r="BS16" i="26"/>
  <c r="N31" i="27"/>
  <c r="M31" i="27"/>
  <c r="BO35" i="27"/>
  <c r="BQ35" i="27" s="1"/>
  <c r="BR35" i="27"/>
  <c r="N36" i="27"/>
  <c r="M36" i="27"/>
  <c r="O10" i="26"/>
  <c r="L10" i="26"/>
  <c r="ED36" i="28"/>
  <c r="E36" i="28"/>
  <c r="I36" i="28" s="1"/>
  <c r="J43" i="26"/>
  <c r="G37" i="26"/>
  <c r="I37" i="26" s="1"/>
  <c r="F58" i="28"/>
  <c r="H58" i="28"/>
  <c r="I27" i="28"/>
  <c r="I59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I33" i="26"/>
  <c r="J33" i="26"/>
  <c r="O36" i="26"/>
  <c r="N75" i="26"/>
  <c r="O75" i="26"/>
  <c r="Q79" i="26"/>
  <c r="S79" i="26" s="1"/>
  <c r="T79" i="26"/>
  <c r="I30" i="27"/>
  <c r="I35" i="27"/>
  <c r="F58" i="27"/>
  <c r="H58" i="27" s="1"/>
  <c r="F20" i="27"/>
  <c r="H20" i="27"/>
  <c r="I36" i="27"/>
  <c r="F40" i="27"/>
  <c r="H40" i="27"/>
  <c r="BR16" i="26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J75" i="26"/>
  <c r="BO21" i="27"/>
  <c r="BQ21" i="27" s="1"/>
  <c r="BR21" i="27"/>
  <c r="BR23" i="27"/>
  <c r="R45" i="27"/>
  <c r="EA82" i="27"/>
  <c r="J82" i="28"/>
  <c r="K82" i="28"/>
  <c r="BQ26" i="28"/>
  <c r="BR26" i="28"/>
  <c r="P33" i="28"/>
  <c r="R33" i="28" s="1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M46" i="28"/>
  <c r="R77" i="28"/>
  <c r="R79" i="28"/>
  <c r="AQ82" i="28"/>
  <c r="F81" i="28"/>
  <c r="H81" i="28" s="1"/>
  <c r="I81" i="28"/>
  <c r="J19" i="26"/>
  <c r="N82" i="28"/>
  <c r="G15" i="26"/>
  <c r="I15" i="26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J22" i="26" l="1"/>
  <c r="I22" i="26"/>
  <c r="J12" i="26"/>
  <c r="J11" i="26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G46" i="26"/>
  <c r="I46" i="26" s="1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BR82" i="26" s="1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J28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0" i="26"/>
  <c r="I26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I50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N5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82" i="27" l="1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BU18" i="33" l="1"/>
  <c r="AU18" i="33"/>
  <c r="AK18" i="33"/>
  <c r="AA18" i="33"/>
  <c r="AP18" i="33"/>
  <c r="AF18" i="33"/>
  <c r="Q18" i="33"/>
  <c r="L18" i="33"/>
  <c r="EJ18" i="33"/>
  <c r="J18" i="33"/>
  <c r="CV18" i="33"/>
  <c r="CW18" i="33" s="1"/>
  <c r="BM18" i="33"/>
  <c r="BN18" i="33" s="1"/>
  <c r="CP18" i="33"/>
  <c r="CQ18" i="33" s="1"/>
  <c r="BJ18" i="33"/>
  <c r="BK18" i="33" s="1"/>
  <c r="DN18" i="33"/>
  <c r="DQ18" i="33"/>
  <c r="AS18" i="33"/>
  <c r="AT18" i="33" s="1"/>
  <c r="Y18" i="33"/>
  <c r="Z18" i="33" s="1"/>
  <c r="CI18" i="33"/>
  <c r="AD18" i="33"/>
  <c r="AE18" i="33" s="1"/>
  <c r="DR18" i="33"/>
  <c r="DS18" i="33" s="1"/>
  <c r="CJ18" i="33"/>
  <c r="CK18" i="33" s="1"/>
  <c r="CY18" i="33"/>
  <c r="CZ18" i="33" s="1"/>
  <c r="AN18" i="33"/>
  <c r="AO18" i="33" s="1"/>
  <c r="DU18" i="33"/>
  <c r="DV18" i="33" s="1"/>
  <c r="BX18" i="33"/>
  <c r="BY18" i="33" s="1"/>
  <c r="BD18" i="33"/>
  <c r="BE18" i="33" s="1"/>
  <c r="CA18" i="33"/>
  <c r="CB18" i="33" s="1"/>
  <c r="CD18" i="33"/>
  <c r="CE18" i="33" s="1"/>
  <c r="AI18" i="33"/>
  <c r="AJ18" i="33" s="1"/>
  <c r="CS18" i="33"/>
  <c r="CT18" i="33" s="1"/>
  <c r="BP18" i="33"/>
  <c r="BQ18" i="33" s="1"/>
  <c r="BG18" i="33"/>
  <c r="BH18" i="33" s="1"/>
  <c r="BZ18" i="33"/>
  <c r="DB18" i="33"/>
  <c r="DC18" i="33" s="1"/>
  <c r="EA18" i="33"/>
  <c r="EB18" i="33" s="1"/>
  <c r="ED18" i="33"/>
  <c r="EE18" i="33" s="1"/>
  <c r="V18" i="33"/>
  <c r="G18" i="33"/>
  <c r="BS18" i="33"/>
  <c r="BT18" i="33" s="1"/>
  <c r="BA18" i="33"/>
  <c r="BB18" i="33" s="1"/>
  <c r="DL18" i="33"/>
  <c r="DM18" i="33" s="1"/>
  <c r="E18" i="33"/>
  <c r="F18" i="33" s="1"/>
  <c r="AX18" i="33"/>
  <c r="AY18" i="33" s="1"/>
  <c r="DO18" i="33"/>
  <c r="DP18" i="33" s="1"/>
  <c r="EH18" i="33"/>
  <c r="EI18" i="33" s="1"/>
  <c r="CG18" i="33"/>
  <c r="CH18" i="33" s="1"/>
  <c r="DX18" i="33"/>
  <c r="DY18" i="33" s="1"/>
  <c r="CM18" i="33"/>
  <c r="CN18" i="33" s="1"/>
  <c r="DE18" i="33"/>
  <c r="DF18" i="33" s="1"/>
  <c r="DT18" i="33"/>
  <c r="DH18" i="33"/>
  <c r="DI18" i="33" s="1"/>
  <c r="CR18" i="33"/>
  <c r="O18" i="33"/>
  <c r="P18" i="33" s="1"/>
  <c r="T18" i="33"/>
  <c r="U18" i="33" s="1"/>
  <c r="BF18" i="33"/>
  <c r="DA18" i="33"/>
  <c r="CC18" i="33"/>
  <c r="DD18" i="33"/>
  <c r="CL18" i="33"/>
  <c r="DG18" i="33"/>
  <c r="AZ18" i="33"/>
  <c r="EC18" i="33"/>
  <c r="DW18" i="33"/>
  <c r="CU18" i="33"/>
  <c r="CF18" i="33"/>
  <c r="BL18" i="33"/>
  <c r="BI18" i="33"/>
  <c r="BC18" i="33"/>
  <c r="DJ18" i="33"/>
  <c r="BR18" i="33"/>
  <c r="CX18" i="33"/>
  <c r="BO18" i="33"/>
  <c r="EF18" i="33"/>
  <c r="DZ18" i="33"/>
  <c r="CO18" i="33"/>
  <c r="I18" i="33" l="1"/>
  <c r="AH18" i="33"/>
  <c r="AV18" i="33"/>
  <c r="AR18" i="33"/>
  <c r="J19" i="33"/>
  <c r="H18" i="33"/>
  <c r="AW18" i="33"/>
  <c r="W18" i="33"/>
  <c r="AC18" i="33"/>
  <c r="AL18" i="33"/>
  <c r="R18" i="33"/>
  <c r="BW18" i="33"/>
  <c r="AG18" i="33"/>
  <c r="AB18" i="33"/>
  <c r="N18" i="33"/>
  <c r="X18" i="33"/>
  <c r="S18" i="33"/>
  <c r="AQ18" i="33"/>
  <c r="AM18" i="33"/>
  <c r="BV18" i="33"/>
  <c r="K18" i="33" l="1"/>
  <c r="M18" i="33" s="1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<sst xmlns="http://schemas.openxmlformats.org/spreadsheetml/2006/main" count="1199" uniqueCount="248">
  <si>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</si>
  <si>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</si>
  <si>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</si>
  <si>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</si>
  <si>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</si>
  <si>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</si>
  <si>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</si>
  <si>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</si>
  <si>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</si>
  <si>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</si>
  <si>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</si>
  <si>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</si>
  <si>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</si>
  <si>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</si>
  <si>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</si>
  <si>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</si>
  <si>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</si>
  <si>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</si>
  <si>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</si>
  <si>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</si>
  <si>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</si>
  <si>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</si>
  <si>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</si>
  <si>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</si>
  <si>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</si>
  <si>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</si>
  <si>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</si>
  <si>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</si>
  <si>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</si>
  <si>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</si>
  <si>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</si>
  <si>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</si>
  <si>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</si>
  <si>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</si>
  <si>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</si>
  <si>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</si>
  <si>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</si>
  <si>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</si>
  <si>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</si>
  <si>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</si>
  <si>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</si>
  <si>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</si>
  <si>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</si>
  <si>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</si>
  <si>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</si>
  <si>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</si>
  <si>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</si>
  <si>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</si>
  <si>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</si>
  <si>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</si>
  <si>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</si>
  <si>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</si>
  <si>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</si>
  <si>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</si>
  <si>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</si>
  <si>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</si>
  <si>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</si>
  <si>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</si>
  <si>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</si>
  <si>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</si>
  <si>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</si>
  <si>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</si>
  <si>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</si>
  <si>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</si>
  <si>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</si>
  <si>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</si>
  <si>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</si>
  <si>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</si>
  <si>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</si>
  <si>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</si>
  <si>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</si>
  <si>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</si>
  <si>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</si>
  <si>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</si>
  <si>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</si>
  <si>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</si>
  <si>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</si>
  <si>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</si>
  <si>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</si>
  <si>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</si>
  <si>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</si>
  <si>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</si>
  <si>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</si>
  <si>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</si>
  <si>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</si>
  <si>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</si>
  <si>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</si>
  <si>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</si>
  <si>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</si>
  <si>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</si>
  <si>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</si>
  <si>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</si>
  <si>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</si>
  <si>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</si>
  <si>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</si>
  <si>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</si>
  <si>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</si>
  <si>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</si>
  <si>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</si>
  <si>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</si>
  <si>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</si>
  <si>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</si>
  <si>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</si>
  <si>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</si>
  <si>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</si>
  <si>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</si>
  <si>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</si>
  <si>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</si>
  <si>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</si>
  <si>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</si>
  <si>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</si>
  <si>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</si>
  <si>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</si>
  <si>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</si>
  <si>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</si>
  <si>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</si>
  <si>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</si>
  <si>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</si>
  <si>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</si>
  <si>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</si>
  <si>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</si>
  <si>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</si>
  <si>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</si>
  <si>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</si>
  <si>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</si>
  <si>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</si>
  <si>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</si>
  <si>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</si>
  <si>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</si>
  <si>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</si>
  <si>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</si>
  <si>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</si>
  <si>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</si>
  <si>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</si>
  <si>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</si>
  <si>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</si>
  <si>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</si>
  <si>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</si>
  <si>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</si>
  <si>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</si>
  <si>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</si>
  <si>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</si>
  <si>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</si>
  <si>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</si>
  <si>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</si>
  <si>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</si>
  <si>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</si>
  <si>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</si>
  <si>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</si>
  <si>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</si>
  <si>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</si>
  <si>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</si>
  <si>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</si>
  <si>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</si>
  <si>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</si>
  <si>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</si>
  <si>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</si>
  <si>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</si>
  <si>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</si>
  <si>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</si>
  <si>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</si>
  <si>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</si>
  <si>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</si>
  <si>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</si>
  <si>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</si>
  <si>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</si>
  <si>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</si>
  <si>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</si>
  <si>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</si>
  <si>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</si>
  <si>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</si>
  <si>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</si>
  <si>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</si>
  <si>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</si>
  <si>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</si>
  <si>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</si>
  <si>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</si>
  <si>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</si>
  <si>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</si>
  <si>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</si>
  <si>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</si>
  <si>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</si>
  <si>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</si>
  <si>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</si>
  <si>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</si>
  <si>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</si>
  <si>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</si>
  <si>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</si>
  <si>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</si>
  <si>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</si>
  <si>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</si>
  <si>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</si>
  <si>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</si>
  <si>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</si>
  <si>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</si>
  <si>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</si>
  <si>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</si>
  <si>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</si>
  <si>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</si>
  <si>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</si>
  <si>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</si>
  <si>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</si>
  <si>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</si>
  <si>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</si>
  <si>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</si>
  <si>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</si>
  <si>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</si>
  <si>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</si>
  <si>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</si>
  <si>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</si>
  <si>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</si>
  <si>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</si>
  <si>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</si>
  <si>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</si>
  <si>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</si>
  <si>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</si>
  <si>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</si>
  <si>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</si>
  <si>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</si>
  <si>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</si>
  <si>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</si>
  <si>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</si>
  <si>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</si>
  <si>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</si>
  <si>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</si>
  <si>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</si>
  <si>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</si>
  <si>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</si>
  <si>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</si>
  <si>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</si>
  <si>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</si>
  <si>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</si>
  <si>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</si>
  <si>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</si>
  <si>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</si>
  <si>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</si>
  <si>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</si>
  <si>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</si>
  <si>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</si>
  <si>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</si>
  <si>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</si>
  <si>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</si>
  <si>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</si>
  <si>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</si>
  <si>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(ինն ամիս)</t>
  </si>
  <si>
    <t>փաստացի           (8ամիս)</t>
  </si>
  <si>
    <r>
      <t xml:space="preserve"> ՀՀ  ____ԱՐԱԳԱԾՈՏՆ_____  ՄԱՐԶԻ  ՀԱՄԱՅՆՔՆԵՐԻ   ԲՅՈՒՋԵՏԱՅԻՆ   ԵԿԱՄՈՒՏՆԵՐԻ   ՎԵՐԱԲԵՐՅԱԼ  (աճողական)  2023թ. Օգոստոսի 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</si>
  <si>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կատ. %-ը ինն ամսվա 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</si>
</sst>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23" fillId="2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19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0" t="s">
        <v>128</v>
      </c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</row>
    <row r="4" spans="1:18" ht="71.25" customHeight="1">
      <c r="A4" s="53"/>
      <c r="B4" s="132" t="s">
        <v>129</v>
      </c>
      <c r="C4" s="135" t="s">
        <v>130</v>
      </c>
      <c r="D4" s="136"/>
      <c r="E4" s="136"/>
      <c r="F4" s="137"/>
      <c r="G4" s="138" t="s">
        <v>139</v>
      </c>
      <c r="H4" s="138" t="s">
        <v>131</v>
      </c>
      <c r="I4" s="138" t="s">
        <v>140</v>
      </c>
      <c r="J4" s="138" t="s">
        <v>132</v>
      </c>
      <c r="K4" s="139" t="s">
        <v>133</v>
      </c>
      <c r="L4" s="140"/>
      <c r="M4" s="140"/>
      <c r="N4" s="141"/>
      <c r="O4" s="138" t="s">
        <v>141</v>
      </c>
      <c r="P4" s="138" t="s">
        <v>131</v>
      </c>
      <c r="Q4" s="138" t="s">
        <v>142</v>
      </c>
      <c r="R4" s="138" t="s">
        <v>134</v>
      </c>
    </row>
    <row r="5" spans="1:18" ht="17.25" customHeight="1">
      <c r="A5" s="54"/>
      <c r="B5" s="133"/>
      <c r="C5" s="142" t="s">
        <v>135</v>
      </c>
      <c r="D5" s="144" t="s">
        <v>55</v>
      </c>
      <c r="E5" s="145"/>
      <c r="F5" s="146"/>
      <c r="G5" s="138"/>
      <c r="H5" s="138"/>
      <c r="I5" s="138"/>
      <c r="J5" s="138"/>
      <c r="K5" s="147" t="s">
        <v>135</v>
      </c>
      <c r="L5" s="149" t="s">
        <v>55</v>
      </c>
      <c r="M5" s="150"/>
      <c r="N5" s="151"/>
      <c r="O5" s="138"/>
      <c r="P5" s="138"/>
      <c r="Q5" s="138"/>
      <c r="R5" s="138"/>
    </row>
    <row r="6" spans="1:18" ht="26.25" customHeight="1">
      <c r="A6" s="54"/>
      <c r="B6" s="133"/>
      <c r="C6" s="143"/>
      <c r="D6" s="97" t="s">
        <v>136</v>
      </c>
      <c r="E6" s="98" t="s">
        <v>9</v>
      </c>
      <c r="F6" s="98" t="s">
        <v>137</v>
      </c>
      <c r="G6" s="138"/>
      <c r="H6" s="138"/>
      <c r="I6" s="138"/>
      <c r="J6" s="138"/>
      <c r="K6" s="148"/>
      <c r="L6" s="55" t="s">
        <v>136</v>
      </c>
      <c r="M6" s="56" t="s">
        <v>9</v>
      </c>
      <c r="N6" s="56" t="s">
        <v>137</v>
      </c>
      <c r="O6" s="138"/>
      <c r="P6" s="138"/>
      <c r="Q6" s="138"/>
      <c r="R6" s="138"/>
    </row>
    <row r="7" spans="1:18" ht="15" customHeight="1">
      <c r="A7" s="54"/>
      <c r="B7" s="134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4" t="s">
        <v>149</v>
      </c>
      <c r="B1" s="154"/>
      <c r="C1" s="154"/>
      <c r="D1" s="154"/>
    </row>
    <row r="2" spans="1:4" s="9" customFormat="1" ht="13.15" customHeight="1">
      <c r="A2" s="158" t="s">
        <v>6</v>
      </c>
      <c r="B2" s="155" t="s">
        <v>10</v>
      </c>
      <c r="C2" s="155" t="s">
        <v>147</v>
      </c>
      <c r="D2" s="155" t="s">
        <v>148</v>
      </c>
    </row>
    <row r="3" spans="1:4" s="9" customFormat="1" ht="13.15" customHeight="1">
      <c r="A3" s="159"/>
      <c r="B3" s="156"/>
      <c r="C3" s="156"/>
      <c r="D3" s="156"/>
    </row>
    <row r="4" spans="1:4" s="9" customFormat="1" ht="13.15" customHeight="1">
      <c r="A4" s="159"/>
      <c r="B4" s="156"/>
      <c r="C4" s="156"/>
      <c r="D4" s="156"/>
    </row>
    <row r="5" spans="1:4" s="10" customFormat="1" ht="13.15" customHeight="1">
      <c r="A5" s="159"/>
      <c r="B5" s="156"/>
      <c r="C5" s="156"/>
      <c r="D5" s="156"/>
    </row>
    <row r="6" spans="1:4" s="27" customFormat="1" ht="28.15" customHeight="1">
      <c r="A6" s="160"/>
      <c r="B6" s="157"/>
      <c r="C6" s="157"/>
      <c r="D6" s="157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2" t="s">
        <v>44</v>
      </c>
      <c r="B80" s="153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3" t="s">
        <v>230</v>
      </c>
      <c r="B1" s="163"/>
      <c r="C1" s="163"/>
      <c r="D1" s="163"/>
      <c r="E1" s="163"/>
      <c r="F1" s="163"/>
      <c r="G1" s="163"/>
    </row>
    <row r="2" spans="1:7" ht="34.5" customHeight="1">
      <c r="A2" s="164"/>
      <c r="B2" s="164"/>
      <c r="C2" s="164"/>
      <c r="D2" s="164"/>
      <c r="E2" s="164"/>
      <c r="F2" s="164"/>
      <c r="G2" s="164"/>
    </row>
    <row r="3" spans="1:7" ht="105.6" customHeight="1">
      <c r="A3" s="161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38" t="s">
        <v>11</v>
      </c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39" t="s">
        <v>143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R2" s="5"/>
      <c r="S2" s="5"/>
      <c r="U2" s="240"/>
      <c r="V2" s="240"/>
      <c r="W2" s="240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39" t="s">
        <v>12</v>
      </c>
      <c r="N3" s="239"/>
      <c r="O3" s="239"/>
      <c r="P3" s="239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1" t="s">
        <v>6</v>
      </c>
      <c r="B4" s="241" t="s">
        <v>10</v>
      </c>
      <c r="C4" s="244" t="s">
        <v>4</v>
      </c>
      <c r="D4" s="87"/>
      <c r="E4" s="244" t="s">
        <v>5</v>
      </c>
      <c r="F4" s="247" t="s">
        <v>13</v>
      </c>
      <c r="G4" s="248"/>
      <c r="H4" s="248"/>
      <c r="I4" s="248"/>
      <c r="J4" s="249"/>
      <c r="K4" s="256" t="s">
        <v>45</v>
      </c>
      <c r="L4" s="257"/>
      <c r="M4" s="257"/>
      <c r="N4" s="257"/>
      <c r="O4" s="258"/>
      <c r="P4" s="265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  <c r="DD4" s="266"/>
      <c r="DE4" s="266"/>
      <c r="DF4" s="267"/>
      <c r="DG4" s="200" t="s">
        <v>14</v>
      </c>
      <c r="DH4" s="201" t="s">
        <v>15</v>
      </c>
      <c r="DI4" s="202"/>
      <c r="DJ4" s="203"/>
      <c r="DK4" s="210" t="s">
        <v>3</v>
      </c>
      <c r="DL4" s="210"/>
      <c r="DM4" s="210"/>
      <c r="DN4" s="210"/>
      <c r="DO4" s="210"/>
      <c r="DP4" s="210"/>
      <c r="DQ4" s="210"/>
      <c r="DR4" s="210"/>
      <c r="DS4" s="210"/>
      <c r="DT4" s="210"/>
      <c r="DU4" s="210"/>
      <c r="DV4" s="210"/>
      <c r="DW4" s="210"/>
      <c r="DX4" s="210"/>
      <c r="DY4" s="210"/>
      <c r="DZ4" s="210"/>
      <c r="EA4" s="210"/>
      <c r="EB4" s="210"/>
      <c r="EC4" s="167" t="s">
        <v>16</v>
      </c>
      <c r="ED4" s="212" t="s">
        <v>17</v>
      </c>
      <c r="EE4" s="213"/>
      <c r="EF4" s="214"/>
    </row>
    <row r="5" spans="1:136" s="9" customFormat="1" ht="15" customHeight="1">
      <c r="A5" s="242"/>
      <c r="B5" s="242"/>
      <c r="C5" s="245"/>
      <c r="D5" s="88"/>
      <c r="E5" s="245"/>
      <c r="F5" s="250"/>
      <c r="G5" s="251"/>
      <c r="H5" s="251"/>
      <c r="I5" s="251"/>
      <c r="J5" s="252"/>
      <c r="K5" s="259"/>
      <c r="L5" s="260"/>
      <c r="M5" s="260"/>
      <c r="N5" s="260"/>
      <c r="O5" s="261"/>
      <c r="P5" s="221" t="s">
        <v>7</v>
      </c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3"/>
      <c r="AW5" s="224" t="s">
        <v>2</v>
      </c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176" t="s">
        <v>8</v>
      </c>
      <c r="BM5" s="177"/>
      <c r="BN5" s="177"/>
      <c r="BO5" s="225" t="s">
        <v>18</v>
      </c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7"/>
      <c r="CF5" s="182" t="s">
        <v>0</v>
      </c>
      <c r="CG5" s="183"/>
      <c r="CH5" s="183"/>
      <c r="CI5" s="183"/>
      <c r="CJ5" s="183"/>
      <c r="CK5" s="183"/>
      <c r="CL5" s="183"/>
      <c r="CM5" s="183"/>
      <c r="CN5" s="269"/>
      <c r="CO5" s="225" t="s">
        <v>1</v>
      </c>
      <c r="CP5" s="226"/>
      <c r="CQ5" s="226"/>
      <c r="CR5" s="226"/>
      <c r="CS5" s="226"/>
      <c r="CT5" s="226"/>
      <c r="CU5" s="226"/>
      <c r="CV5" s="226"/>
      <c r="CW5" s="226"/>
      <c r="CX5" s="224" t="s">
        <v>19</v>
      </c>
      <c r="CY5" s="224"/>
      <c r="CZ5" s="224"/>
      <c r="DA5" s="176" t="s">
        <v>20</v>
      </c>
      <c r="DB5" s="177"/>
      <c r="DC5" s="178"/>
      <c r="DD5" s="176" t="s">
        <v>21</v>
      </c>
      <c r="DE5" s="177"/>
      <c r="DF5" s="178"/>
      <c r="DG5" s="200"/>
      <c r="DH5" s="204"/>
      <c r="DI5" s="205"/>
      <c r="DJ5" s="206"/>
      <c r="DK5" s="228"/>
      <c r="DL5" s="228"/>
      <c r="DM5" s="229"/>
      <c r="DN5" s="229"/>
      <c r="DO5" s="229"/>
      <c r="DP5" s="229"/>
      <c r="DQ5" s="176" t="s">
        <v>22</v>
      </c>
      <c r="DR5" s="177"/>
      <c r="DS5" s="178"/>
      <c r="DT5" s="198"/>
      <c r="DU5" s="199"/>
      <c r="DV5" s="199"/>
      <c r="DW5" s="199"/>
      <c r="DX5" s="199"/>
      <c r="DY5" s="199"/>
      <c r="DZ5" s="199"/>
      <c r="EA5" s="199"/>
      <c r="EB5" s="199"/>
      <c r="EC5" s="211"/>
      <c r="ED5" s="215"/>
      <c r="EE5" s="216"/>
      <c r="EF5" s="217"/>
    </row>
    <row r="6" spans="1:136" s="9" customFormat="1" ht="119.25" customHeight="1">
      <c r="A6" s="242"/>
      <c r="B6" s="242"/>
      <c r="C6" s="245"/>
      <c r="D6" s="88"/>
      <c r="E6" s="245"/>
      <c r="F6" s="253"/>
      <c r="G6" s="254"/>
      <c r="H6" s="254"/>
      <c r="I6" s="254"/>
      <c r="J6" s="255"/>
      <c r="K6" s="262"/>
      <c r="L6" s="263"/>
      <c r="M6" s="263"/>
      <c r="N6" s="263"/>
      <c r="O6" s="264"/>
      <c r="P6" s="232" t="s">
        <v>23</v>
      </c>
      <c r="Q6" s="233"/>
      <c r="R6" s="233"/>
      <c r="S6" s="233"/>
      <c r="T6" s="234"/>
      <c r="U6" s="235" t="s">
        <v>24</v>
      </c>
      <c r="V6" s="236"/>
      <c r="W6" s="236"/>
      <c r="X6" s="236"/>
      <c r="Y6" s="237"/>
      <c r="Z6" s="235" t="s">
        <v>25</v>
      </c>
      <c r="AA6" s="236"/>
      <c r="AB6" s="236"/>
      <c r="AC6" s="236"/>
      <c r="AD6" s="237"/>
      <c r="AE6" s="235" t="s">
        <v>26</v>
      </c>
      <c r="AF6" s="236"/>
      <c r="AG6" s="236"/>
      <c r="AH6" s="236"/>
      <c r="AI6" s="237"/>
      <c r="AJ6" s="235" t="s">
        <v>27</v>
      </c>
      <c r="AK6" s="236"/>
      <c r="AL6" s="236"/>
      <c r="AM6" s="236"/>
      <c r="AN6" s="237"/>
      <c r="AO6" s="235" t="s">
        <v>28</v>
      </c>
      <c r="AP6" s="236"/>
      <c r="AQ6" s="236"/>
      <c r="AR6" s="236"/>
      <c r="AS6" s="237"/>
      <c r="AT6" s="268" t="s">
        <v>29</v>
      </c>
      <c r="AU6" s="268"/>
      <c r="AV6" s="268"/>
      <c r="AW6" s="184" t="s">
        <v>30</v>
      </c>
      <c r="AX6" s="185"/>
      <c r="AY6" s="185"/>
      <c r="AZ6" s="184" t="s">
        <v>31</v>
      </c>
      <c r="BA6" s="185"/>
      <c r="BB6" s="186"/>
      <c r="BC6" s="187" t="s">
        <v>32</v>
      </c>
      <c r="BD6" s="188"/>
      <c r="BE6" s="189"/>
      <c r="BF6" s="187" t="s">
        <v>33</v>
      </c>
      <c r="BG6" s="188"/>
      <c r="BH6" s="188"/>
      <c r="BI6" s="190" t="s">
        <v>34</v>
      </c>
      <c r="BJ6" s="191"/>
      <c r="BK6" s="191"/>
      <c r="BL6" s="195"/>
      <c r="BM6" s="196"/>
      <c r="BN6" s="196"/>
      <c r="BO6" s="192" t="s">
        <v>35</v>
      </c>
      <c r="BP6" s="193"/>
      <c r="BQ6" s="193"/>
      <c r="BR6" s="193"/>
      <c r="BS6" s="194"/>
      <c r="BT6" s="181" t="s">
        <v>36</v>
      </c>
      <c r="BU6" s="181"/>
      <c r="BV6" s="181"/>
      <c r="BW6" s="181" t="s">
        <v>37</v>
      </c>
      <c r="BX6" s="181"/>
      <c r="BY6" s="181"/>
      <c r="BZ6" s="181" t="s">
        <v>38</v>
      </c>
      <c r="CA6" s="181"/>
      <c r="CB6" s="181"/>
      <c r="CC6" s="181" t="s">
        <v>39</v>
      </c>
      <c r="CD6" s="181"/>
      <c r="CE6" s="181"/>
      <c r="CF6" s="181" t="s">
        <v>46</v>
      </c>
      <c r="CG6" s="181"/>
      <c r="CH6" s="181"/>
      <c r="CI6" s="182" t="s">
        <v>47</v>
      </c>
      <c r="CJ6" s="183"/>
      <c r="CK6" s="183"/>
      <c r="CL6" s="181" t="s">
        <v>40</v>
      </c>
      <c r="CM6" s="181"/>
      <c r="CN6" s="181"/>
      <c r="CO6" s="230" t="s">
        <v>41</v>
      </c>
      <c r="CP6" s="231"/>
      <c r="CQ6" s="183"/>
      <c r="CR6" s="181" t="s">
        <v>42</v>
      </c>
      <c r="CS6" s="181"/>
      <c r="CT6" s="181"/>
      <c r="CU6" s="182" t="s">
        <v>48</v>
      </c>
      <c r="CV6" s="183"/>
      <c r="CW6" s="183"/>
      <c r="CX6" s="224"/>
      <c r="CY6" s="224"/>
      <c r="CZ6" s="224"/>
      <c r="DA6" s="195"/>
      <c r="DB6" s="196"/>
      <c r="DC6" s="197"/>
      <c r="DD6" s="195"/>
      <c r="DE6" s="196"/>
      <c r="DF6" s="197"/>
      <c r="DG6" s="200"/>
      <c r="DH6" s="207"/>
      <c r="DI6" s="208"/>
      <c r="DJ6" s="209"/>
      <c r="DK6" s="176" t="s">
        <v>49</v>
      </c>
      <c r="DL6" s="177"/>
      <c r="DM6" s="178"/>
      <c r="DN6" s="176" t="s">
        <v>50</v>
      </c>
      <c r="DO6" s="177"/>
      <c r="DP6" s="178"/>
      <c r="DQ6" s="195"/>
      <c r="DR6" s="196"/>
      <c r="DS6" s="197"/>
      <c r="DT6" s="176" t="s">
        <v>51</v>
      </c>
      <c r="DU6" s="177"/>
      <c r="DV6" s="178"/>
      <c r="DW6" s="176" t="s">
        <v>52</v>
      </c>
      <c r="DX6" s="177"/>
      <c r="DY6" s="178"/>
      <c r="DZ6" s="179" t="s">
        <v>53</v>
      </c>
      <c r="EA6" s="180"/>
      <c r="EB6" s="180"/>
      <c r="EC6" s="168"/>
      <c r="ED6" s="218"/>
      <c r="EE6" s="219"/>
      <c r="EF6" s="220"/>
    </row>
    <row r="7" spans="1:136" s="10" customFormat="1" ht="36" customHeight="1">
      <c r="A7" s="242"/>
      <c r="B7" s="242"/>
      <c r="C7" s="245"/>
      <c r="D7" s="88"/>
      <c r="E7" s="245"/>
      <c r="F7" s="169" t="s">
        <v>43</v>
      </c>
      <c r="G7" s="165" t="s">
        <v>55</v>
      </c>
      <c r="H7" s="175"/>
      <c r="I7" s="175"/>
      <c r="J7" s="166"/>
      <c r="K7" s="169" t="s">
        <v>43</v>
      </c>
      <c r="L7" s="165" t="s">
        <v>55</v>
      </c>
      <c r="M7" s="175"/>
      <c r="N7" s="175"/>
      <c r="O7" s="166"/>
      <c r="P7" s="169" t="s">
        <v>43</v>
      </c>
      <c r="Q7" s="165" t="s">
        <v>55</v>
      </c>
      <c r="R7" s="175"/>
      <c r="S7" s="175"/>
      <c r="T7" s="166"/>
      <c r="U7" s="169" t="s">
        <v>43</v>
      </c>
      <c r="V7" s="165" t="s">
        <v>55</v>
      </c>
      <c r="W7" s="175"/>
      <c r="X7" s="175"/>
      <c r="Y7" s="166"/>
      <c r="Z7" s="169" t="s">
        <v>43</v>
      </c>
      <c r="AA7" s="165" t="s">
        <v>55</v>
      </c>
      <c r="AB7" s="175"/>
      <c r="AC7" s="175"/>
      <c r="AD7" s="166"/>
      <c r="AE7" s="169" t="s">
        <v>43</v>
      </c>
      <c r="AF7" s="165" t="s">
        <v>55</v>
      </c>
      <c r="AG7" s="175"/>
      <c r="AH7" s="175"/>
      <c r="AI7" s="166"/>
      <c r="AJ7" s="169" t="s">
        <v>43</v>
      </c>
      <c r="AK7" s="165" t="s">
        <v>55</v>
      </c>
      <c r="AL7" s="175"/>
      <c r="AM7" s="175"/>
      <c r="AN7" s="166"/>
      <c r="AO7" s="169" t="s">
        <v>43</v>
      </c>
      <c r="AP7" s="165" t="s">
        <v>55</v>
      </c>
      <c r="AQ7" s="175"/>
      <c r="AR7" s="175"/>
      <c r="AS7" s="166"/>
      <c r="AT7" s="169" t="s">
        <v>43</v>
      </c>
      <c r="AU7" s="171" t="s">
        <v>55</v>
      </c>
      <c r="AV7" s="172"/>
      <c r="AW7" s="169" t="s">
        <v>43</v>
      </c>
      <c r="AX7" s="171" t="s">
        <v>55</v>
      </c>
      <c r="AY7" s="172"/>
      <c r="AZ7" s="169" t="s">
        <v>43</v>
      </c>
      <c r="BA7" s="171" t="s">
        <v>55</v>
      </c>
      <c r="BB7" s="172"/>
      <c r="BC7" s="169" t="s">
        <v>43</v>
      </c>
      <c r="BD7" s="171" t="s">
        <v>55</v>
      </c>
      <c r="BE7" s="172"/>
      <c r="BF7" s="169" t="s">
        <v>43</v>
      </c>
      <c r="BG7" s="171" t="s">
        <v>55</v>
      </c>
      <c r="BH7" s="172"/>
      <c r="BI7" s="169" t="s">
        <v>43</v>
      </c>
      <c r="BJ7" s="171" t="s">
        <v>55</v>
      </c>
      <c r="BK7" s="172"/>
      <c r="BL7" s="169" t="s">
        <v>43</v>
      </c>
      <c r="BM7" s="171" t="s">
        <v>55</v>
      </c>
      <c r="BN7" s="172"/>
      <c r="BO7" s="169" t="s">
        <v>43</v>
      </c>
      <c r="BP7" s="171" t="s">
        <v>55</v>
      </c>
      <c r="BQ7" s="174"/>
      <c r="BR7" s="174"/>
      <c r="BS7" s="172"/>
      <c r="BT7" s="169" t="s">
        <v>43</v>
      </c>
      <c r="BU7" s="171" t="s">
        <v>55</v>
      </c>
      <c r="BV7" s="172"/>
      <c r="BW7" s="169" t="s">
        <v>43</v>
      </c>
      <c r="BX7" s="171" t="s">
        <v>55</v>
      </c>
      <c r="BY7" s="172"/>
      <c r="BZ7" s="169" t="s">
        <v>43</v>
      </c>
      <c r="CA7" s="171" t="s">
        <v>55</v>
      </c>
      <c r="CB7" s="172"/>
      <c r="CC7" s="169" t="s">
        <v>43</v>
      </c>
      <c r="CD7" s="171" t="s">
        <v>55</v>
      </c>
      <c r="CE7" s="172"/>
      <c r="CF7" s="169" t="s">
        <v>43</v>
      </c>
      <c r="CG7" s="171" t="s">
        <v>55</v>
      </c>
      <c r="CH7" s="172"/>
      <c r="CI7" s="169" t="s">
        <v>43</v>
      </c>
      <c r="CJ7" s="171" t="s">
        <v>55</v>
      </c>
      <c r="CK7" s="172"/>
      <c r="CL7" s="169" t="s">
        <v>43</v>
      </c>
      <c r="CM7" s="171" t="s">
        <v>55</v>
      </c>
      <c r="CN7" s="172"/>
      <c r="CO7" s="169" t="s">
        <v>43</v>
      </c>
      <c r="CP7" s="171" t="s">
        <v>55</v>
      </c>
      <c r="CQ7" s="172"/>
      <c r="CR7" s="169" t="s">
        <v>43</v>
      </c>
      <c r="CS7" s="171" t="s">
        <v>55</v>
      </c>
      <c r="CT7" s="172"/>
      <c r="CU7" s="169" t="s">
        <v>43</v>
      </c>
      <c r="CV7" s="171" t="s">
        <v>55</v>
      </c>
      <c r="CW7" s="172"/>
      <c r="CX7" s="169" t="s">
        <v>43</v>
      </c>
      <c r="CY7" s="171" t="s">
        <v>55</v>
      </c>
      <c r="CZ7" s="172"/>
      <c r="DA7" s="169" t="s">
        <v>43</v>
      </c>
      <c r="DB7" s="171" t="s">
        <v>55</v>
      </c>
      <c r="DC7" s="172"/>
      <c r="DD7" s="169" t="s">
        <v>43</v>
      </c>
      <c r="DE7" s="171" t="s">
        <v>55</v>
      </c>
      <c r="DF7" s="172"/>
      <c r="DG7" s="173" t="s">
        <v>9</v>
      </c>
      <c r="DH7" s="169" t="s">
        <v>43</v>
      </c>
      <c r="DI7" s="171" t="s">
        <v>55</v>
      </c>
      <c r="DJ7" s="172"/>
      <c r="DK7" s="169" t="s">
        <v>43</v>
      </c>
      <c r="DL7" s="171" t="s">
        <v>55</v>
      </c>
      <c r="DM7" s="172"/>
      <c r="DN7" s="169" t="s">
        <v>43</v>
      </c>
      <c r="DO7" s="171" t="s">
        <v>55</v>
      </c>
      <c r="DP7" s="172"/>
      <c r="DQ7" s="169" t="s">
        <v>43</v>
      </c>
      <c r="DR7" s="171" t="s">
        <v>55</v>
      </c>
      <c r="DS7" s="172"/>
      <c r="DT7" s="169" t="s">
        <v>43</v>
      </c>
      <c r="DU7" s="171" t="s">
        <v>55</v>
      </c>
      <c r="DV7" s="172"/>
      <c r="DW7" s="169" t="s">
        <v>43</v>
      </c>
      <c r="DX7" s="171" t="s">
        <v>55</v>
      </c>
      <c r="DY7" s="172"/>
      <c r="DZ7" s="169" t="s">
        <v>43</v>
      </c>
      <c r="EA7" s="165" t="s">
        <v>55</v>
      </c>
      <c r="EB7" s="166"/>
      <c r="EC7" s="167" t="s">
        <v>9</v>
      </c>
      <c r="ED7" s="169" t="s">
        <v>43</v>
      </c>
      <c r="EE7" s="171" t="s">
        <v>55</v>
      </c>
      <c r="EF7" s="172"/>
    </row>
    <row r="8" spans="1:136" s="27" customFormat="1" ht="101.25" customHeight="1">
      <c r="A8" s="243"/>
      <c r="B8" s="243"/>
      <c r="C8" s="246"/>
      <c r="D8" s="89"/>
      <c r="E8" s="246"/>
      <c r="F8" s="170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0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0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0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0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0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0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0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0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0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0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0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0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0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0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0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0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0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0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0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0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0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0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0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0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0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0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0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0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3"/>
      <c r="DH8" s="170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0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0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0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0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0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0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8"/>
      <c r="ED8" s="170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38" t="s">
        <v>11</v>
      </c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39" t="s">
        <v>143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5"/>
      <c r="R2" s="5"/>
      <c r="T2" s="240"/>
      <c r="U2" s="240"/>
      <c r="V2" s="2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39" t="s">
        <v>12</v>
      </c>
      <c r="M3" s="239"/>
      <c r="N3" s="239"/>
      <c r="O3" s="2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1" t="s">
        <v>6</v>
      </c>
      <c r="B4" s="132" t="s">
        <v>10</v>
      </c>
      <c r="C4" s="244" t="s">
        <v>4</v>
      </c>
      <c r="D4" s="244" t="s">
        <v>5</v>
      </c>
      <c r="E4" s="247" t="s">
        <v>13</v>
      </c>
      <c r="F4" s="248"/>
      <c r="G4" s="248"/>
      <c r="H4" s="248"/>
      <c r="I4" s="249"/>
      <c r="J4" s="256" t="s">
        <v>45</v>
      </c>
      <c r="K4" s="257"/>
      <c r="L4" s="257"/>
      <c r="M4" s="257"/>
      <c r="N4" s="258"/>
      <c r="O4" s="265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  <c r="DD4" s="266"/>
      <c r="DE4" s="267"/>
      <c r="DF4" s="200" t="s">
        <v>14</v>
      </c>
      <c r="DG4" s="201" t="s">
        <v>231</v>
      </c>
      <c r="DH4" s="210" t="s">
        <v>3</v>
      </c>
      <c r="DI4" s="210"/>
      <c r="DJ4" s="210"/>
      <c r="DK4" s="210"/>
      <c r="DL4" s="210"/>
      <c r="DM4" s="210"/>
      <c r="DN4" s="210"/>
      <c r="DO4" s="210"/>
      <c r="DP4" s="210"/>
      <c r="DQ4" s="210"/>
      <c r="DR4" s="210"/>
      <c r="DS4" s="210"/>
      <c r="DT4" s="210"/>
      <c r="DU4" s="210"/>
      <c r="DV4" s="210"/>
      <c r="DW4" s="210"/>
      <c r="DX4" s="210"/>
      <c r="DY4" s="210"/>
      <c r="DZ4" s="167" t="s">
        <v>16</v>
      </c>
      <c r="EA4" s="270" t="s">
        <v>232</v>
      </c>
    </row>
    <row r="5" spans="1:131" s="9" customFormat="1" ht="15" customHeight="1">
      <c r="A5" s="242"/>
      <c r="B5" s="133"/>
      <c r="C5" s="245"/>
      <c r="D5" s="245"/>
      <c r="E5" s="250"/>
      <c r="F5" s="251"/>
      <c r="G5" s="251"/>
      <c r="H5" s="251"/>
      <c r="I5" s="252"/>
      <c r="J5" s="259"/>
      <c r="K5" s="260"/>
      <c r="L5" s="260"/>
      <c r="M5" s="260"/>
      <c r="N5" s="261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3"/>
      <c r="AV5" s="224" t="s">
        <v>2</v>
      </c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176" t="s">
        <v>8</v>
      </c>
      <c r="BL5" s="177"/>
      <c r="BM5" s="177"/>
      <c r="BN5" s="225" t="s">
        <v>18</v>
      </c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7"/>
      <c r="CE5" s="182" t="s">
        <v>0</v>
      </c>
      <c r="CF5" s="183"/>
      <c r="CG5" s="183"/>
      <c r="CH5" s="183"/>
      <c r="CI5" s="183"/>
      <c r="CJ5" s="183"/>
      <c r="CK5" s="183"/>
      <c r="CL5" s="183"/>
      <c r="CM5" s="269"/>
      <c r="CN5" s="225" t="s">
        <v>1</v>
      </c>
      <c r="CO5" s="226"/>
      <c r="CP5" s="226"/>
      <c r="CQ5" s="226"/>
      <c r="CR5" s="226"/>
      <c r="CS5" s="226"/>
      <c r="CT5" s="226"/>
      <c r="CU5" s="226"/>
      <c r="CV5" s="226"/>
      <c r="CW5" s="224" t="s">
        <v>19</v>
      </c>
      <c r="CX5" s="224"/>
      <c r="CY5" s="224"/>
      <c r="CZ5" s="176" t="s">
        <v>20</v>
      </c>
      <c r="DA5" s="177"/>
      <c r="DB5" s="178"/>
      <c r="DC5" s="176" t="s">
        <v>21</v>
      </c>
      <c r="DD5" s="177"/>
      <c r="DE5" s="178"/>
      <c r="DF5" s="200"/>
      <c r="DG5" s="204"/>
      <c r="DH5" s="228"/>
      <c r="DI5" s="228"/>
      <c r="DJ5" s="229"/>
      <c r="DK5" s="229"/>
      <c r="DL5" s="229"/>
      <c r="DM5" s="229"/>
      <c r="DN5" s="176" t="s">
        <v>22</v>
      </c>
      <c r="DO5" s="177"/>
      <c r="DP5" s="178"/>
      <c r="DQ5" s="198"/>
      <c r="DR5" s="199"/>
      <c r="DS5" s="199"/>
      <c r="DT5" s="199"/>
      <c r="DU5" s="199"/>
      <c r="DV5" s="199"/>
      <c r="DW5" s="199"/>
      <c r="DX5" s="199"/>
      <c r="DY5" s="199"/>
      <c r="DZ5" s="211"/>
      <c r="EA5" s="270"/>
    </row>
    <row r="6" spans="1:131" s="9" customFormat="1" ht="119.25" customHeight="1">
      <c r="A6" s="242"/>
      <c r="B6" s="133"/>
      <c r="C6" s="245"/>
      <c r="D6" s="245"/>
      <c r="E6" s="253"/>
      <c r="F6" s="254"/>
      <c r="G6" s="254"/>
      <c r="H6" s="254"/>
      <c r="I6" s="255"/>
      <c r="J6" s="262"/>
      <c r="K6" s="263"/>
      <c r="L6" s="263"/>
      <c r="M6" s="263"/>
      <c r="N6" s="264"/>
      <c r="O6" s="232" t="s">
        <v>23</v>
      </c>
      <c r="P6" s="233"/>
      <c r="Q6" s="233"/>
      <c r="R6" s="233"/>
      <c r="S6" s="234"/>
      <c r="T6" s="235" t="s">
        <v>24</v>
      </c>
      <c r="U6" s="236"/>
      <c r="V6" s="236"/>
      <c r="W6" s="236"/>
      <c r="X6" s="237"/>
      <c r="Y6" s="235" t="s">
        <v>25</v>
      </c>
      <c r="Z6" s="236"/>
      <c r="AA6" s="236"/>
      <c r="AB6" s="236"/>
      <c r="AC6" s="237"/>
      <c r="AD6" s="235" t="s">
        <v>26</v>
      </c>
      <c r="AE6" s="236"/>
      <c r="AF6" s="236"/>
      <c r="AG6" s="236"/>
      <c r="AH6" s="237"/>
      <c r="AI6" s="235" t="s">
        <v>27</v>
      </c>
      <c r="AJ6" s="236"/>
      <c r="AK6" s="236"/>
      <c r="AL6" s="236"/>
      <c r="AM6" s="237"/>
      <c r="AN6" s="235" t="s">
        <v>28</v>
      </c>
      <c r="AO6" s="236"/>
      <c r="AP6" s="236"/>
      <c r="AQ6" s="236"/>
      <c r="AR6" s="237"/>
      <c r="AS6" s="268" t="s">
        <v>29</v>
      </c>
      <c r="AT6" s="268"/>
      <c r="AU6" s="268"/>
      <c r="AV6" s="184" t="s">
        <v>30</v>
      </c>
      <c r="AW6" s="185"/>
      <c r="AX6" s="185"/>
      <c r="AY6" s="184" t="s">
        <v>31</v>
      </c>
      <c r="AZ6" s="185"/>
      <c r="BA6" s="186"/>
      <c r="BB6" s="187" t="s">
        <v>32</v>
      </c>
      <c r="BC6" s="188"/>
      <c r="BD6" s="189"/>
      <c r="BE6" s="187" t="s">
        <v>33</v>
      </c>
      <c r="BF6" s="188"/>
      <c r="BG6" s="188"/>
      <c r="BH6" s="190" t="s">
        <v>34</v>
      </c>
      <c r="BI6" s="191"/>
      <c r="BJ6" s="191"/>
      <c r="BK6" s="195"/>
      <c r="BL6" s="196"/>
      <c r="BM6" s="196"/>
      <c r="BN6" s="192" t="s">
        <v>35</v>
      </c>
      <c r="BO6" s="193"/>
      <c r="BP6" s="193"/>
      <c r="BQ6" s="193"/>
      <c r="BR6" s="194"/>
      <c r="BS6" s="181" t="s">
        <v>36</v>
      </c>
      <c r="BT6" s="181"/>
      <c r="BU6" s="181"/>
      <c r="BV6" s="181" t="s">
        <v>37</v>
      </c>
      <c r="BW6" s="181"/>
      <c r="BX6" s="181"/>
      <c r="BY6" s="181" t="s">
        <v>38</v>
      </c>
      <c r="BZ6" s="181"/>
      <c r="CA6" s="181"/>
      <c r="CB6" s="181" t="s">
        <v>39</v>
      </c>
      <c r="CC6" s="181"/>
      <c r="CD6" s="181"/>
      <c r="CE6" s="181" t="s">
        <v>46</v>
      </c>
      <c r="CF6" s="181"/>
      <c r="CG6" s="181"/>
      <c r="CH6" s="182" t="s">
        <v>47</v>
      </c>
      <c r="CI6" s="183"/>
      <c r="CJ6" s="183"/>
      <c r="CK6" s="181" t="s">
        <v>40</v>
      </c>
      <c r="CL6" s="181"/>
      <c r="CM6" s="181"/>
      <c r="CN6" s="230" t="s">
        <v>41</v>
      </c>
      <c r="CO6" s="231"/>
      <c r="CP6" s="183"/>
      <c r="CQ6" s="181" t="s">
        <v>42</v>
      </c>
      <c r="CR6" s="181"/>
      <c r="CS6" s="181"/>
      <c r="CT6" s="182" t="s">
        <v>48</v>
      </c>
      <c r="CU6" s="183"/>
      <c r="CV6" s="183"/>
      <c r="CW6" s="224"/>
      <c r="CX6" s="224"/>
      <c r="CY6" s="224"/>
      <c r="CZ6" s="195"/>
      <c r="DA6" s="196"/>
      <c r="DB6" s="197"/>
      <c r="DC6" s="195"/>
      <c r="DD6" s="196"/>
      <c r="DE6" s="197"/>
      <c r="DF6" s="200"/>
      <c r="DG6" s="207"/>
      <c r="DH6" s="176" t="s">
        <v>49</v>
      </c>
      <c r="DI6" s="177"/>
      <c r="DJ6" s="178"/>
      <c r="DK6" s="176" t="s">
        <v>50</v>
      </c>
      <c r="DL6" s="177"/>
      <c r="DM6" s="178"/>
      <c r="DN6" s="195"/>
      <c r="DO6" s="196"/>
      <c r="DP6" s="197"/>
      <c r="DQ6" s="176" t="s">
        <v>51</v>
      </c>
      <c r="DR6" s="177"/>
      <c r="DS6" s="178"/>
      <c r="DT6" s="176" t="s">
        <v>52</v>
      </c>
      <c r="DU6" s="177"/>
      <c r="DV6" s="178"/>
      <c r="DW6" s="179" t="s">
        <v>53</v>
      </c>
      <c r="DX6" s="180"/>
      <c r="DY6" s="180"/>
      <c r="DZ6" s="168"/>
      <c r="EA6" s="270"/>
    </row>
    <row r="7" spans="1:131" s="10" customFormat="1" ht="36" customHeight="1">
      <c r="A7" s="242"/>
      <c r="B7" s="133"/>
      <c r="C7" s="245"/>
      <c r="D7" s="245"/>
      <c r="E7" s="169" t="s">
        <v>43</v>
      </c>
      <c r="F7" s="165" t="s">
        <v>55</v>
      </c>
      <c r="G7" s="175"/>
      <c r="H7" s="175"/>
      <c r="I7" s="166"/>
      <c r="J7" s="169" t="s">
        <v>43</v>
      </c>
      <c r="K7" s="165" t="s">
        <v>55</v>
      </c>
      <c r="L7" s="175"/>
      <c r="M7" s="175"/>
      <c r="N7" s="166"/>
      <c r="O7" s="169" t="s">
        <v>43</v>
      </c>
      <c r="P7" s="165" t="s">
        <v>55</v>
      </c>
      <c r="Q7" s="175"/>
      <c r="R7" s="175"/>
      <c r="S7" s="166"/>
      <c r="T7" s="169" t="s">
        <v>43</v>
      </c>
      <c r="U7" s="165" t="s">
        <v>55</v>
      </c>
      <c r="V7" s="175"/>
      <c r="W7" s="175"/>
      <c r="X7" s="166"/>
      <c r="Y7" s="169" t="s">
        <v>43</v>
      </c>
      <c r="Z7" s="165" t="s">
        <v>55</v>
      </c>
      <c r="AA7" s="175"/>
      <c r="AB7" s="175"/>
      <c r="AC7" s="166"/>
      <c r="AD7" s="169" t="s">
        <v>43</v>
      </c>
      <c r="AE7" s="165" t="s">
        <v>55</v>
      </c>
      <c r="AF7" s="175"/>
      <c r="AG7" s="175"/>
      <c r="AH7" s="166"/>
      <c r="AI7" s="169" t="s">
        <v>43</v>
      </c>
      <c r="AJ7" s="165" t="s">
        <v>55</v>
      </c>
      <c r="AK7" s="175"/>
      <c r="AL7" s="175"/>
      <c r="AM7" s="166"/>
      <c r="AN7" s="169" t="s">
        <v>43</v>
      </c>
      <c r="AO7" s="165" t="s">
        <v>55</v>
      </c>
      <c r="AP7" s="175"/>
      <c r="AQ7" s="175"/>
      <c r="AR7" s="166"/>
      <c r="AS7" s="169" t="s">
        <v>43</v>
      </c>
      <c r="AT7" s="171" t="s">
        <v>55</v>
      </c>
      <c r="AU7" s="172"/>
      <c r="AV7" s="169" t="s">
        <v>43</v>
      </c>
      <c r="AW7" s="171" t="s">
        <v>55</v>
      </c>
      <c r="AX7" s="172"/>
      <c r="AY7" s="169" t="s">
        <v>43</v>
      </c>
      <c r="AZ7" s="171" t="s">
        <v>55</v>
      </c>
      <c r="BA7" s="172"/>
      <c r="BB7" s="169" t="s">
        <v>43</v>
      </c>
      <c r="BC7" s="171" t="s">
        <v>55</v>
      </c>
      <c r="BD7" s="172"/>
      <c r="BE7" s="169" t="s">
        <v>43</v>
      </c>
      <c r="BF7" s="171" t="s">
        <v>55</v>
      </c>
      <c r="BG7" s="172"/>
      <c r="BH7" s="169" t="s">
        <v>43</v>
      </c>
      <c r="BI7" s="171" t="s">
        <v>55</v>
      </c>
      <c r="BJ7" s="172"/>
      <c r="BK7" s="169" t="s">
        <v>43</v>
      </c>
      <c r="BL7" s="171" t="s">
        <v>55</v>
      </c>
      <c r="BM7" s="172"/>
      <c r="BN7" s="169" t="s">
        <v>43</v>
      </c>
      <c r="BO7" s="171" t="s">
        <v>55</v>
      </c>
      <c r="BP7" s="174"/>
      <c r="BQ7" s="174"/>
      <c r="BR7" s="172"/>
      <c r="BS7" s="169" t="s">
        <v>43</v>
      </c>
      <c r="BT7" s="171" t="s">
        <v>55</v>
      </c>
      <c r="BU7" s="172"/>
      <c r="BV7" s="169" t="s">
        <v>43</v>
      </c>
      <c r="BW7" s="171" t="s">
        <v>55</v>
      </c>
      <c r="BX7" s="172"/>
      <c r="BY7" s="169" t="s">
        <v>43</v>
      </c>
      <c r="BZ7" s="171" t="s">
        <v>55</v>
      </c>
      <c r="CA7" s="172"/>
      <c r="CB7" s="169" t="s">
        <v>43</v>
      </c>
      <c r="CC7" s="171" t="s">
        <v>55</v>
      </c>
      <c r="CD7" s="172"/>
      <c r="CE7" s="169" t="s">
        <v>43</v>
      </c>
      <c r="CF7" s="171" t="s">
        <v>55</v>
      </c>
      <c r="CG7" s="172"/>
      <c r="CH7" s="169" t="s">
        <v>43</v>
      </c>
      <c r="CI7" s="171" t="s">
        <v>55</v>
      </c>
      <c r="CJ7" s="172"/>
      <c r="CK7" s="169" t="s">
        <v>43</v>
      </c>
      <c r="CL7" s="171" t="s">
        <v>55</v>
      </c>
      <c r="CM7" s="172"/>
      <c r="CN7" s="169" t="s">
        <v>43</v>
      </c>
      <c r="CO7" s="171" t="s">
        <v>55</v>
      </c>
      <c r="CP7" s="172"/>
      <c r="CQ7" s="169" t="s">
        <v>43</v>
      </c>
      <c r="CR7" s="171" t="s">
        <v>55</v>
      </c>
      <c r="CS7" s="172"/>
      <c r="CT7" s="169" t="s">
        <v>43</v>
      </c>
      <c r="CU7" s="171" t="s">
        <v>55</v>
      </c>
      <c r="CV7" s="172"/>
      <c r="CW7" s="169" t="s">
        <v>43</v>
      </c>
      <c r="CX7" s="171" t="s">
        <v>55</v>
      </c>
      <c r="CY7" s="172"/>
      <c r="CZ7" s="169" t="s">
        <v>43</v>
      </c>
      <c r="DA7" s="171" t="s">
        <v>55</v>
      </c>
      <c r="DB7" s="172"/>
      <c r="DC7" s="169" t="s">
        <v>43</v>
      </c>
      <c r="DD7" s="171" t="s">
        <v>55</v>
      </c>
      <c r="DE7" s="172"/>
      <c r="DF7" s="173" t="s">
        <v>9</v>
      </c>
      <c r="DG7" s="169" t="s">
        <v>43</v>
      </c>
      <c r="DH7" s="169" t="s">
        <v>43</v>
      </c>
      <c r="DI7" s="171" t="s">
        <v>55</v>
      </c>
      <c r="DJ7" s="172"/>
      <c r="DK7" s="169" t="s">
        <v>43</v>
      </c>
      <c r="DL7" s="171" t="s">
        <v>55</v>
      </c>
      <c r="DM7" s="172"/>
      <c r="DN7" s="169" t="s">
        <v>43</v>
      </c>
      <c r="DO7" s="171" t="s">
        <v>55</v>
      </c>
      <c r="DP7" s="172"/>
      <c r="DQ7" s="169" t="s">
        <v>43</v>
      </c>
      <c r="DR7" s="171" t="s">
        <v>55</v>
      </c>
      <c r="DS7" s="172"/>
      <c r="DT7" s="169" t="s">
        <v>43</v>
      </c>
      <c r="DU7" s="171" t="s">
        <v>55</v>
      </c>
      <c r="DV7" s="172"/>
      <c r="DW7" s="169" t="s">
        <v>43</v>
      </c>
      <c r="DX7" s="165" t="s">
        <v>55</v>
      </c>
      <c r="DY7" s="166"/>
      <c r="DZ7" s="167" t="s">
        <v>9</v>
      </c>
      <c r="EA7" s="169" t="s">
        <v>43</v>
      </c>
    </row>
    <row r="8" spans="1:131" s="27" customFormat="1" ht="101.25" customHeight="1">
      <c r="A8" s="243"/>
      <c r="B8" s="134"/>
      <c r="C8" s="246"/>
      <c r="D8" s="246"/>
      <c r="E8" s="17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3"/>
      <c r="DG8" s="170"/>
      <c r="DH8" s="170"/>
      <c r="DI8" s="35" t="e">
        <f>#REF!</f>
        <v>#REF!</v>
      </c>
      <c r="DJ8" s="26" t="e">
        <f>#REF!</f>
        <v>#REF!</v>
      </c>
      <c r="DK8" s="170"/>
      <c r="DL8" s="35" t="e">
        <f>DI8</f>
        <v>#REF!</v>
      </c>
      <c r="DM8" s="26" t="e">
        <f>DJ8</f>
        <v>#REF!</v>
      </c>
      <c r="DN8" s="170"/>
      <c r="DO8" s="35" t="e">
        <f>DL8</f>
        <v>#REF!</v>
      </c>
      <c r="DP8" s="26" t="e">
        <f>DM8</f>
        <v>#REF!</v>
      </c>
      <c r="DQ8" s="170"/>
      <c r="DR8" s="35" t="e">
        <f>DO8</f>
        <v>#REF!</v>
      </c>
      <c r="DS8" s="26" t="e">
        <f>DP8</f>
        <v>#REF!</v>
      </c>
      <c r="DT8" s="170"/>
      <c r="DU8" s="35" t="e">
        <f>DR8</f>
        <v>#REF!</v>
      </c>
      <c r="DV8" s="26" t="e">
        <f>DS8</f>
        <v>#REF!</v>
      </c>
      <c r="DW8" s="170"/>
      <c r="DX8" s="35" t="e">
        <f>DU8</f>
        <v>#REF!</v>
      </c>
      <c r="DY8" s="26" t="e">
        <f>DV8</f>
        <v>#REF!</v>
      </c>
      <c r="DZ8" s="168"/>
      <c r="EA8" s="170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1" t="s">
        <v>44</v>
      </c>
      <c r="B82" s="27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38" t="s">
        <v>11</v>
      </c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39" t="s">
        <v>143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5"/>
      <c r="R2" s="5"/>
      <c r="T2" s="240"/>
      <c r="U2" s="240"/>
      <c r="V2" s="24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39" t="s">
        <v>12</v>
      </c>
      <c r="M3" s="239"/>
      <c r="N3" s="239"/>
      <c r="O3" s="2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1" t="s">
        <v>6</v>
      </c>
      <c r="B4" s="241" t="s">
        <v>10</v>
      </c>
      <c r="C4" s="244" t="s">
        <v>4</v>
      </c>
      <c r="D4" s="244" t="s">
        <v>5</v>
      </c>
      <c r="E4" s="247" t="s">
        <v>13</v>
      </c>
      <c r="F4" s="248"/>
      <c r="G4" s="248"/>
      <c r="H4" s="248"/>
      <c r="I4" s="249"/>
      <c r="J4" s="256" t="s">
        <v>45</v>
      </c>
      <c r="K4" s="257"/>
      <c r="L4" s="257"/>
      <c r="M4" s="257"/>
      <c r="N4" s="258"/>
      <c r="O4" s="265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  <c r="DD4" s="266"/>
      <c r="DE4" s="267"/>
      <c r="DF4" s="200" t="s">
        <v>14</v>
      </c>
      <c r="DG4" s="201" t="s">
        <v>15</v>
      </c>
      <c r="DH4" s="202"/>
      <c r="DI4" s="203"/>
      <c r="DJ4" s="210" t="s">
        <v>3</v>
      </c>
      <c r="DK4" s="210"/>
      <c r="DL4" s="210"/>
      <c r="DM4" s="210"/>
      <c r="DN4" s="210"/>
      <c r="DO4" s="210"/>
      <c r="DP4" s="210"/>
      <c r="DQ4" s="210"/>
      <c r="DR4" s="210"/>
      <c r="DS4" s="210"/>
      <c r="DT4" s="210"/>
      <c r="DU4" s="210"/>
      <c r="DV4" s="210"/>
      <c r="DW4" s="210"/>
      <c r="DX4" s="210"/>
      <c r="DY4" s="210"/>
      <c r="DZ4" s="210"/>
      <c r="EA4" s="210"/>
      <c r="EB4" s="200" t="s">
        <v>16</v>
      </c>
      <c r="EC4" s="212" t="s">
        <v>17</v>
      </c>
      <c r="ED4" s="213"/>
      <c r="EE4" s="214"/>
    </row>
    <row r="5" spans="1:136" s="9" customFormat="1" ht="15" customHeight="1">
      <c r="A5" s="242"/>
      <c r="B5" s="242"/>
      <c r="C5" s="245"/>
      <c r="D5" s="245"/>
      <c r="E5" s="250"/>
      <c r="F5" s="251"/>
      <c r="G5" s="251"/>
      <c r="H5" s="251"/>
      <c r="I5" s="252"/>
      <c r="J5" s="259"/>
      <c r="K5" s="260"/>
      <c r="L5" s="260"/>
      <c r="M5" s="260"/>
      <c r="N5" s="261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3"/>
      <c r="AV5" s="224" t="s">
        <v>2</v>
      </c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176" t="s">
        <v>8</v>
      </c>
      <c r="BL5" s="177"/>
      <c r="BM5" s="177"/>
      <c r="BN5" s="225" t="s">
        <v>18</v>
      </c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7"/>
      <c r="CE5" s="182" t="s">
        <v>0</v>
      </c>
      <c r="CF5" s="183"/>
      <c r="CG5" s="183"/>
      <c r="CH5" s="183"/>
      <c r="CI5" s="183"/>
      <c r="CJ5" s="183"/>
      <c r="CK5" s="183"/>
      <c r="CL5" s="183"/>
      <c r="CM5" s="269"/>
      <c r="CN5" s="225" t="s">
        <v>1</v>
      </c>
      <c r="CO5" s="226"/>
      <c r="CP5" s="226"/>
      <c r="CQ5" s="226"/>
      <c r="CR5" s="226"/>
      <c r="CS5" s="226"/>
      <c r="CT5" s="226"/>
      <c r="CU5" s="226"/>
      <c r="CV5" s="226"/>
      <c r="CW5" s="224" t="s">
        <v>19</v>
      </c>
      <c r="CX5" s="224"/>
      <c r="CY5" s="224"/>
      <c r="CZ5" s="176" t="s">
        <v>20</v>
      </c>
      <c r="DA5" s="177"/>
      <c r="DB5" s="178"/>
      <c r="DC5" s="176" t="s">
        <v>21</v>
      </c>
      <c r="DD5" s="177"/>
      <c r="DE5" s="178"/>
      <c r="DF5" s="200"/>
      <c r="DG5" s="204"/>
      <c r="DH5" s="205"/>
      <c r="DI5" s="206"/>
      <c r="DJ5" s="228"/>
      <c r="DK5" s="228"/>
      <c r="DL5" s="229"/>
      <c r="DM5" s="229"/>
      <c r="DN5" s="229"/>
      <c r="DO5" s="229"/>
      <c r="DP5" s="176" t="s">
        <v>22</v>
      </c>
      <c r="DQ5" s="177"/>
      <c r="DR5" s="178"/>
      <c r="DS5" s="198"/>
      <c r="DT5" s="199"/>
      <c r="DU5" s="199"/>
      <c r="DV5" s="199"/>
      <c r="DW5" s="199"/>
      <c r="DX5" s="199"/>
      <c r="DY5" s="199"/>
      <c r="DZ5" s="199"/>
      <c r="EA5" s="199"/>
      <c r="EB5" s="200"/>
      <c r="EC5" s="215"/>
      <c r="ED5" s="216"/>
      <c r="EE5" s="217"/>
    </row>
    <row r="6" spans="1:136" s="9" customFormat="1" ht="119.25" customHeight="1">
      <c r="A6" s="242"/>
      <c r="B6" s="242"/>
      <c r="C6" s="245"/>
      <c r="D6" s="245"/>
      <c r="E6" s="253"/>
      <c r="F6" s="254"/>
      <c r="G6" s="254"/>
      <c r="H6" s="254"/>
      <c r="I6" s="255"/>
      <c r="J6" s="262"/>
      <c r="K6" s="263"/>
      <c r="L6" s="263"/>
      <c r="M6" s="263"/>
      <c r="N6" s="264"/>
      <c r="O6" s="232" t="s">
        <v>23</v>
      </c>
      <c r="P6" s="233"/>
      <c r="Q6" s="233"/>
      <c r="R6" s="233"/>
      <c r="S6" s="234"/>
      <c r="T6" s="235" t="s">
        <v>24</v>
      </c>
      <c r="U6" s="236"/>
      <c r="V6" s="236"/>
      <c r="W6" s="236"/>
      <c r="X6" s="237"/>
      <c r="Y6" s="235" t="s">
        <v>25</v>
      </c>
      <c r="Z6" s="236"/>
      <c r="AA6" s="236"/>
      <c r="AB6" s="236"/>
      <c r="AC6" s="237"/>
      <c r="AD6" s="235" t="s">
        <v>26</v>
      </c>
      <c r="AE6" s="236"/>
      <c r="AF6" s="236"/>
      <c r="AG6" s="236"/>
      <c r="AH6" s="237"/>
      <c r="AI6" s="235" t="s">
        <v>27</v>
      </c>
      <c r="AJ6" s="236"/>
      <c r="AK6" s="236"/>
      <c r="AL6" s="236"/>
      <c r="AM6" s="237"/>
      <c r="AN6" s="235" t="s">
        <v>28</v>
      </c>
      <c r="AO6" s="236"/>
      <c r="AP6" s="236"/>
      <c r="AQ6" s="236"/>
      <c r="AR6" s="237"/>
      <c r="AS6" s="268" t="s">
        <v>29</v>
      </c>
      <c r="AT6" s="268"/>
      <c r="AU6" s="268"/>
      <c r="AV6" s="184" t="s">
        <v>30</v>
      </c>
      <c r="AW6" s="185"/>
      <c r="AX6" s="185"/>
      <c r="AY6" s="184" t="s">
        <v>31</v>
      </c>
      <c r="AZ6" s="185"/>
      <c r="BA6" s="186"/>
      <c r="BB6" s="187" t="s">
        <v>32</v>
      </c>
      <c r="BC6" s="188"/>
      <c r="BD6" s="189"/>
      <c r="BE6" s="187" t="s">
        <v>33</v>
      </c>
      <c r="BF6" s="188"/>
      <c r="BG6" s="188"/>
      <c r="BH6" s="190" t="s">
        <v>34</v>
      </c>
      <c r="BI6" s="191"/>
      <c r="BJ6" s="191"/>
      <c r="BK6" s="195"/>
      <c r="BL6" s="196"/>
      <c r="BM6" s="196"/>
      <c r="BN6" s="192" t="s">
        <v>35</v>
      </c>
      <c r="BO6" s="193"/>
      <c r="BP6" s="193"/>
      <c r="BQ6" s="193"/>
      <c r="BR6" s="194"/>
      <c r="BS6" s="181" t="s">
        <v>36</v>
      </c>
      <c r="BT6" s="181"/>
      <c r="BU6" s="181"/>
      <c r="BV6" s="181" t="s">
        <v>37</v>
      </c>
      <c r="BW6" s="181"/>
      <c r="BX6" s="181"/>
      <c r="BY6" s="181" t="s">
        <v>38</v>
      </c>
      <c r="BZ6" s="181"/>
      <c r="CA6" s="181"/>
      <c r="CB6" s="181" t="s">
        <v>39</v>
      </c>
      <c r="CC6" s="181"/>
      <c r="CD6" s="181"/>
      <c r="CE6" s="181" t="s">
        <v>46</v>
      </c>
      <c r="CF6" s="181"/>
      <c r="CG6" s="181"/>
      <c r="CH6" s="182" t="s">
        <v>47</v>
      </c>
      <c r="CI6" s="183"/>
      <c r="CJ6" s="183"/>
      <c r="CK6" s="181" t="s">
        <v>40</v>
      </c>
      <c r="CL6" s="181"/>
      <c r="CM6" s="181"/>
      <c r="CN6" s="230" t="s">
        <v>41</v>
      </c>
      <c r="CO6" s="231"/>
      <c r="CP6" s="183"/>
      <c r="CQ6" s="181" t="s">
        <v>42</v>
      </c>
      <c r="CR6" s="181"/>
      <c r="CS6" s="181"/>
      <c r="CT6" s="182" t="s">
        <v>48</v>
      </c>
      <c r="CU6" s="183"/>
      <c r="CV6" s="183"/>
      <c r="CW6" s="224"/>
      <c r="CX6" s="224"/>
      <c r="CY6" s="224"/>
      <c r="CZ6" s="195"/>
      <c r="DA6" s="196"/>
      <c r="DB6" s="197"/>
      <c r="DC6" s="195"/>
      <c r="DD6" s="196"/>
      <c r="DE6" s="197"/>
      <c r="DF6" s="200"/>
      <c r="DG6" s="207"/>
      <c r="DH6" s="208"/>
      <c r="DI6" s="209"/>
      <c r="DJ6" s="176" t="s">
        <v>49</v>
      </c>
      <c r="DK6" s="177"/>
      <c r="DL6" s="178"/>
      <c r="DM6" s="176" t="s">
        <v>50</v>
      </c>
      <c r="DN6" s="177"/>
      <c r="DO6" s="178"/>
      <c r="DP6" s="195"/>
      <c r="DQ6" s="196"/>
      <c r="DR6" s="197"/>
      <c r="DS6" s="176" t="s">
        <v>51</v>
      </c>
      <c r="DT6" s="177"/>
      <c r="DU6" s="178"/>
      <c r="DV6" s="176" t="s">
        <v>52</v>
      </c>
      <c r="DW6" s="177"/>
      <c r="DX6" s="178"/>
      <c r="DY6" s="179" t="s">
        <v>53</v>
      </c>
      <c r="DZ6" s="180"/>
      <c r="EA6" s="180"/>
      <c r="EB6" s="200"/>
      <c r="EC6" s="218"/>
      <c r="ED6" s="219"/>
      <c r="EE6" s="220"/>
    </row>
    <row r="7" spans="1:136" s="10" customFormat="1" ht="36" customHeight="1">
      <c r="A7" s="242"/>
      <c r="B7" s="242"/>
      <c r="C7" s="245"/>
      <c r="D7" s="245"/>
      <c r="E7" s="169" t="s">
        <v>43</v>
      </c>
      <c r="F7" s="165" t="s">
        <v>55</v>
      </c>
      <c r="G7" s="175"/>
      <c r="H7" s="175"/>
      <c r="I7" s="166"/>
      <c r="J7" s="169" t="s">
        <v>43</v>
      </c>
      <c r="K7" s="165" t="s">
        <v>55</v>
      </c>
      <c r="L7" s="175"/>
      <c r="M7" s="175"/>
      <c r="N7" s="166"/>
      <c r="O7" s="169" t="s">
        <v>43</v>
      </c>
      <c r="P7" s="165" t="s">
        <v>55</v>
      </c>
      <c r="Q7" s="175"/>
      <c r="R7" s="175"/>
      <c r="S7" s="166"/>
      <c r="T7" s="169" t="s">
        <v>43</v>
      </c>
      <c r="U7" s="165" t="s">
        <v>55</v>
      </c>
      <c r="V7" s="175"/>
      <c r="W7" s="175"/>
      <c r="X7" s="166"/>
      <c r="Y7" s="169" t="s">
        <v>43</v>
      </c>
      <c r="Z7" s="165" t="s">
        <v>55</v>
      </c>
      <c r="AA7" s="175"/>
      <c r="AB7" s="175"/>
      <c r="AC7" s="166"/>
      <c r="AD7" s="169" t="s">
        <v>43</v>
      </c>
      <c r="AE7" s="165" t="s">
        <v>55</v>
      </c>
      <c r="AF7" s="175"/>
      <c r="AG7" s="175"/>
      <c r="AH7" s="166"/>
      <c r="AI7" s="169" t="s">
        <v>43</v>
      </c>
      <c r="AJ7" s="165" t="s">
        <v>55</v>
      </c>
      <c r="AK7" s="175"/>
      <c r="AL7" s="175"/>
      <c r="AM7" s="166"/>
      <c r="AN7" s="169" t="s">
        <v>43</v>
      </c>
      <c r="AO7" s="165" t="s">
        <v>55</v>
      </c>
      <c r="AP7" s="175"/>
      <c r="AQ7" s="175"/>
      <c r="AR7" s="166"/>
      <c r="AS7" s="169" t="s">
        <v>43</v>
      </c>
      <c r="AT7" s="171" t="s">
        <v>55</v>
      </c>
      <c r="AU7" s="172"/>
      <c r="AV7" s="169" t="s">
        <v>43</v>
      </c>
      <c r="AW7" s="171" t="s">
        <v>55</v>
      </c>
      <c r="AX7" s="172"/>
      <c r="AY7" s="169" t="s">
        <v>43</v>
      </c>
      <c r="AZ7" s="171" t="s">
        <v>55</v>
      </c>
      <c r="BA7" s="172"/>
      <c r="BB7" s="169" t="s">
        <v>43</v>
      </c>
      <c r="BC7" s="171" t="s">
        <v>55</v>
      </c>
      <c r="BD7" s="172"/>
      <c r="BE7" s="169" t="s">
        <v>43</v>
      </c>
      <c r="BF7" s="171" t="s">
        <v>55</v>
      </c>
      <c r="BG7" s="172"/>
      <c r="BH7" s="169" t="s">
        <v>43</v>
      </c>
      <c r="BI7" s="171" t="s">
        <v>55</v>
      </c>
      <c r="BJ7" s="172"/>
      <c r="BK7" s="169" t="s">
        <v>43</v>
      </c>
      <c r="BL7" s="171" t="s">
        <v>55</v>
      </c>
      <c r="BM7" s="172"/>
      <c r="BN7" s="169" t="s">
        <v>43</v>
      </c>
      <c r="BO7" s="171" t="s">
        <v>55</v>
      </c>
      <c r="BP7" s="174"/>
      <c r="BQ7" s="174"/>
      <c r="BR7" s="172"/>
      <c r="BS7" s="169" t="s">
        <v>43</v>
      </c>
      <c r="BT7" s="171" t="s">
        <v>55</v>
      </c>
      <c r="BU7" s="172"/>
      <c r="BV7" s="169" t="s">
        <v>43</v>
      </c>
      <c r="BW7" s="171" t="s">
        <v>55</v>
      </c>
      <c r="BX7" s="172"/>
      <c r="BY7" s="169" t="s">
        <v>43</v>
      </c>
      <c r="BZ7" s="171" t="s">
        <v>55</v>
      </c>
      <c r="CA7" s="172"/>
      <c r="CB7" s="169" t="s">
        <v>43</v>
      </c>
      <c r="CC7" s="171" t="s">
        <v>55</v>
      </c>
      <c r="CD7" s="172"/>
      <c r="CE7" s="169" t="s">
        <v>43</v>
      </c>
      <c r="CF7" s="171" t="s">
        <v>55</v>
      </c>
      <c r="CG7" s="172"/>
      <c r="CH7" s="169" t="s">
        <v>43</v>
      </c>
      <c r="CI7" s="171" t="s">
        <v>55</v>
      </c>
      <c r="CJ7" s="172"/>
      <c r="CK7" s="169" t="s">
        <v>43</v>
      </c>
      <c r="CL7" s="171" t="s">
        <v>55</v>
      </c>
      <c r="CM7" s="172"/>
      <c r="CN7" s="169" t="s">
        <v>43</v>
      </c>
      <c r="CO7" s="171" t="s">
        <v>55</v>
      </c>
      <c r="CP7" s="172"/>
      <c r="CQ7" s="169" t="s">
        <v>43</v>
      </c>
      <c r="CR7" s="171" t="s">
        <v>55</v>
      </c>
      <c r="CS7" s="172"/>
      <c r="CT7" s="169" t="s">
        <v>43</v>
      </c>
      <c r="CU7" s="171" t="s">
        <v>55</v>
      </c>
      <c r="CV7" s="172"/>
      <c r="CW7" s="169" t="s">
        <v>43</v>
      </c>
      <c r="CX7" s="171" t="s">
        <v>55</v>
      </c>
      <c r="CY7" s="172"/>
      <c r="CZ7" s="169" t="s">
        <v>43</v>
      </c>
      <c r="DA7" s="171" t="s">
        <v>55</v>
      </c>
      <c r="DB7" s="172"/>
      <c r="DC7" s="169" t="s">
        <v>43</v>
      </c>
      <c r="DD7" s="171" t="s">
        <v>55</v>
      </c>
      <c r="DE7" s="172"/>
      <c r="DF7" s="173" t="s">
        <v>9</v>
      </c>
      <c r="DG7" s="169" t="s">
        <v>43</v>
      </c>
      <c r="DH7" s="171" t="s">
        <v>55</v>
      </c>
      <c r="DI7" s="172"/>
      <c r="DJ7" s="169" t="s">
        <v>43</v>
      </c>
      <c r="DK7" s="171" t="s">
        <v>55</v>
      </c>
      <c r="DL7" s="172"/>
      <c r="DM7" s="169" t="s">
        <v>43</v>
      </c>
      <c r="DN7" s="171" t="s">
        <v>55</v>
      </c>
      <c r="DO7" s="172"/>
      <c r="DP7" s="169" t="s">
        <v>43</v>
      </c>
      <c r="DQ7" s="171" t="s">
        <v>55</v>
      </c>
      <c r="DR7" s="172"/>
      <c r="DS7" s="169" t="s">
        <v>43</v>
      </c>
      <c r="DT7" s="171" t="s">
        <v>55</v>
      </c>
      <c r="DU7" s="172"/>
      <c r="DV7" s="169" t="s">
        <v>43</v>
      </c>
      <c r="DW7" s="171" t="s">
        <v>55</v>
      </c>
      <c r="DX7" s="172"/>
      <c r="DY7" s="169" t="s">
        <v>43</v>
      </c>
      <c r="DZ7" s="171" t="s">
        <v>55</v>
      </c>
      <c r="EA7" s="172"/>
      <c r="EB7" s="200" t="s">
        <v>9</v>
      </c>
      <c r="EC7" s="169" t="s">
        <v>43</v>
      </c>
      <c r="ED7" s="171" t="s">
        <v>55</v>
      </c>
      <c r="EE7" s="172"/>
    </row>
    <row r="8" spans="1:136" s="27" customFormat="1" ht="101.25" customHeight="1">
      <c r="A8" s="243"/>
      <c r="B8" s="243"/>
      <c r="C8" s="246"/>
      <c r="D8" s="246"/>
      <c r="E8" s="17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3"/>
      <c r="DG8" s="170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0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0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0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0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0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0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0"/>
      <c r="EC8" s="170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2" t="s">
        <v>6</v>
      </c>
      <c r="B2" s="132" t="s">
        <v>10</v>
      </c>
      <c r="C2" s="174"/>
      <c r="D2" s="174"/>
      <c r="E2" s="174"/>
    </row>
    <row r="3" spans="1:5" s="9" customFormat="1" ht="15" customHeight="1">
      <c r="A3" s="133"/>
      <c r="B3" s="133"/>
      <c r="C3" s="174"/>
      <c r="D3" s="174"/>
      <c r="E3" s="174"/>
    </row>
    <row r="4" spans="1:5" s="9" customFormat="1" ht="119.25" customHeight="1">
      <c r="A4" s="133"/>
      <c r="B4" s="133"/>
      <c r="C4" s="275" t="s">
        <v>42</v>
      </c>
      <c r="D4" s="275"/>
      <c r="E4" s="275"/>
    </row>
    <row r="5" spans="1:5" s="10" customFormat="1" ht="36" customHeight="1">
      <c r="A5" s="133"/>
      <c r="B5" s="133"/>
      <c r="C5" s="273" t="s">
        <v>43</v>
      </c>
      <c r="D5" s="171" t="s">
        <v>55</v>
      </c>
      <c r="E5" s="172"/>
    </row>
    <row r="6" spans="1:5" s="27" customFormat="1" ht="101.25" customHeight="1">
      <c r="A6" s="134"/>
      <c r="B6" s="134"/>
      <c r="C6" s="274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zoomScale="84" zoomScaleNormal="84" workbookViewId="0">
      <selection activeCell="B10" sqref="B10:B17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09" width="9.75" style="1" customWidth="1"/>
    <col min="110" max="111" width="11.12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2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10.375" style="1" customWidth="1"/>
    <col min="133" max="133" width="10.8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38" t="s">
        <v>242</v>
      </c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39" t="s">
        <v>246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5"/>
      <c r="R2" s="5"/>
      <c r="T2" s="240"/>
      <c r="U2" s="240"/>
      <c r="V2" s="240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39" t="s">
        <v>12</v>
      </c>
      <c r="M3" s="239"/>
      <c r="N3" s="239"/>
      <c r="O3" s="23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1" t="s">
        <v>6</v>
      </c>
      <c r="B4" s="132" t="s">
        <v>10</v>
      </c>
      <c r="C4" s="244" t="s">
        <v>4</v>
      </c>
      <c r="D4" s="244" t="s">
        <v>5</v>
      </c>
      <c r="E4" s="247" t="s">
        <v>241</v>
      </c>
      <c r="F4" s="248"/>
      <c r="G4" s="248"/>
      <c r="H4" s="248"/>
      <c r="I4" s="249"/>
      <c r="J4" s="256" t="s">
        <v>240</v>
      </c>
      <c r="K4" s="257"/>
      <c r="L4" s="257"/>
      <c r="M4" s="257"/>
      <c r="N4" s="258"/>
      <c r="O4" s="265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  <c r="DD4" s="266"/>
      <c r="DE4" s="266"/>
      <c r="DF4" s="266"/>
      <c r="DG4" s="266"/>
      <c r="DH4" s="266"/>
      <c r="DI4" s="266"/>
      <c r="DJ4" s="267"/>
      <c r="DK4" s="200" t="s">
        <v>14</v>
      </c>
      <c r="DL4" s="201" t="s">
        <v>15</v>
      </c>
      <c r="DM4" s="202"/>
      <c r="DN4" s="203"/>
      <c r="DO4" s="210" t="s">
        <v>3</v>
      </c>
      <c r="DP4" s="210"/>
      <c r="DQ4" s="210"/>
      <c r="DR4" s="210"/>
      <c r="DS4" s="210"/>
      <c r="DT4" s="210"/>
      <c r="DU4" s="210"/>
      <c r="DV4" s="210"/>
      <c r="DW4" s="210"/>
      <c r="DX4" s="210"/>
      <c r="DY4" s="210"/>
      <c r="DZ4" s="210"/>
      <c r="EA4" s="210"/>
      <c r="EB4" s="210"/>
      <c r="EC4" s="210"/>
      <c r="ED4" s="210"/>
      <c r="EE4" s="210"/>
      <c r="EF4" s="210"/>
      <c r="EG4" s="200" t="s">
        <v>16</v>
      </c>
      <c r="EH4" s="212" t="s">
        <v>17</v>
      </c>
      <c r="EI4" s="213"/>
      <c r="EJ4" s="214"/>
    </row>
    <row r="5" spans="1:141" s="9" customFormat="1" ht="15" customHeight="1">
      <c r="A5" s="242"/>
      <c r="B5" s="133"/>
      <c r="C5" s="245"/>
      <c r="D5" s="245"/>
      <c r="E5" s="250"/>
      <c r="F5" s="251"/>
      <c r="G5" s="251"/>
      <c r="H5" s="251"/>
      <c r="I5" s="252"/>
      <c r="J5" s="259"/>
      <c r="K5" s="260"/>
      <c r="L5" s="260"/>
      <c r="M5" s="260"/>
      <c r="N5" s="261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  <c r="BA5" s="224" t="s">
        <v>2</v>
      </c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176" t="s">
        <v>8</v>
      </c>
      <c r="BQ5" s="177"/>
      <c r="BR5" s="177"/>
      <c r="BS5" s="225" t="s">
        <v>18</v>
      </c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7"/>
      <c r="CJ5" s="182" t="s">
        <v>0</v>
      </c>
      <c r="CK5" s="183"/>
      <c r="CL5" s="183"/>
      <c r="CM5" s="183"/>
      <c r="CN5" s="183"/>
      <c r="CO5" s="183"/>
      <c r="CP5" s="183"/>
      <c r="CQ5" s="183"/>
      <c r="CR5" s="269"/>
      <c r="CS5" s="225" t="s">
        <v>1</v>
      </c>
      <c r="CT5" s="226"/>
      <c r="CU5" s="226"/>
      <c r="CV5" s="226"/>
      <c r="CW5" s="226"/>
      <c r="CX5" s="226"/>
      <c r="CY5" s="226"/>
      <c r="CZ5" s="226"/>
      <c r="DA5" s="226"/>
      <c r="DB5" s="224" t="s">
        <v>19</v>
      </c>
      <c r="DC5" s="224"/>
      <c r="DD5" s="224"/>
      <c r="DE5" s="176" t="s">
        <v>20</v>
      </c>
      <c r="DF5" s="177"/>
      <c r="DG5" s="178"/>
      <c r="DH5" s="176" t="s">
        <v>21</v>
      </c>
      <c r="DI5" s="177"/>
      <c r="DJ5" s="178"/>
      <c r="DK5" s="200"/>
      <c r="DL5" s="204"/>
      <c r="DM5" s="205"/>
      <c r="DN5" s="206"/>
      <c r="DO5" s="228"/>
      <c r="DP5" s="228"/>
      <c r="DQ5" s="229"/>
      <c r="DR5" s="229"/>
      <c r="DS5" s="229"/>
      <c r="DT5" s="229"/>
      <c r="DU5" s="176" t="s">
        <v>22</v>
      </c>
      <c r="DV5" s="177"/>
      <c r="DW5" s="178"/>
      <c r="DX5" s="198"/>
      <c r="DY5" s="199"/>
      <c r="DZ5" s="199"/>
      <c r="EA5" s="199"/>
      <c r="EB5" s="199"/>
      <c r="EC5" s="199"/>
      <c r="ED5" s="199"/>
      <c r="EE5" s="199"/>
      <c r="EF5" s="199"/>
      <c r="EG5" s="200"/>
      <c r="EH5" s="215"/>
      <c r="EI5" s="216"/>
      <c r="EJ5" s="217"/>
    </row>
    <row r="6" spans="1:141" s="9" customFormat="1" ht="177.75" customHeight="1">
      <c r="A6" s="242"/>
      <c r="B6" s="133"/>
      <c r="C6" s="245"/>
      <c r="D6" s="245"/>
      <c r="E6" s="253"/>
      <c r="F6" s="254"/>
      <c r="G6" s="254"/>
      <c r="H6" s="254"/>
      <c r="I6" s="255"/>
      <c r="J6" s="262"/>
      <c r="K6" s="263"/>
      <c r="L6" s="263"/>
      <c r="M6" s="263"/>
      <c r="N6" s="264"/>
      <c r="O6" s="232" t="s">
        <v>239</v>
      </c>
      <c r="P6" s="233"/>
      <c r="Q6" s="233"/>
      <c r="R6" s="233"/>
      <c r="S6" s="234"/>
      <c r="T6" s="235" t="s">
        <v>236</v>
      </c>
      <c r="U6" s="236"/>
      <c r="V6" s="236"/>
      <c r="W6" s="236"/>
      <c r="X6" s="237"/>
      <c r="Y6" s="235" t="s">
        <v>235</v>
      </c>
      <c r="Z6" s="236"/>
      <c r="AA6" s="236"/>
      <c r="AB6" s="236"/>
      <c r="AC6" s="237"/>
      <c r="AD6" s="235" t="s">
        <v>234</v>
      </c>
      <c r="AE6" s="236"/>
      <c r="AF6" s="236"/>
      <c r="AG6" s="236"/>
      <c r="AH6" s="237"/>
      <c r="AI6" s="235" t="s">
        <v>243</v>
      </c>
      <c r="AJ6" s="236"/>
      <c r="AK6" s="236"/>
      <c r="AL6" s="236"/>
      <c r="AM6" s="237"/>
      <c r="AN6" s="235" t="s">
        <v>237</v>
      </c>
      <c r="AO6" s="236"/>
      <c r="AP6" s="236"/>
      <c r="AQ6" s="236"/>
      <c r="AR6" s="237"/>
      <c r="AS6" s="235" t="s">
        <v>238</v>
      </c>
      <c r="AT6" s="236"/>
      <c r="AU6" s="236"/>
      <c r="AV6" s="236"/>
      <c r="AW6" s="237"/>
      <c r="AX6" s="268" t="s">
        <v>29</v>
      </c>
      <c r="AY6" s="268"/>
      <c r="AZ6" s="268"/>
      <c r="BA6" s="184" t="s">
        <v>30</v>
      </c>
      <c r="BB6" s="185"/>
      <c r="BC6" s="185"/>
      <c r="BD6" s="184" t="s">
        <v>31</v>
      </c>
      <c r="BE6" s="185"/>
      <c r="BF6" s="186"/>
      <c r="BG6" s="187" t="s">
        <v>32</v>
      </c>
      <c r="BH6" s="188"/>
      <c r="BI6" s="189"/>
      <c r="BJ6" s="187" t="s">
        <v>33</v>
      </c>
      <c r="BK6" s="188"/>
      <c r="BL6" s="188"/>
      <c r="BM6" s="190" t="s">
        <v>34</v>
      </c>
      <c r="BN6" s="191"/>
      <c r="BO6" s="191"/>
      <c r="BP6" s="195"/>
      <c r="BQ6" s="196"/>
      <c r="BR6" s="196"/>
      <c r="BS6" s="192" t="s">
        <v>35</v>
      </c>
      <c r="BT6" s="193"/>
      <c r="BU6" s="193"/>
      <c r="BV6" s="193"/>
      <c r="BW6" s="194"/>
      <c r="BX6" s="181" t="s">
        <v>36</v>
      </c>
      <c r="BY6" s="181"/>
      <c r="BZ6" s="181"/>
      <c r="CA6" s="181" t="s">
        <v>37</v>
      </c>
      <c r="CB6" s="181"/>
      <c r="CC6" s="181"/>
      <c r="CD6" s="181" t="s">
        <v>38</v>
      </c>
      <c r="CE6" s="181"/>
      <c r="CF6" s="181"/>
      <c r="CG6" s="181" t="s">
        <v>39</v>
      </c>
      <c r="CH6" s="181"/>
      <c r="CI6" s="181"/>
      <c r="CJ6" s="181" t="s">
        <v>46</v>
      </c>
      <c r="CK6" s="181"/>
      <c r="CL6" s="181"/>
      <c r="CM6" s="182" t="s">
        <v>47</v>
      </c>
      <c r="CN6" s="183"/>
      <c r="CO6" s="183"/>
      <c r="CP6" s="181" t="s">
        <v>40</v>
      </c>
      <c r="CQ6" s="181"/>
      <c r="CR6" s="181"/>
      <c r="CS6" s="230" t="s">
        <v>41</v>
      </c>
      <c r="CT6" s="231"/>
      <c r="CU6" s="183"/>
      <c r="CV6" s="181" t="s">
        <v>42</v>
      </c>
      <c r="CW6" s="181"/>
      <c r="CX6" s="181"/>
      <c r="CY6" s="182" t="s">
        <v>48</v>
      </c>
      <c r="CZ6" s="183"/>
      <c r="DA6" s="183"/>
      <c r="DB6" s="224"/>
      <c r="DC6" s="224"/>
      <c r="DD6" s="224"/>
      <c r="DE6" s="195"/>
      <c r="DF6" s="196"/>
      <c r="DG6" s="197"/>
      <c r="DH6" s="195"/>
      <c r="DI6" s="196"/>
      <c r="DJ6" s="197"/>
      <c r="DK6" s="200"/>
      <c r="DL6" s="207"/>
      <c r="DM6" s="208"/>
      <c r="DN6" s="209"/>
      <c r="DO6" s="176" t="s">
        <v>49</v>
      </c>
      <c r="DP6" s="177"/>
      <c r="DQ6" s="178"/>
      <c r="DR6" s="176" t="s">
        <v>50</v>
      </c>
      <c r="DS6" s="177"/>
      <c r="DT6" s="178"/>
      <c r="DU6" s="195"/>
      <c r="DV6" s="196"/>
      <c r="DW6" s="197"/>
      <c r="DX6" s="176" t="s">
        <v>51</v>
      </c>
      <c r="DY6" s="177"/>
      <c r="DZ6" s="178"/>
      <c r="EA6" s="176" t="s">
        <v>52</v>
      </c>
      <c r="EB6" s="177"/>
      <c r="EC6" s="178"/>
      <c r="ED6" s="179" t="s">
        <v>53</v>
      </c>
      <c r="EE6" s="180"/>
      <c r="EF6" s="180"/>
      <c r="EG6" s="200"/>
      <c r="EH6" s="218"/>
      <c r="EI6" s="219"/>
      <c r="EJ6" s="220"/>
    </row>
    <row r="7" spans="1:141" s="10" customFormat="1" ht="36" customHeight="1">
      <c r="A7" s="242"/>
      <c r="B7" s="133"/>
      <c r="C7" s="245"/>
      <c r="D7" s="245"/>
      <c r="E7" s="169" t="s">
        <v>43</v>
      </c>
      <c r="F7" s="165" t="s">
        <v>55</v>
      </c>
      <c r="G7" s="175"/>
      <c r="H7" s="175"/>
      <c r="I7" s="166"/>
      <c r="J7" s="169" t="s">
        <v>43</v>
      </c>
      <c r="K7" s="165" t="s">
        <v>55</v>
      </c>
      <c r="L7" s="175"/>
      <c r="M7" s="175"/>
      <c r="N7" s="166"/>
      <c r="O7" s="169" t="s">
        <v>43</v>
      </c>
      <c r="P7" s="165" t="s">
        <v>55</v>
      </c>
      <c r="Q7" s="175"/>
      <c r="R7" s="175"/>
      <c r="S7" s="166"/>
      <c r="T7" s="169" t="s">
        <v>43</v>
      </c>
      <c r="U7" s="165" t="s">
        <v>55</v>
      </c>
      <c r="V7" s="175"/>
      <c r="W7" s="175"/>
      <c r="X7" s="166"/>
      <c r="Y7" s="169" t="s">
        <v>43</v>
      </c>
      <c r="Z7" s="165" t="s">
        <v>55</v>
      </c>
      <c r="AA7" s="175"/>
      <c r="AB7" s="175"/>
      <c r="AC7" s="166"/>
      <c r="AD7" s="169" t="s">
        <v>43</v>
      </c>
      <c r="AE7" s="165" t="s">
        <v>55</v>
      </c>
      <c r="AF7" s="175"/>
      <c r="AG7" s="175"/>
      <c r="AH7" s="166"/>
      <c r="AI7" s="169" t="s">
        <v>43</v>
      </c>
      <c r="AJ7" s="165" t="s">
        <v>55</v>
      </c>
      <c r="AK7" s="175"/>
      <c r="AL7" s="175"/>
      <c r="AM7" s="166"/>
      <c r="AN7" s="169" t="s">
        <v>43</v>
      </c>
      <c r="AO7" s="165" t="s">
        <v>55</v>
      </c>
      <c r="AP7" s="175"/>
      <c r="AQ7" s="175"/>
      <c r="AR7" s="166"/>
      <c r="AS7" s="169" t="s">
        <v>43</v>
      </c>
      <c r="AT7" s="165" t="s">
        <v>55</v>
      </c>
      <c r="AU7" s="175"/>
      <c r="AV7" s="175"/>
      <c r="AW7" s="166"/>
      <c r="AX7" s="169" t="s">
        <v>43</v>
      </c>
      <c r="AY7" s="171" t="s">
        <v>55</v>
      </c>
      <c r="AZ7" s="172"/>
      <c r="BA7" s="169" t="s">
        <v>43</v>
      </c>
      <c r="BB7" s="171" t="s">
        <v>55</v>
      </c>
      <c r="BC7" s="172"/>
      <c r="BD7" s="169" t="s">
        <v>43</v>
      </c>
      <c r="BE7" s="171" t="s">
        <v>55</v>
      </c>
      <c r="BF7" s="172"/>
      <c r="BG7" s="169" t="s">
        <v>43</v>
      </c>
      <c r="BH7" s="171" t="s">
        <v>55</v>
      </c>
      <c r="BI7" s="172"/>
      <c r="BJ7" s="169" t="s">
        <v>43</v>
      </c>
      <c r="BK7" s="171" t="s">
        <v>55</v>
      </c>
      <c r="BL7" s="172"/>
      <c r="BM7" s="169" t="s">
        <v>43</v>
      </c>
      <c r="BN7" s="171" t="s">
        <v>55</v>
      </c>
      <c r="BO7" s="172"/>
      <c r="BP7" s="169" t="s">
        <v>43</v>
      </c>
      <c r="BQ7" s="171" t="s">
        <v>55</v>
      </c>
      <c r="BR7" s="172"/>
      <c r="BS7" s="169" t="s">
        <v>43</v>
      </c>
      <c r="BT7" s="171" t="s">
        <v>55</v>
      </c>
      <c r="BU7" s="174"/>
      <c r="BV7" s="174"/>
      <c r="BW7" s="172"/>
      <c r="BX7" s="169" t="s">
        <v>43</v>
      </c>
      <c r="BY7" s="171" t="s">
        <v>55</v>
      </c>
      <c r="BZ7" s="172"/>
      <c r="CA7" s="169" t="s">
        <v>43</v>
      </c>
      <c r="CB7" s="171" t="s">
        <v>55</v>
      </c>
      <c r="CC7" s="172"/>
      <c r="CD7" s="169" t="s">
        <v>43</v>
      </c>
      <c r="CE7" s="171" t="s">
        <v>55</v>
      </c>
      <c r="CF7" s="172"/>
      <c r="CG7" s="169" t="s">
        <v>43</v>
      </c>
      <c r="CH7" s="171" t="s">
        <v>55</v>
      </c>
      <c r="CI7" s="172"/>
      <c r="CJ7" s="169" t="s">
        <v>43</v>
      </c>
      <c r="CK7" s="171" t="s">
        <v>55</v>
      </c>
      <c r="CL7" s="172"/>
      <c r="CM7" s="169" t="s">
        <v>43</v>
      </c>
      <c r="CN7" s="171" t="s">
        <v>55</v>
      </c>
      <c r="CO7" s="172"/>
      <c r="CP7" s="169" t="s">
        <v>43</v>
      </c>
      <c r="CQ7" s="171" t="s">
        <v>55</v>
      </c>
      <c r="CR7" s="172"/>
      <c r="CS7" s="169" t="s">
        <v>43</v>
      </c>
      <c r="CT7" s="171" t="s">
        <v>55</v>
      </c>
      <c r="CU7" s="172"/>
      <c r="CV7" s="169" t="s">
        <v>43</v>
      </c>
      <c r="CW7" s="171" t="s">
        <v>55</v>
      </c>
      <c r="CX7" s="172"/>
      <c r="CY7" s="169" t="s">
        <v>43</v>
      </c>
      <c r="CZ7" s="171" t="s">
        <v>55</v>
      </c>
      <c r="DA7" s="172"/>
      <c r="DB7" s="169" t="s">
        <v>43</v>
      </c>
      <c r="DC7" s="171" t="s">
        <v>55</v>
      </c>
      <c r="DD7" s="172"/>
      <c r="DE7" s="169" t="s">
        <v>43</v>
      </c>
      <c r="DF7" s="171" t="s">
        <v>55</v>
      </c>
      <c r="DG7" s="172"/>
      <c r="DH7" s="169" t="s">
        <v>43</v>
      </c>
      <c r="DI7" s="171" t="s">
        <v>55</v>
      </c>
      <c r="DJ7" s="172"/>
      <c r="DK7" s="173" t="s">
        <v>9</v>
      </c>
      <c r="DL7" s="169" t="s">
        <v>43</v>
      </c>
      <c r="DM7" s="171" t="s">
        <v>55</v>
      </c>
      <c r="DN7" s="172"/>
      <c r="DO7" s="169" t="s">
        <v>43</v>
      </c>
      <c r="DP7" s="171" t="s">
        <v>55</v>
      </c>
      <c r="DQ7" s="172"/>
      <c r="DR7" s="169" t="s">
        <v>43</v>
      </c>
      <c r="DS7" s="171" t="s">
        <v>55</v>
      </c>
      <c r="DT7" s="172"/>
      <c r="DU7" s="169" t="s">
        <v>43</v>
      </c>
      <c r="DV7" s="171" t="s">
        <v>55</v>
      </c>
      <c r="DW7" s="172"/>
      <c r="DX7" s="169" t="s">
        <v>43</v>
      </c>
      <c r="DY7" s="171" t="s">
        <v>55</v>
      </c>
      <c r="DZ7" s="172"/>
      <c r="EA7" s="169" t="s">
        <v>43</v>
      </c>
      <c r="EB7" s="171" t="s">
        <v>55</v>
      </c>
      <c r="EC7" s="172"/>
      <c r="ED7" s="169" t="s">
        <v>43</v>
      </c>
      <c r="EE7" s="171" t="s">
        <v>55</v>
      </c>
      <c r="EF7" s="172"/>
      <c r="EG7" s="200" t="s">
        <v>9</v>
      </c>
      <c r="EH7" s="169" t="s">
        <v>43</v>
      </c>
      <c r="EI7" s="171" t="s">
        <v>55</v>
      </c>
      <c r="EJ7" s="172"/>
    </row>
    <row r="8" spans="1:141" s="27" customFormat="1" ht="101.25" customHeight="1">
      <c r="A8" s="243"/>
      <c r="B8" s="134"/>
      <c r="C8" s="246"/>
      <c r="D8" s="246"/>
      <c r="E8" s="170"/>
      <c r="F8" s="35" t="s">
        <v>244</v>
      </c>
      <c r="G8" s="26" t="str">
        <f>L8</f>
        <v>փաստացի           (8ամիս)</v>
      </c>
      <c r="H8" s="36" t="s">
        <v>247</v>
      </c>
      <c r="I8" s="26" t="s">
        <v>54</v>
      </c>
      <c r="J8" s="170"/>
      <c r="K8" s="35" t="str">
        <f>F8</f>
        <v>ծրագիր (ինն ամիս)</v>
      </c>
      <c r="L8" s="26" t="s">
        <v>245</v>
      </c>
      <c r="M8" s="36" t="str">
        <f>H8</f>
        <v>կատ. %-ը ինն ամսվա  նկատմամբ</v>
      </c>
      <c r="N8" s="26" t="s">
        <v>54</v>
      </c>
      <c r="O8" s="170"/>
      <c r="P8" s="35" t="str">
        <f>K8</f>
        <v>ծրագիր (ինն ամիս)</v>
      </c>
      <c r="Q8" s="26" t="str">
        <f>L8</f>
        <v>փաստացի           (8ամիս)</v>
      </c>
      <c r="R8" s="36" t="str">
        <f>M8</f>
        <v>կատ. %-ը ինն ամսվա  նկատմամբ</v>
      </c>
      <c r="S8" s="26" t="s">
        <v>54</v>
      </c>
      <c r="T8" s="170"/>
      <c r="U8" s="35" t="str">
        <f>P8</f>
        <v>ծրագիր (ինն ամիս)</v>
      </c>
      <c r="V8" s="26" t="str">
        <f>Q8</f>
        <v>փաստացի           (8ամիս)</v>
      </c>
      <c r="W8" s="36" t="str">
        <f>R8</f>
        <v>կատ. %-ը ինն ամսվա  նկատմամբ</v>
      </c>
      <c r="X8" s="26" t="s">
        <v>54</v>
      </c>
      <c r="Y8" s="170"/>
      <c r="Z8" s="35" t="str">
        <f>U8</f>
        <v>ծրագիր (ինն ամիս)</v>
      </c>
      <c r="AA8" s="26" t="str">
        <f>V8</f>
        <v>փաստացի           (8ամիս)</v>
      </c>
      <c r="AB8" s="36" t="str">
        <f>W8</f>
        <v>կատ. %-ը ինն ամսվա  նկատմամբ</v>
      </c>
      <c r="AC8" s="26" t="s">
        <v>54</v>
      </c>
      <c r="AD8" s="170"/>
      <c r="AE8" s="35" t="str">
        <f>Z8</f>
        <v>ծրագիր (ինն ամիս)</v>
      </c>
      <c r="AF8" s="26" t="str">
        <f>AA8</f>
        <v>փաստացի           (8ամիս)</v>
      </c>
      <c r="AG8" s="36" t="str">
        <f>AB8</f>
        <v>կատ. %-ը ինն ամսվա  նկատմամբ</v>
      </c>
      <c r="AH8" s="26" t="s">
        <v>54</v>
      </c>
      <c r="AI8" s="170"/>
      <c r="AJ8" s="35" t="str">
        <f>Z8</f>
        <v>ծրագիր (ինն ամիս)</v>
      </c>
      <c r="AK8" s="26" t="str">
        <f>AA8</f>
        <v>փաստացի           (8ամիս)</v>
      </c>
      <c r="AL8" s="36" t="str">
        <f>AB8</f>
        <v>կատ. %-ը ինն ամսվա  նկատմամբ</v>
      </c>
      <c r="AM8" s="26" t="s">
        <v>54</v>
      </c>
      <c r="AN8" s="170"/>
      <c r="AO8" s="35" t="str">
        <f>AJ8</f>
        <v>ծրագիր (ինն ամիս)</v>
      </c>
      <c r="AP8" s="26" t="str">
        <f>AK8</f>
        <v>փաստացի           (8ամիս)</v>
      </c>
      <c r="AQ8" s="26" t="str">
        <f>AL8</f>
        <v>կատ. %-ը ինն ամսվա  նկատմամբ</v>
      </c>
      <c r="AR8" s="26" t="s">
        <v>54</v>
      </c>
      <c r="AS8" s="170"/>
      <c r="AT8" s="35" t="str">
        <f>AO8</f>
        <v>ծրագիր (ինն ամիս)</v>
      </c>
      <c r="AU8" s="26" t="str">
        <f>AP8</f>
        <v>փաստացի           (8ամիս)</v>
      </c>
      <c r="AV8" s="36" t="str">
        <f>AQ8</f>
        <v>կատ. %-ը ինն ամսվա  նկատմամբ</v>
      </c>
      <c r="AW8" s="26" t="s">
        <v>54</v>
      </c>
      <c r="AX8" s="170"/>
      <c r="AY8" s="35" t="str">
        <f>AT8</f>
        <v>ծրագիր (ինն ամիս)</v>
      </c>
      <c r="AZ8" s="26" t="str">
        <f>AU8</f>
        <v>փաստացի           (8ամիս)</v>
      </c>
      <c r="BA8" s="170"/>
      <c r="BB8" s="35" t="str">
        <f>AY8</f>
        <v>ծրագիր (ինն ամիս)</v>
      </c>
      <c r="BC8" s="26" t="str">
        <f>AZ8</f>
        <v>փաստացի           (8ամիս)</v>
      </c>
      <c r="BD8" s="170"/>
      <c r="BE8" s="35" t="str">
        <f>BB8</f>
        <v>ծրագիր (ինն ամիս)</v>
      </c>
      <c r="BF8" s="26" t="str">
        <f>BC8</f>
        <v>փաստացի           (8ամիս)</v>
      </c>
      <c r="BG8" s="170"/>
      <c r="BH8" s="35" t="str">
        <f>BE8</f>
        <v>ծրագիր (ինն ամիս)</v>
      </c>
      <c r="BI8" s="26" t="str">
        <f>BC8</f>
        <v>փաստացի           (8ամիս)</v>
      </c>
      <c r="BJ8" s="170"/>
      <c r="BK8" s="35" t="str">
        <f>BH8</f>
        <v>ծրագիր (ինն ամիս)</v>
      </c>
      <c r="BL8" s="26" t="str">
        <f>BI8</f>
        <v>փաստացի           (8ամիս)</v>
      </c>
      <c r="BM8" s="170"/>
      <c r="BN8" s="35" t="str">
        <f>BK8</f>
        <v>ծրագիր (ինն ամիս)</v>
      </c>
      <c r="BO8" s="26" t="str">
        <f>BL8</f>
        <v>փաստացի           (8ամիս)</v>
      </c>
      <c r="BP8" s="170"/>
      <c r="BQ8" s="35" t="str">
        <f>BN8</f>
        <v>ծրագիր (ինն ամիս)</v>
      </c>
      <c r="BR8" s="26" t="str">
        <f>BL8</f>
        <v>փաստացի           (8ամիս)</v>
      </c>
      <c r="BS8" s="170"/>
      <c r="BT8" s="35" t="str">
        <f>BQ8</f>
        <v>ծրագիր (ինն ամիս)</v>
      </c>
      <c r="BU8" s="26" t="str">
        <f>BR8</f>
        <v>փաստացի           (8ամիս)</v>
      </c>
      <c r="BV8" s="36" t="str">
        <f>AQ8</f>
        <v>կատ. %-ը ինն ամսվա  նկատմամբ</v>
      </c>
      <c r="BW8" s="26" t="s">
        <v>54</v>
      </c>
      <c r="BX8" s="170"/>
      <c r="BY8" s="35" t="str">
        <f>BT8</f>
        <v>ծրագիր (ինն ամիս)</v>
      </c>
      <c r="BZ8" s="26" t="str">
        <f>BU8</f>
        <v>փաստացի           (8ամիս)</v>
      </c>
      <c r="CA8" s="170"/>
      <c r="CB8" s="35" t="str">
        <f>BY8</f>
        <v>ծրագիր (ինն ամիս)</v>
      </c>
      <c r="CC8" s="26" t="str">
        <f>BZ8</f>
        <v>փաստացի           (8ամիս)</v>
      </c>
      <c r="CD8" s="170"/>
      <c r="CE8" s="35" t="str">
        <f>CB8</f>
        <v>ծրագիր (ինն ամիս)</v>
      </c>
      <c r="CF8" s="26" t="str">
        <f>CC8</f>
        <v>փաստացի           (8ամիս)</v>
      </c>
      <c r="CG8" s="170"/>
      <c r="CH8" s="35" t="str">
        <f>CE8</f>
        <v>ծրագիր (ինն ամիս)</v>
      </c>
      <c r="CI8" s="26" t="str">
        <f>CF8</f>
        <v>փաստացի           (8ամիս)</v>
      </c>
      <c r="CJ8" s="170"/>
      <c r="CK8" s="35" t="str">
        <f>CH8</f>
        <v>ծրագիր (ինն ամիս)</v>
      </c>
      <c r="CL8" s="26" t="str">
        <f>CI8</f>
        <v>փաստացի           (8ամիս)</v>
      </c>
      <c r="CM8" s="170"/>
      <c r="CN8" s="35" t="str">
        <f>CK8</f>
        <v>ծրագիր (ինն ամիս)</v>
      </c>
      <c r="CO8" s="26" t="str">
        <f>CL8</f>
        <v>փաստացի           (8ամիս)</v>
      </c>
      <c r="CP8" s="170"/>
      <c r="CQ8" s="35" t="str">
        <f>CN8</f>
        <v>ծրագիր (ինն ամիս)</v>
      </c>
      <c r="CR8" s="26" t="str">
        <f>CO8</f>
        <v>փաստացի           (8ամիս)</v>
      </c>
      <c r="CS8" s="170"/>
      <c r="CT8" s="35" t="str">
        <f>CQ8</f>
        <v>ծրագիր (ինն ամիս)</v>
      </c>
      <c r="CU8" s="26" t="str">
        <f>CR8</f>
        <v>փաստացի           (8ամիս)</v>
      </c>
      <c r="CV8" s="170"/>
      <c r="CW8" s="35" t="str">
        <f>CT8</f>
        <v>ծրագիր (ինն ամիս)</v>
      </c>
      <c r="CX8" s="26" t="str">
        <f>CU8</f>
        <v>փաստացի           (8ամիս)</v>
      </c>
      <c r="CY8" s="170"/>
      <c r="CZ8" s="35" t="str">
        <f>CW8</f>
        <v>ծրագիր (ինն ամիս)</v>
      </c>
      <c r="DA8" s="26" t="str">
        <f>CX8</f>
        <v>փաստացի           (8ամիս)</v>
      </c>
      <c r="DB8" s="170"/>
      <c r="DC8" s="35" t="str">
        <f>CZ8</f>
        <v>ծրագիր (ինն ամիս)</v>
      </c>
      <c r="DD8" s="26" t="str">
        <f>DA8</f>
        <v>փաստացի           (8ամիս)</v>
      </c>
      <c r="DE8" s="170"/>
      <c r="DF8" s="35" t="str">
        <f>DC8</f>
        <v>ծրագիր (ինն ամիս)</v>
      </c>
      <c r="DG8" s="26" t="str">
        <f>DD8</f>
        <v>փաստացի           (8ամիս)</v>
      </c>
      <c r="DH8" s="170"/>
      <c r="DI8" s="35" t="str">
        <f>DF8</f>
        <v>ծրագիր (ինն ամիս)</v>
      </c>
      <c r="DJ8" s="26" t="str">
        <f>DG8</f>
        <v>փաստացի           (8ամիս)</v>
      </c>
      <c r="DK8" s="173"/>
      <c r="DL8" s="170"/>
      <c r="DM8" s="35" t="str">
        <f>DI8</f>
        <v>ծրագիր (ինն ամիս)</v>
      </c>
      <c r="DN8" s="26" t="str">
        <f>DJ8</f>
        <v>փաստացի           (8ամիս)</v>
      </c>
      <c r="DO8" s="170"/>
      <c r="DP8" s="35" t="str">
        <f>DM8</f>
        <v>ծրագիր (ինն ամիս)</v>
      </c>
      <c r="DQ8" s="26" t="str">
        <f>DN8</f>
        <v>փաստացի           (8ամիս)</v>
      </c>
      <c r="DR8" s="170"/>
      <c r="DS8" s="35" t="str">
        <f>DP8</f>
        <v>ծրագիր (ինն ամիս)</v>
      </c>
      <c r="DT8" s="26" t="str">
        <f>DQ8</f>
        <v>փաստացի           (8ամիս)</v>
      </c>
      <c r="DU8" s="170"/>
      <c r="DV8" s="35" t="str">
        <f>DS8</f>
        <v>ծրագիր (ինն ամիս)</v>
      </c>
      <c r="DW8" s="26" t="str">
        <f>DT8</f>
        <v>փաստացի           (8ամիս)</v>
      </c>
      <c r="DX8" s="170"/>
      <c r="DY8" s="35" t="str">
        <f>DV8</f>
        <v>ծրագիր (ինն ամիս)</v>
      </c>
      <c r="DZ8" s="26" t="str">
        <f>DW8</f>
        <v>փաստացի           (8ամիս)</v>
      </c>
      <c r="EA8" s="170"/>
      <c r="EB8" s="35" t="str">
        <f>DY8</f>
        <v>ծրագիր (ինն ամիս)</v>
      </c>
      <c r="EC8" s="26" t="str">
        <f>DZ8</f>
        <v>փաստացի           (8ամիս)</v>
      </c>
      <c r="ED8" s="170"/>
      <c r="EE8" s="35" t="str">
        <f>EB8</f>
        <v>ծրագիր (ինն ամիս)</v>
      </c>
      <c r="EF8" s="26" t="str">
        <f>EC8</f>
        <v>փաստացի           (8ամիս)</v>
      </c>
      <c r="EG8" s="200"/>
      <c r="EH8" s="170"/>
      <c r="EI8" s="35" t="str">
        <f>EE8</f>
        <v>ծրագիր (ինն ամիս)</v>
      </c>
      <c r="EJ8" s="26" t="str">
        <f>EF8</f>
        <v>փաստացի           (8ամիս)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29" t="s">
        <v>56</v>
      </c>
      <c r="C10" s="121">
        <v>400492.2</v>
      </c>
      <c r="D10" s="121">
        <v>12355.3</v>
      </c>
      <c r="E10" s="119">
        <f t="shared" ref="E10:E16" si="0">DL10+EH10-ED10</f>
        <v>5310303.8000000007</v>
      </c>
      <c r="F10" s="120">
        <f>E10/12*9</f>
        <v>3982727.8500000006</v>
      </c>
      <c r="G10" s="114">
        <f t="shared" ref="G10:G17" si="1">DN10+EJ10-EF10</f>
        <v>2417879.6999999997</v>
      </c>
      <c r="H10" s="114">
        <f>G10/F10*100</f>
        <v>60.709136829422064</v>
      </c>
      <c r="I10" s="114">
        <f t="shared" ref="I10:I18" si="2">G10/E10*100</f>
        <v>45.531852622066545</v>
      </c>
      <c r="J10" s="114">
        <f t="shared" ref="J10:L17" si="3">T10+Y10+AD10+AI10+AN10+AS10+AX10+BP10+BX10+CA10+CD10+CG10+CJ10+CP10+CS10+CY10+DB10+DH10</f>
        <v>1195000</v>
      </c>
      <c r="K10" s="114">
        <f t="shared" si="3"/>
        <v>896250</v>
      </c>
      <c r="L10" s="114">
        <f t="shared" si="3"/>
        <v>812899.8</v>
      </c>
      <c r="M10" s="114">
        <f>L10/K10*100</f>
        <v>90.700117154811721</v>
      </c>
      <c r="N10" s="114">
        <f t="shared" ref="N10:N18" si="4">L10/J10*100</f>
        <v>68.025087866108791</v>
      </c>
      <c r="O10" s="114">
        <f t="shared" ref="O10:O17" si="5">T10+Y10+AD10</f>
        <v>280000</v>
      </c>
      <c r="P10" s="120">
        <f>O10/12*9</f>
        <v>210000</v>
      </c>
      <c r="Q10" s="120">
        <f t="shared" ref="Q10:Q17" si="6">V10+AA10+AF10</f>
        <v>166129</v>
      </c>
      <c r="R10" s="114">
        <f t="shared" ref="R10:R18" si="7">Q10/P10*100</f>
        <v>79.109047619047629</v>
      </c>
      <c r="S10" s="113">
        <f t="shared" ref="S10:S18" si="8">Q10/O10*100</f>
        <v>59.331785714285715</v>
      </c>
      <c r="T10" s="122">
        <v>40000</v>
      </c>
      <c r="U10" s="120">
        <f>T10/12*9</f>
        <v>30000</v>
      </c>
      <c r="V10" s="122">
        <v>35595.300000000003</v>
      </c>
      <c r="W10" s="114">
        <f t="shared" ref="W10:W16" si="9">V10/U10*100</f>
        <v>118.65100000000001</v>
      </c>
      <c r="X10" s="113">
        <f t="shared" ref="X10:X16" si="10">V10/T10*100</f>
        <v>88.988250000000008</v>
      </c>
      <c r="Y10" s="122">
        <v>60000</v>
      </c>
      <c r="Z10" s="120">
        <f>Y10/12*9</f>
        <v>45000</v>
      </c>
      <c r="AA10" s="122">
        <v>28781.1</v>
      </c>
      <c r="AB10" s="114">
        <f t="shared" ref="AB10:AB18" si="11">AA10/Z10*100</f>
        <v>63.957999999999991</v>
      </c>
      <c r="AC10" s="113">
        <f t="shared" ref="AC10:AC16" si="12">AA10/Y10*100</f>
        <v>47.968499999999999</v>
      </c>
      <c r="AD10" s="122">
        <v>180000</v>
      </c>
      <c r="AE10" s="120">
        <f>AD10/12*9</f>
        <v>135000</v>
      </c>
      <c r="AF10" s="122">
        <v>101752.6</v>
      </c>
      <c r="AG10" s="114">
        <f t="shared" ref="AG10:AG16" si="13">AF10/AE10*100</f>
        <v>75.372296296296298</v>
      </c>
      <c r="AH10" s="113">
        <f t="shared" ref="AH10:AH16" si="14">AF10/AD10*100</f>
        <v>56.529222222222231</v>
      </c>
      <c r="AI10" s="122">
        <v>446000</v>
      </c>
      <c r="AJ10" s="120">
        <f>AI10/12*9</f>
        <v>334500</v>
      </c>
      <c r="AK10" s="122">
        <v>338605.2</v>
      </c>
      <c r="AL10" s="114">
        <f t="shared" ref="AL10:AL16" si="15">AK10/AJ10*100</f>
        <v>101.22726457399102</v>
      </c>
      <c r="AM10" s="113">
        <f t="shared" ref="AM10:AM16" si="16">AK10/AI10*100</f>
        <v>75.920448430493281</v>
      </c>
      <c r="AN10" s="121">
        <v>41200</v>
      </c>
      <c r="AO10" s="120">
        <f>AN10/12*9</f>
        <v>30900</v>
      </c>
      <c r="AP10" s="121">
        <v>32508.799999999999</v>
      </c>
      <c r="AQ10" s="114">
        <f t="shared" ref="AQ10:AQ16" si="17">AP10/AO10*100</f>
        <v>105.20647249190938</v>
      </c>
      <c r="AR10" s="113">
        <f t="shared" ref="AR10:AR16" si="18">AP10/AN10*100</f>
        <v>78.904854368932035</v>
      </c>
      <c r="AS10" s="121">
        <v>27000</v>
      </c>
      <c r="AT10" s="120">
        <f>AS10/12*9</f>
        <v>20250</v>
      </c>
      <c r="AU10" s="121">
        <v>17312.8</v>
      </c>
      <c r="AV10" s="114">
        <f t="shared" ref="AV10:AV16" si="19">AU10/AT10*100</f>
        <v>85.495308641975313</v>
      </c>
      <c r="AW10" s="113">
        <f t="shared" ref="AW10:AW16" si="20">AU10/AS10*100</f>
        <v>64.121481481481482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2159764.7000000002</v>
      </c>
      <c r="BE10" s="120">
        <f>BD10/12*9</f>
        <v>1619823.5250000001</v>
      </c>
      <c r="BF10" s="50">
        <v>1439843.2</v>
      </c>
      <c r="BG10" s="38">
        <v>0</v>
      </c>
      <c r="BH10" s="120">
        <f>BG10/12*9</f>
        <v>0</v>
      </c>
      <c r="BI10" s="115">
        <v>0</v>
      </c>
      <c r="BJ10" s="121">
        <v>4575.5</v>
      </c>
      <c r="BK10" s="120">
        <f>BJ10/12*9</f>
        <v>3431.625</v>
      </c>
      <c r="BL10" s="121">
        <v>3175.9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21">BX10+CA10+CD10+CG10</f>
        <v>52600</v>
      </c>
      <c r="BT10" s="120">
        <f>BS10/12*9</f>
        <v>39450</v>
      </c>
      <c r="BU10" s="114">
        <f t="shared" ref="BU10:BU17" si="22">BZ10+CC10+CF10+CI10</f>
        <v>43419.6</v>
      </c>
      <c r="BV10" s="114">
        <f t="shared" ref="BV10:BV16" si="23">BU10/BT10*100</f>
        <v>110.06235741444867</v>
      </c>
      <c r="BW10" s="113">
        <f t="shared" ref="BW10:BW16" si="24">BU10/BS10*100</f>
        <v>82.546768060836499</v>
      </c>
      <c r="BX10" s="121">
        <v>36000</v>
      </c>
      <c r="BY10" s="120">
        <f>BX10/12*9</f>
        <v>27000</v>
      </c>
      <c r="BZ10" s="121">
        <v>22641.9</v>
      </c>
      <c r="CA10" s="121">
        <v>6000</v>
      </c>
      <c r="CB10" s="120">
        <f>CA10/12*9</f>
        <v>4500</v>
      </c>
      <c r="CC10" s="112">
        <v>10202.9</v>
      </c>
      <c r="CD10" s="110">
        <v>8000</v>
      </c>
      <c r="CE10" s="120">
        <f>CD10/12*9</f>
        <v>6000</v>
      </c>
      <c r="CF10" s="121">
        <v>6374.7</v>
      </c>
      <c r="CG10" s="121">
        <v>2600</v>
      </c>
      <c r="CH10" s="120">
        <f>CG10/12*9</f>
        <v>1950</v>
      </c>
      <c r="CI10" s="121">
        <v>4200.1000000000004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1599.2</v>
      </c>
      <c r="CP10" s="111">
        <v>0</v>
      </c>
      <c r="CQ10" s="120">
        <f>CP10/12*9</f>
        <v>0</v>
      </c>
      <c r="CR10" s="121">
        <v>0</v>
      </c>
      <c r="CS10" s="121">
        <v>290200</v>
      </c>
      <c r="CT10" s="120">
        <f>CS10/12*9</f>
        <v>217650</v>
      </c>
      <c r="CU10" s="121">
        <v>175239.9</v>
      </c>
      <c r="CV10" s="121">
        <v>88000</v>
      </c>
      <c r="CW10" s="120">
        <f>CV10/12*9</f>
        <v>66000</v>
      </c>
      <c r="CX10" s="121">
        <v>38915.5</v>
      </c>
      <c r="CY10" s="111">
        <v>40000</v>
      </c>
      <c r="CZ10" s="120">
        <f>CY10/12*9</f>
        <v>30000</v>
      </c>
      <c r="DA10" s="121">
        <v>39346.1</v>
      </c>
      <c r="DB10" s="121">
        <v>10000</v>
      </c>
      <c r="DC10" s="120">
        <f>DB10/12*9</f>
        <v>7500</v>
      </c>
      <c r="DD10" s="121">
        <v>1291.4000000000001</v>
      </c>
      <c r="DE10" s="42">
        <v>26306.5</v>
      </c>
      <c r="DF10" s="120">
        <f>DE10/12*9</f>
        <v>19729.875</v>
      </c>
      <c r="DG10" s="121">
        <v>23479</v>
      </c>
      <c r="DH10" s="121">
        <v>8000</v>
      </c>
      <c r="DI10" s="120">
        <f>DH10/12*9</f>
        <v>6000</v>
      </c>
      <c r="DJ10" s="50">
        <v>-953</v>
      </c>
      <c r="DK10" s="121">
        <v>195.1</v>
      </c>
      <c r="DL10" s="114">
        <f t="shared" ref="DL10:DN11" si="25">T10+Y10+AD10+AI10+AN10+AS10+AX10+BA10+BD10+BG10+BJ10+BM10+BP10+BX10+CA10+CD10+CG10+CJ10+CM10+CP10+CS10+CY10+DB10+DE10+DH10</f>
        <v>3389644.7</v>
      </c>
      <c r="DM10" s="114">
        <f t="shared" si="25"/>
        <v>2542233.5250000004</v>
      </c>
      <c r="DN10" s="114">
        <f t="shared" si="25"/>
        <v>2280997.0999999996</v>
      </c>
      <c r="DO10" s="121">
        <v>0</v>
      </c>
      <c r="DP10" s="120">
        <f>DO10/12*9</f>
        <v>0</v>
      </c>
      <c r="DQ10" s="121">
        <v>0</v>
      </c>
      <c r="DR10" s="121">
        <v>1920659.1</v>
      </c>
      <c r="DS10" s="120">
        <f>DR10/12*9</f>
        <v>1440494.3250000002</v>
      </c>
      <c r="DT10" s="121">
        <v>136882.6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>
        <v>0</v>
      </c>
      <c r="EG10" s="121">
        <v>0</v>
      </c>
      <c r="EH10" s="114">
        <f t="shared" ref="EH10:EH17" si="26">DO10+DR10+DU10+DX10+EA10+ED10</f>
        <v>1920659.1</v>
      </c>
      <c r="EI10" s="120">
        <f>EH10/12*9</f>
        <v>1440494.3250000002</v>
      </c>
      <c r="EJ10" s="121">
        <f t="shared" ref="EJ10:EJ17" si="27">DQ10+DT10+DW10+DZ10+EC10+EF10+EG10</f>
        <v>136882.6</v>
      </c>
    </row>
    <row r="11" spans="1:141" s="14" customFormat="1" ht="20.25" customHeight="1">
      <c r="A11" s="21">
        <v>2</v>
      </c>
      <c r="B11" s="129" t="s">
        <v>73</v>
      </c>
      <c r="C11" s="121">
        <v>20996.9</v>
      </c>
      <c r="D11" s="121">
        <v>0</v>
      </c>
      <c r="E11" s="119">
        <f t="shared" si="0"/>
        <v>54795.600000000006</v>
      </c>
      <c r="F11" s="120">
        <f t="shared" ref="F11:F21" si="28">E11/12*9</f>
        <v>41096.700000000004</v>
      </c>
      <c r="G11" s="114">
        <f t="shared" si="1"/>
        <v>41428.899999999994</v>
      </c>
      <c r="H11" s="114">
        <f t="shared" ref="H11:H18" si="29">G11/F11*100</f>
        <v>100.80833740908635</v>
      </c>
      <c r="I11" s="114">
        <f t="shared" si="2"/>
        <v>75.606253056814765</v>
      </c>
      <c r="J11" s="114">
        <f>T11+Y11+AD11+AI11+AN11+AS11+AX11+BP11+BX11+CA11+CD11+CG11+CJ11+CP11+CS11+CY11+DB11+DH11</f>
        <v>8880.7000000000007</v>
      </c>
      <c r="K11" s="114">
        <f t="shared" si="3"/>
        <v>6660.5250000000005</v>
      </c>
      <c r="L11" s="114">
        <f t="shared" si="3"/>
        <v>9395.5</v>
      </c>
      <c r="M11" s="114">
        <f t="shared" ref="M11:M18" si="30">L11/K11*100</f>
        <v>141.06245378554993</v>
      </c>
      <c r="N11" s="114">
        <f t="shared" si="4"/>
        <v>105.79684033916243</v>
      </c>
      <c r="O11" s="114">
        <f>T11+Y11+AD11</f>
        <v>5405.7000000000007</v>
      </c>
      <c r="P11" s="120">
        <f t="shared" ref="P11:P18" si="31">O11/12*9</f>
        <v>4054.2750000000005</v>
      </c>
      <c r="Q11" s="120">
        <f t="shared" si="6"/>
        <v>6371</v>
      </c>
      <c r="R11" s="114">
        <f t="shared" si="7"/>
        <v>157.14276905241996</v>
      </c>
      <c r="S11" s="113">
        <f t="shared" si="8"/>
        <v>117.85707678931496</v>
      </c>
      <c r="T11" s="122">
        <v>0</v>
      </c>
      <c r="U11" s="120">
        <f t="shared" ref="U11:U18" si="32">T11/12*9</f>
        <v>0</v>
      </c>
      <c r="V11" s="122">
        <v>0</v>
      </c>
      <c r="W11" s="114" t="e">
        <f t="shared" si="9"/>
        <v>#DIV/0!</v>
      </c>
      <c r="X11" s="113" t="e">
        <f t="shared" si="10"/>
        <v>#DIV/0!</v>
      </c>
      <c r="Y11" s="122">
        <v>1336.4</v>
      </c>
      <c r="Z11" s="120">
        <f t="shared" ref="Z11:Z21" si="33">Y11/12*9</f>
        <v>1002.3000000000001</v>
      </c>
      <c r="AA11" s="122">
        <v>2301.6999999999998</v>
      </c>
      <c r="AB11" s="114">
        <f t="shared" si="11"/>
        <v>229.64182380524792</v>
      </c>
      <c r="AC11" s="113">
        <f t="shared" si="12"/>
        <v>172.23136785393592</v>
      </c>
      <c r="AD11" s="122">
        <v>4069.3</v>
      </c>
      <c r="AE11" s="120">
        <f t="shared" ref="AE11:AE18" si="34">AD11/12*9</f>
        <v>3051.9750000000004</v>
      </c>
      <c r="AF11" s="122">
        <v>4069.3</v>
      </c>
      <c r="AG11" s="114">
        <f t="shared" si="13"/>
        <v>133.33333333333331</v>
      </c>
      <c r="AH11" s="113">
        <f t="shared" si="14"/>
        <v>100</v>
      </c>
      <c r="AI11" s="122">
        <v>2800</v>
      </c>
      <c r="AJ11" s="120">
        <f t="shared" ref="AJ11:AJ18" si="35">AI11/12*9</f>
        <v>2100</v>
      </c>
      <c r="AK11" s="122">
        <v>2548.8000000000002</v>
      </c>
      <c r="AL11" s="114">
        <f t="shared" si="15"/>
        <v>121.37142857142858</v>
      </c>
      <c r="AM11" s="113">
        <f t="shared" si="16"/>
        <v>91.028571428571439</v>
      </c>
      <c r="AN11" s="121">
        <v>45</v>
      </c>
      <c r="AO11" s="120">
        <f t="shared" ref="AO11:AO21" si="36">AN11/12*9</f>
        <v>33.75</v>
      </c>
      <c r="AP11" s="121">
        <v>25</v>
      </c>
      <c r="AQ11" s="114">
        <f t="shared" si="17"/>
        <v>74.074074074074076</v>
      </c>
      <c r="AR11" s="113">
        <f t="shared" si="18"/>
        <v>55.555555555555557</v>
      </c>
      <c r="AS11" s="121">
        <v>0</v>
      </c>
      <c r="AT11" s="120">
        <f t="shared" ref="AT11:AT18" si="37">AS11/12*9</f>
        <v>0</v>
      </c>
      <c r="AU11" s="121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20">
        <f t="shared" ref="AY11:AY18" si="38">AX11/12*9</f>
        <v>0</v>
      </c>
      <c r="AZ11" s="121">
        <v>0</v>
      </c>
      <c r="BA11" s="121">
        <v>0</v>
      </c>
      <c r="BB11" s="120">
        <f t="shared" ref="BB11:BB18" si="39">BA11/12*9</f>
        <v>0</v>
      </c>
      <c r="BC11" s="121">
        <v>0</v>
      </c>
      <c r="BD11" s="121">
        <v>42265.1</v>
      </c>
      <c r="BE11" s="120">
        <f t="shared" ref="BE11:BE18" si="40">BD11/12*9</f>
        <v>31698.825000000001</v>
      </c>
      <c r="BF11" s="121">
        <v>28300.6</v>
      </c>
      <c r="BG11" s="38">
        <v>0</v>
      </c>
      <c r="BH11" s="120">
        <f t="shared" ref="BH11:BH18" si="41">BG11/12*9</f>
        <v>0</v>
      </c>
      <c r="BI11" s="115">
        <v>0</v>
      </c>
      <c r="BJ11" s="121">
        <v>0</v>
      </c>
      <c r="BK11" s="120">
        <f t="shared" ref="BK11:BK18" si="42">BJ11/12*9</f>
        <v>0</v>
      </c>
      <c r="BL11" s="121">
        <v>0</v>
      </c>
      <c r="BM11" s="38">
        <v>0</v>
      </c>
      <c r="BN11" s="120">
        <f t="shared" ref="BN11:BN18" si="43">BM11/12*9</f>
        <v>0</v>
      </c>
      <c r="BO11" s="121">
        <v>0</v>
      </c>
      <c r="BP11" s="121">
        <v>0</v>
      </c>
      <c r="BQ11" s="120">
        <f t="shared" ref="BQ11:BQ18" si="44">BP11/12*9</f>
        <v>0</v>
      </c>
      <c r="BR11" s="121">
        <v>0</v>
      </c>
      <c r="BS11" s="114">
        <f t="shared" si="21"/>
        <v>630</v>
      </c>
      <c r="BT11" s="120">
        <f t="shared" ref="BT11:BT18" si="45">BS11/12*9</f>
        <v>472.5</v>
      </c>
      <c r="BU11" s="114">
        <f t="shared" si="22"/>
        <v>450.7</v>
      </c>
      <c r="BV11" s="114">
        <f t="shared" si="23"/>
        <v>95.386243386243379</v>
      </c>
      <c r="BW11" s="113">
        <f t="shared" si="24"/>
        <v>71.539682539682531</v>
      </c>
      <c r="BX11" s="121">
        <v>630</v>
      </c>
      <c r="BY11" s="120">
        <f t="shared" ref="BY11:BY18" si="46">BX11/12*9</f>
        <v>472.5</v>
      </c>
      <c r="BZ11" s="121">
        <v>450.7</v>
      </c>
      <c r="CA11" s="121">
        <v>0</v>
      </c>
      <c r="CB11" s="120">
        <f t="shared" ref="CB11:CB18" si="47">CA11/12*9</f>
        <v>0</v>
      </c>
      <c r="CC11" s="121"/>
      <c r="CD11" s="110">
        <v>0</v>
      </c>
      <c r="CE11" s="120">
        <f t="shared" ref="CE11:CE18" si="48">CD11/12*9</f>
        <v>0</v>
      </c>
      <c r="CF11" s="121"/>
      <c r="CG11" s="121">
        <v>0</v>
      </c>
      <c r="CH11" s="120">
        <f t="shared" ref="CH11:CH18" si="49">CG11/12*9</f>
        <v>0</v>
      </c>
      <c r="CI11" s="121"/>
      <c r="CJ11" s="121">
        <v>0</v>
      </c>
      <c r="CK11" s="120">
        <f t="shared" ref="CK11:CK18" si="50">CJ11/12*9</f>
        <v>0</v>
      </c>
      <c r="CL11" s="121">
        <v>0</v>
      </c>
      <c r="CM11" s="110">
        <v>0</v>
      </c>
      <c r="CN11" s="120">
        <f t="shared" ref="CN11:CN18" si="51">CM11/12*9</f>
        <v>0</v>
      </c>
      <c r="CO11" s="121"/>
      <c r="CP11" s="111">
        <v>0</v>
      </c>
      <c r="CQ11" s="120">
        <f t="shared" ref="CQ11:CQ18" si="52">CP11/12*9</f>
        <v>0</v>
      </c>
      <c r="CR11" s="121">
        <v>0</v>
      </c>
      <c r="CS11" s="121">
        <v>0</v>
      </c>
      <c r="CT11" s="120">
        <f t="shared" ref="CT11:CT21" si="53">CS11/12*9</f>
        <v>0</v>
      </c>
      <c r="CU11" s="121">
        <v>0</v>
      </c>
      <c r="CV11" s="121">
        <v>0</v>
      </c>
      <c r="CW11" s="120">
        <f t="shared" ref="CW11:CW18" si="54">CV11/12*9</f>
        <v>0</v>
      </c>
      <c r="CX11" s="121">
        <v>0</v>
      </c>
      <c r="CY11" s="111">
        <v>0</v>
      </c>
      <c r="CZ11" s="120">
        <f t="shared" ref="CZ11:CZ18" si="55">CY11/12*9</f>
        <v>0</v>
      </c>
      <c r="DA11" s="121">
        <v>0</v>
      </c>
      <c r="DB11" s="121">
        <v>0</v>
      </c>
      <c r="DC11" s="120">
        <f t="shared" ref="DC11:DC18" si="56">DB11/12*9</f>
        <v>0</v>
      </c>
      <c r="DD11" s="121">
        <v>0</v>
      </c>
      <c r="DE11" s="42">
        <v>3649.8</v>
      </c>
      <c r="DF11" s="120">
        <f t="shared" ref="DF11:DF18" si="57">DE11/12*9</f>
        <v>2737.3500000000004</v>
      </c>
      <c r="DG11" s="121">
        <v>3732.8</v>
      </c>
      <c r="DH11" s="121">
        <v>0</v>
      </c>
      <c r="DI11" s="120">
        <f t="shared" ref="DI11:DI18" si="58">DH11/12*9</f>
        <v>0</v>
      </c>
      <c r="DJ11" s="121">
        <v>0</v>
      </c>
      <c r="DK11" s="121"/>
      <c r="DL11" s="114">
        <f t="shared" si="25"/>
        <v>54795.600000000006</v>
      </c>
      <c r="DM11" s="114">
        <f t="shared" si="25"/>
        <v>41096.699999999997</v>
      </c>
      <c r="DN11" s="114">
        <f t="shared" si="25"/>
        <v>41428.899999999994</v>
      </c>
      <c r="DO11" s="121">
        <v>0</v>
      </c>
      <c r="DP11" s="120">
        <f t="shared" ref="DP11:DP21" si="59">DO11/12*9</f>
        <v>0</v>
      </c>
      <c r="DQ11" s="121">
        <v>0</v>
      </c>
      <c r="DR11" s="121">
        <v>0</v>
      </c>
      <c r="DS11" s="120">
        <f t="shared" ref="DS11:DS18" si="60">DR11/12*9</f>
        <v>0</v>
      </c>
      <c r="DT11" s="121">
        <v>0</v>
      </c>
      <c r="DU11" s="121">
        <v>0</v>
      </c>
      <c r="DV11" s="120">
        <f t="shared" ref="DV11:DV18" si="61">DU11/12*9</f>
        <v>0</v>
      </c>
      <c r="DW11" s="121">
        <v>0</v>
      </c>
      <c r="DX11" s="121">
        <v>0</v>
      </c>
      <c r="DY11" s="120">
        <f t="shared" ref="DY11:DY18" si="62">DX11/12*9</f>
        <v>0</v>
      </c>
      <c r="DZ11" s="121">
        <v>0</v>
      </c>
      <c r="EA11" s="42"/>
      <c r="EB11" s="120">
        <f t="shared" ref="EB11:EB18" si="63">EA11/12*9</f>
        <v>0</v>
      </c>
      <c r="EC11" s="121"/>
      <c r="ED11" s="121">
        <v>10229</v>
      </c>
      <c r="EE11" s="120">
        <f t="shared" ref="EE11:EE18" si="64">ED11/12*9</f>
        <v>7671.75</v>
      </c>
      <c r="EF11" s="121">
        <v>6000</v>
      </c>
      <c r="EG11" s="121">
        <v>0</v>
      </c>
      <c r="EH11" s="114">
        <f t="shared" si="26"/>
        <v>10229</v>
      </c>
      <c r="EI11" s="120">
        <f t="shared" ref="EI11:EI21" si="65">EH11/12*9</f>
        <v>7671.75</v>
      </c>
      <c r="EJ11" s="121">
        <f t="shared" si="27"/>
        <v>6000</v>
      </c>
      <c r="EK11" s="14">
        <f t="shared" ref="EK11:EK16" si="66">ED11-EH11</f>
        <v>0</v>
      </c>
    </row>
    <row r="12" spans="1:141" s="14" customFormat="1" ht="20.25" customHeight="1">
      <c r="A12" s="21">
        <v>3</v>
      </c>
      <c r="B12" s="129" t="s">
        <v>86</v>
      </c>
      <c r="C12" s="121">
        <v>3896.4</v>
      </c>
      <c r="D12" s="121">
        <v>20360.900000000001</v>
      </c>
      <c r="E12" s="119">
        <f t="shared" si="0"/>
        <v>1090370.3999999999</v>
      </c>
      <c r="F12" s="120">
        <f t="shared" si="28"/>
        <v>817777.79999999993</v>
      </c>
      <c r="G12" s="114">
        <f>DN12+EJ12-EF12</f>
        <v>733782.50000000012</v>
      </c>
      <c r="H12" s="114">
        <f t="shared" si="29"/>
        <v>89.728835876933829</v>
      </c>
      <c r="I12" s="114">
        <f t="shared" si="2"/>
        <v>67.296626907700372</v>
      </c>
      <c r="J12" s="114">
        <f t="shared" si="3"/>
        <v>350000</v>
      </c>
      <c r="K12" s="114">
        <f t="shared" si="3"/>
        <v>262500</v>
      </c>
      <c r="L12" s="114">
        <f>V12+AA12+AF12+AK12+AP12+AU12+AZ12+BR12+BZ12+CC12+CF12+CI12+CL12+CR12+CU12+DA12+DD12+DJ12</f>
        <v>230652.50000000006</v>
      </c>
      <c r="M12" s="114">
        <f t="shared" si="30"/>
        <v>87.867619047619073</v>
      </c>
      <c r="N12" s="114">
        <f t="shared" si="4"/>
        <v>65.900714285714301</v>
      </c>
      <c r="O12" s="114">
        <f t="shared" si="5"/>
        <v>94824</v>
      </c>
      <c r="P12" s="120">
        <f t="shared" si="31"/>
        <v>71118</v>
      </c>
      <c r="Q12" s="120">
        <f t="shared" si="6"/>
        <v>40851.800000000003</v>
      </c>
      <c r="R12" s="114">
        <f t="shared" si="7"/>
        <v>57.442279029219044</v>
      </c>
      <c r="S12" s="113">
        <f t="shared" si="8"/>
        <v>43.081709271914285</v>
      </c>
      <c r="T12" s="122">
        <v>3690</v>
      </c>
      <c r="U12" s="120">
        <f t="shared" si="32"/>
        <v>2767.5</v>
      </c>
      <c r="V12" s="122">
        <v>3087.1</v>
      </c>
      <c r="W12" s="114">
        <f t="shared" si="9"/>
        <v>111.54832881662149</v>
      </c>
      <c r="X12" s="113">
        <f t="shared" si="10"/>
        <v>83.66124661246613</v>
      </c>
      <c r="Y12" s="122">
        <v>17904</v>
      </c>
      <c r="Z12" s="120">
        <f t="shared" si="33"/>
        <v>13428</v>
      </c>
      <c r="AA12" s="122">
        <v>10415</v>
      </c>
      <c r="AB12" s="114">
        <f t="shared" si="11"/>
        <v>77.561811140899621</v>
      </c>
      <c r="AC12" s="113">
        <f t="shared" si="12"/>
        <v>58.171358355674705</v>
      </c>
      <c r="AD12" s="122">
        <v>73230</v>
      </c>
      <c r="AE12" s="120">
        <f t="shared" si="34"/>
        <v>54922.5</v>
      </c>
      <c r="AF12" s="122">
        <v>27349.7</v>
      </c>
      <c r="AG12" s="114">
        <f t="shared" si="13"/>
        <v>49.796895625654329</v>
      </c>
      <c r="AH12" s="113">
        <f t="shared" si="14"/>
        <v>37.347671719240751</v>
      </c>
      <c r="AI12" s="122">
        <v>130972</v>
      </c>
      <c r="AJ12" s="120">
        <f t="shared" si="35"/>
        <v>98229</v>
      </c>
      <c r="AK12" s="122">
        <v>94882.6</v>
      </c>
      <c r="AL12" s="114">
        <f t="shared" si="15"/>
        <v>96.593266754217183</v>
      </c>
      <c r="AM12" s="113">
        <f t="shared" si="16"/>
        <v>72.444950065662894</v>
      </c>
      <c r="AN12" s="121">
        <v>9800</v>
      </c>
      <c r="AO12" s="120">
        <f t="shared" si="36"/>
        <v>7350</v>
      </c>
      <c r="AP12" s="112">
        <v>8134.1</v>
      </c>
      <c r="AQ12" s="114">
        <f t="shared" si="17"/>
        <v>110.66802721088436</v>
      </c>
      <c r="AR12" s="113">
        <f t="shared" si="18"/>
        <v>83.001020408163271</v>
      </c>
      <c r="AS12" s="121">
        <v>4300</v>
      </c>
      <c r="AT12" s="120">
        <f t="shared" si="37"/>
        <v>3225</v>
      </c>
      <c r="AU12" s="121">
        <v>3643.7</v>
      </c>
      <c r="AV12" s="114">
        <f t="shared" si="19"/>
        <v>112.9829457364341</v>
      </c>
      <c r="AW12" s="113">
        <f t="shared" si="20"/>
        <v>84.737209302325581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707052.8</v>
      </c>
      <c r="BE12" s="120">
        <f t="shared" si="40"/>
        <v>530289.60000000009</v>
      </c>
      <c r="BF12" s="121">
        <v>471368.6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1470.75</v>
      </c>
      <c r="BL12" s="121">
        <v>1295.7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36254</v>
      </c>
      <c r="BT12" s="120">
        <f t="shared" si="45"/>
        <v>27190.5</v>
      </c>
      <c r="BU12" s="114">
        <f t="shared" si="22"/>
        <v>39106.200000000004</v>
      </c>
      <c r="BV12" s="114">
        <f t="shared" si="23"/>
        <v>143.82302642467039</v>
      </c>
      <c r="BW12" s="113">
        <f t="shared" si="24"/>
        <v>107.86726981850281</v>
      </c>
      <c r="BX12" s="121">
        <v>25450</v>
      </c>
      <c r="BY12" s="120">
        <f t="shared" si="46"/>
        <v>19087.5</v>
      </c>
      <c r="BZ12" s="112">
        <v>36985.300000000003</v>
      </c>
      <c r="CA12" s="121">
        <v>8000</v>
      </c>
      <c r="CB12" s="120">
        <f t="shared" si="47"/>
        <v>6000</v>
      </c>
      <c r="CC12" s="121">
        <v>204.6</v>
      </c>
      <c r="CD12" s="110">
        <v>1000</v>
      </c>
      <c r="CE12" s="120">
        <f t="shared" si="48"/>
        <v>750</v>
      </c>
      <c r="CF12" s="121">
        <v>582</v>
      </c>
      <c r="CG12" s="121">
        <v>1804</v>
      </c>
      <c r="CH12" s="120">
        <f t="shared" si="49"/>
        <v>1353</v>
      </c>
      <c r="CI12" s="121">
        <v>1334.3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1670.3999999999999</v>
      </c>
      <c r="CO12" s="121">
        <v>1336.3</v>
      </c>
      <c r="CP12" s="111">
        <v>9000</v>
      </c>
      <c r="CQ12" s="120">
        <f t="shared" si="52"/>
        <v>6750</v>
      </c>
      <c r="CR12" s="112">
        <v>6210.4</v>
      </c>
      <c r="CS12" s="50">
        <v>46600</v>
      </c>
      <c r="CT12" s="120">
        <f t="shared" si="53"/>
        <v>34950</v>
      </c>
      <c r="CU12" s="112">
        <v>28178.1</v>
      </c>
      <c r="CV12" s="121">
        <v>28100</v>
      </c>
      <c r="CW12" s="120">
        <f t="shared" si="54"/>
        <v>21075</v>
      </c>
      <c r="CX12" s="121">
        <v>10161.5</v>
      </c>
      <c r="CY12" s="111">
        <v>3000</v>
      </c>
      <c r="CZ12" s="120">
        <f t="shared" si="55"/>
        <v>2250</v>
      </c>
      <c r="DA12" s="121">
        <v>3604</v>
      </c>
      <c r="DB12" s="121">
        <v>2200</v>
      </c>
      <c r="DC12" s="120">
        <f t="shared" si="56"/>
        <v>1650</v>
      </c>
      <c r="DD12" s="121">
        <v>0</v>
      </c>
      <c r="DE12" s="42">
        <v>29129.4</v>
      </c>
      <c r="DF12" s="120">
        <f t="shared" si="57"/>
        <v>21847.050000000003</v>
      </c>
      <c r="DG12" s="121">
        <v>29129.4</v>
      </c>
      <c r="DH12" s="121">
        <v>13050</v>
      </c>
      <c r="DI12" s="120">
        <f t="shared" si="58"/>
        <v>9787.5</v>
      </c>
      <c r="DJ12" s="121">
        <v>6041.6</v>
      </c>
      <c r="DK12" s="121"/>
      <c r="DL12" s="114">
        <f>T12+Y12+AD12+AI12+AN12+AS12+AX12+BA12+BD12+BG12+BJ12+BM12+BP12+BX12+CA12+CD12+CG12+CJ12+CM12+CP12+CS12+CY12+DB12+DE12+DH12</f>
        <v>1090370.3999999999</v>
      </c>
      <c r="DM12" s="114">
        <f t="shared" ref="DL12:DM17" si="67">U12+Z12+AE12+AJ12+AO12+AT12+AY12+BB12+BE12+BH12+BK12+BN12+BQ12+BY12+CB12+CE12+CH12+CK12+CN12+CQ12+CT12+CZ12+DC12+DF12+DI12</f>
        <v>817777.80000000016</v>
      </c>
      <c r="DN12" s="114">
        <f>V12+AA12+AF12+AK12+AP12+AU12+AZ12+BC12+BF12+BI12+BL12+BO12+BR12+BZ12+CC12+CF12+CI12+CL12+CO12+CR12+CU12+DA12+DD12+DG12+DJ12-DK12</f>
        <v>733782.50000000012</v>
      </c>
      <c r="DO12" s="121">
        <v>0</v>
      </c>
      <c r="DP12" s="120">
        <f t="shared" si="59"/>
        <v>0</v>
      </c>
      <c r="DQ12" s="121">
        <v>0</v>
      </c>
      <c r="DR12" s="121">
        <v>0</v>
      </c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/>
      <c r="DY12" s="120">
        <f t="shared" si="62"/>
        <v>0</v>
      </c>
      <c r="DZ12" s="121"/>
      <c r="EA12" s="42">
        <v>0</v>
      </c>
      <c r="EB12" s="120">
        <f t="shared" si="63"/>
        <v>0</v>
      </c>
      <c r="EC12" s="121">
        <v>0</v>
      </c>
      <c r="ED12" s="105">
        <v>170000</v>
      </c>
      <c r="EE12" s="120">
        <f t="shared" si="64"/>
        <v>127500</v>
      </c>
      <c r="EF12" s="121">
        <v>0</v>
      </c>
      <c r="EG12" s="121">
        <v>0</v>
      </c>
      <c r="EH12" s="114">
        <f t="shared" si="26"/>
        <v>170000</v>
      </c>
      <c r="EI12" s="120">
        <f t="shared" si="65"/>
        <v>127500</v>
      </c>
      <c r="EJ12" s="121">
        <f>DQ12+DT12+DW12+DZ12+EC12+EF12+EG12</f>
        <v>0</v>
      </c>
      <c r="EK12" s="14">
        <f t="shared" si="66"/>
        <v>0</v>
      </c>
    </row>
    <row r="13" spans="1:141" s="14" customFormat="1" ht="20.25" customHeight="1">
      <c r="A13" s="21">
        <v>4</v>
      </c>
      <c r="B13" s="129" t="s">
        <v>87</v>
      </c>
      <c r="C13" s="121">
        <v>90728.8</v>
      </c>
      <c r="D13" s="121">
        <v>3000</v>
      </c>
      <c r="E13" s="119">
        <f t="shared" si="0"/>
        <v>175337.60000000001</v>
      </c>
      <c r="F13" s="120">
        <f t="shared" si="28"/>
        <v>131503.20000000001</v>
      </c>
      <c r="G13" s="114">
        <f t="shared" si="1"/>
        <v>120642.29999999997</v>
      </c>
      <c r="H13" s="114">
        <f>G13/F13*100</f>
        <v>91.740961436679839</v>
      </c>
      <c r="I13" s="114">
        <f t="shared" si="2"/>
        <v>68.805721077509887</v>
      </c>
      <c r="J13" s="114">
        <f>T13+Y13+AD13+AI13+AN13+AS13+AX13+BP13+BX13+CA13+CD13+CG13+CJ13+CP13+CS13+CY13+DB13+DH13</f>
        <v>43076</v>
      </c>
      <c r="K13" s="114">
        <f t="shared" si="3"/>
        <v>32307</v>
      </c>
      <c r="L13" s="114">
        <f t="shared" si="3"/>
        <v>32467.9</v>
      </c>
      <c r="M13" s="114">
        <f t="shared" si="30"/>
        <v>100.49803448169128</v>
      </c>
      <c r="N13" s="114">
        <f t="shared" si="4"/>
        <v>75.373525861268462</v>
      </c>
      <c r="O13" s="114">
        <f t="shared" si="5"/>
        <v>21050</v>
      </c>
      <c r="P13" s="120">
        <f t="shared" si="31"/>
        <v>15787.5</v>
      </c>
      <c r="Q13" s="120">
        <f t="shared" si="6"/>
        <v>17373</v>
      </c>
      <c r="R13" s="114">
        <f t="shared" si="7"/>
        <v>110.04275534441805</v>
      </c>
      <c r="S13" s="113">
        <f t="shared" si="8"/>
        <v>82.532066508313534</v>
      </c>
      <c r="T13" s="122">
        <v>50</v>
      </c>
      <c r="U13" s="120">
        <f t="shared" si="32"/>
        <v>37.5</v>
      </c>
      <c r="V13" s="122">
        <v>0</v>
      </c>
      <c r="W13" s="114">
        <v>0.1</v>
      </c>
      <c r="X13" s="113">
        <f t="shared" si="10"/>
        <v>0</v>
      </c>
      <c r="Y13" s="122">
        <v>2672</v>
      </c>
      <c r="Z13" s="120">
        <f t="shared" si="33"/>
        <v>2004</v>
      </c>
      <c r="AA13" s="122">
        <v>4256.7</v>
      </c>
      <c r="AB13" s="114">
        <f t="shared" si="11"/>
        <v>212.41017964071855</v>
      </c>
      <c r="AC13" s="113">
        <f t="shared" si="12"/>
        <v>159.30763473053889</v>
      </c>
      <c r="AD13" s="122">
        <v>18328</v>
      </c>
      <c r="AE13" s="120">
        <f t="shared" si="34"/>
        <v>13746</v>
      </c>
      <c r="AF13" s="122">
        <v>13116.3</v>
      </c>
      <c r="AG13" s="114">
        <f t="shared" si="13"/>
        <v>95.41903099083369</v>
      </c>
      <c r="AH13" s="113">
        <f t="shared" si="14"/>
        <v>71.564273243125271</v>
      </c>
      <c r="AI13" s="122">
        <v>9900</v>
      </c>
      <c r="AJ13" s="120">
        <f t="shared" si="35"/>
        <v>7425</v>
      </c>
      <c r="AK13" s="122">
        <v>5770.2</v>
      </c>
      <c r="AL13" s="114">
        <f t="shared" si="15"/>
        <v>77.713131313131314</v>
      </c>
      <c r="AM13" s="113">
        <f t="shared" si="16"/>
        <v>58.284848484848482</v>
      </c>
      <c r="AN13" s="121">
        <v>884</v>
      </c>
      <c r="AO13" s="120">
        <f t="shared" si="36"/>
        <v>663</v>
      </c>
      <c r="AP13" s="121">
        <v>342</v>
      </c>
      <c r="AQ13" s="114">
        <f t="shared" si="17"/>
        <v>51.583710407239828</v>
      </c>
      <c r="AR13" s="113">
        <f t="shared" si="18"/>
        <v>38.687782805429869</v>
      </c>
      <c r="AS13" s="121">
        <v>0</v>
      </c>
      <c r="AT13" s="120">
        <f t="shared" si="37"/>
        <v>0</v>
      </c>
      <c r="AU13" s="121"/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132261.6</v>
      </c>
      <c r="BE13" s="120">
        <f t="shared" si="40"/>
        <v>99196.200000000012</v>
      </c>
      <c r="BF13" s="121">
        <v>88174.399999999994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9022</v>
      </c>
      <c r="BT13" s="120">
        <f t="shared" si="45"/>
        <v>6766.5</v>
      </c>
      <c r="BU13" s="114">
        <f t="shared" si="22"/>
        <v>7334.9</v>
      </c>
      <c r="BV13" s="114">
        <f t="shared" si="23"/>
        <v>108.40020690164782</v>
      </c>
      <c r="BW13" s="113">
        <f t="shared" si="24"/>
        <v>81.300155176235862</v>
      </c>
      <c r="BX13" s="121">
        <v>7642</v>
      </c>
      <c r="BY13" s="120">
        <f t="shared" si="46"/>
        <v>5731.5</v>
      </c>
      <c r="BZ13" s="121">
        <v>6389.9</v>
      </c>
      <c r="CA13" s="121">
        <v>1380</v>
      </c>
      <c r="CB13" s="120">
        <f t="shared" si="47"/>
        <v>1035</v>
      </c>
      <c r="CC13" s="121">
        <v>945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1920</v>
      </c>
      <c r="CT13" s="120">
        <f t="shared" si="53"/>
        <v>1440</v>
      </c>
      <c r="CU13" s="121">
        <v>1352.9</v>
      </c>
      <c r="CV13" s="121">
        <v>1620</v>
      </c>
      <c r="CW13" s="120">
        <f t="shared" si="54"/>
        <v>1215</v>
      </c>
      <c r="CX13" s="121">
        <v>1058</v>
      </c>
      <c r="CY13" s="111">
        <v>300</v>
      </c>
      <c r="CZ13" s="120">
        <f t="shared" si="55"/>
        <v>225</v>
      </c>
      <c r="DA13" s="121">
        <v>294.89999999999998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175337.60000000001</v>
      </c>
      <c r="DM13" s="114">
        <f t="shared" si="67"/>
        <v>131503.20000000001</v>
      </c>
      <c r="DN13" s="114">
        <f>V13+AA13+AF13+AK13+AP13+AU13+AZ13+BC13+BF13+BI13+BL13+BO13+BR13+BZ13+CC13+CF13+CI13+CL13+CO13+CR13+CU13+DA13+DD13+DG13+DJ13</f>
        <v>120642.29999999997</v>
      </c>
      <c r="DO13" s="121">
        <v>0</v>
      </c>
      <c r="DP13" s="120">
        <f t="shared" si="59"/>
        <v>0</v>
      </c>
      <c r="DQ13" s="121">
        <v>0</v>
      </c>
      <c r="DR13" s="121">
        <v>0</v>
      </c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0</v>
      </c>
      <c r="EA13" s="42">
        <v>0</v>
      </c>
      <c r="EB13" s="120">
        <f t="shared" si="63"/>
        <v>0</v>
      </c>
      <c r="EC13" s="121">
        <v>0</v>
      </c>
      <c r="ED13" s="121">
        <v>35000</v>
      </c>
      <c r="EE13" s="120">
        <f t="shared" si="64"/>
        <v>26250</v>
      </c>
      <c r="EF13" s="121">
        <v>0</v>
      </c>
      <c r="EG13" s="121">
        <v>0</v>
      </c>
      <c r="EH13" s="114">
        <f t="shared" si="26"/>
        <v>35000</v>
      </c>
      <c r="EI13" s="120">
        <f t="shared" si="65"/>
        <v>26250</v>
      </c>
      <c r="EJ13" s="121">
        <f t="shared" si="27"/>
        <v>0</v>
      </c>
      <c r="EK13" s="14">
        <f t="shared" si="66"/>
        <v>0</v>
      </c>
    </row>
    <row r="14" spans="1:141" s="14" customFormat="1" ht="20.25" customHeight="1">
      <c r="A14" s="21">
        <v>5</v>
      </c>
      <c r="B14" s="129" t="s">
        <v>88</v>
      </c>
      <c r="C14" s="121">
        <v>0</v>
      </c>
      <c r="D14" s="121">
        <v>1532.7</v>
      </c>
      <c r="E14" s="119">
        <f t="shared" si="0"/>
        <v>810578.20000000007</v>
      </c>
      <c r="F14" s="120">
        <f t="shared" si="28"/>
        <v>607933.65</v>
      </c>
      <c r="G14" s="114">
        <f t="shared" si="1"/>
        <v>601594.29999999993</v>
      </c>
      <c r="H14" s="114">
        <f t="shared" si="29"/>
        <v>98.957229954288579</v>
      </c>
      <c r="I14" s="114">
        <f t="shared" si="2"/>
        <v>74.217922465716441</v>
      </c>
      <c r="J14" s="114">
        <f t="shared" si="3"/>
        <v>167770</v>
      </c>
      <c r="K14" s="114">
        <f t="shared" si="3"/>
        <v>125827.5</v>
      </c>
      <c r="L14" s="114">
        <f t="shared" si="3"/>
        <v>68813.100000000006</v>
      </c>
      <c r="M14" s="114">
        <f t="shared" si="30"/>
        <v>54.688442510579961</v>
      </c>
      <c r="N14" s="114">
        <f t="shared" si="4"/>
        <v>41.016331882934978</v>
      </c>
      <c r="O14" s="114">
        <f t="shared" si="5"/>
        <v>96892</v>
      </c>
      <c r="P14" s="120">
        <f t="shared" si="31"/>
        <v>72669</v>
      </c>
      <c r="Q14" s="120">
        <f t="shared" si="6"/>
        <v>35204.5</v>
      </c>
      <c r="R14" s="114">
        <f t="shared" si="7"/>
        <v>48.445004059502679</v>
      </c>
      <c r="S14" s="113">
        <f t="shared" si="8"/>
        <v>36.333753044627009</v>
      </c>
      <c r="T14" s="122">
        <v>1320</v>
      </c>
      <c r="U14" s="120">
        <f t="shared" si="32"/>
        <v>990</v>
      </c>
      <c r="V14" s="122">
        <v>63</v>
      </c>
      <c r="W14" s="114">
        <f t="shared" si="9"/>
        <v>6.3636363636363633</v>
      </c>
      <c r="X14" s="113">
        <f t="shared" si="10"/>
        <v>4.7727272727272734</v>
      </c>
      <c r="Y14" s="122">
        <v>57612</v>
      </c>
      <c r="Z14" s="120">
        <f t="shared" si="33"/>
        <v>43209</v>
      </c>
      <c r="AA14" s="123">
        <v>16687.8</v>
      </c>
      <c r="AB14" s="114">
        <f t="shared" si="11"/>
        <v>38.621120599875027</v>
      </c>
      <c r="AC14" s="113">
        <f t="shared" si="12"/>
        <v>28.965840449906267</v>
      </c>
      <c r="AD14" s="122">
        <v>37960</v>
      </c>
      <c r="AE14" s="120">
        <f t="shared" si="34"/>
        <v>28470</v>
      </c>
      <c r="AF14" s="122">
        <v>18453.7</v>
      </c>
      <c r="AG14" s="114">
        <f t="shared" si="13"/>
        <v>64.818054092026699</v>
      </c>
      <c r="AH14" s="113">
        <f t="shared" si="14"/>
        <v>48.613540569020024</v>
      </c>
      <c r="AI14" s="122">
        <v>45278</v>
      </c>
      <c r="AJ14" s="120">
        <f t="shared" si="35"/>
        <v>33958.5</v>
      </c>
      <c r="AK14" s="122">
        <v>21384.9</v>
      </c>
      <c r="AL14" s="114">
        <f t="shared" si="15"/>
        <v>62.973629577278153</v>
      </c>
      <c r="AM14" s="113">
        <f t="shared" si="16"/>
        <v>47.230222182958613</v>
      </c>
      <c r="AN14" s="121">
        <v>900</v>
      </c>
      <c r="AO14" s="120">
        <f t="shared" si="36"/>
        <v>675</v>
      </c>
      <c r="AP14" s="121">
        <v>629.9</v>
      </c>
      <c r="AQ14" s="114">
        <f t="shared" si="17"/>
        <v>93.318518518518516</v>
      </c>
      <c r="AR14" s="113">
        <f t="shared" si="18"/>
        <v>69.988888888888894</v>
      </c>
      <c r="AS14" s="121">
        <v>800</v>
      </c>
      <c r="AT14" s="120">
        <f t="shared" si="37"/>
        <v>600</v>
      </c>
      <c r="AU14" s="121">
        <v>350</v>
      </c>
      <c r="AV14" s="114">
        <f t="shared" si="19"/>
        <v>58.333333333333336</v>
      </c>
      <c r="AW14" s="113">
        <f t="shared" si="20"/>
        <v>43.75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275417.7</v>
      </c>
      <c r="BE14" s="120">
        <f t="shared" si="40"/>
        <v>206563.27500000002</v>
      </c>
      <c r="BF14" s="121">
        <v>183611.8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/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10800</v>
      </c>
      <c r="BT14" s="120">
        <f t="shared" si="45"/>
        <v>8100</v>
      </c>
      <c r="BU14" s="114">
        <f t="shared" si="22"/>
        <v>5868.8</v>
      </c>
      <c r="BV14" s="114">
        <f t="shared" si="23"/>
        <v>72.454320987654313</v>
      </c>
      <c r="BW14" s="113">
        <f t="shared" si="24"/>
        <v>54.340740740740742</v>
      </c>
      <c r="BX14" s="121">
        <v>7000</v>
      </c>
      <c r="BY14" s="120">
        <f t="shared" si="46"/>
        <v>5250</v>
      </c>
      <c r="BZ14" s="121">
        <v>4453.8</v>
      </c>
      <c r="CA14" s="121">
        <v>2500</v>
      </c>
      <c r="CB14" s="120">
        <f t="shared" si="47"/>
        <v>1875</v>
      </c>
      <c r="CC14" s="121">
        <v>1415</v>
      </c>
      <c r="CD14" s="110">
        <v>0</v>
      </c>
      <c r="CE14" s="120">
        <f t="shared" si="48"/>
        <v>0</v>
      </c>
      <c r="CF14" s="121"/>
      <c r="CG14" s="121">
        <v>1300</v>
      </c>
      <c r="CH14" s="120">
        <f t="shared" si="49"/>
        <v>975</v>
      </c>
      <c r="CI14" s="121">
        <v>0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1670.3999999999999</v>
      </c>
      <c r="CO14" s="121">
        <v>1113.5999999999999</v>
      </c>
      <c r="CP14" s="111">
        <v>0</v>
      </c>
      <c r="CQ14" s="120">
        <f t="shared" si="52"/>
        <v>0</v>
      </c>
      <c r="CR14" s="121">
        <v>0</v>
      </c>
      <c r="CS14" s="121">
        <v>8500</v>
      </c>
      <c r="CT14" s="120">
        <f t="shared" si="53"/>
        <v>6375</v>
      </c>
      <c r="CU14" s="121">
        <v>4183.8</v>
      </c>
      <c r="CV14" s="121">
        <v>3300</v>
      </c>
      <c r="CW14" s="120">
        <f t="shared" si="54"/>
        <v>2475</v>
      </c>
      <c r="CX14" s="121">
        <v>896</v>
      </c>
      <c r="CY14" s="111">
        <v>1000</v>
      </c>
      <c r="CZ14" s="120">
        <f t="shared" si="55"/>
        <v>750</v>
      </c>
      <c r="DA14" s="121">
        <v>85.9</v>
      </c>
      <c r="DB14" s="121">
        <v>0</v>
      </c>
      <c r="DC14" s="120">
        <f t="shared" si="56"/>
        <v>0</v>
      </c>
      <c r="DD14" s="121">
        <v>0</v>
      </c>
      <c r="DE14" s="42">
        <v>144716.4</v>
      </c>
      <c r="DF14" s="120">
        <f t="shared" si="57"/>
        <v>108537.29999999999</v>
      </c>
      <c r="DG14" s="121">
        <v>144716.4</v>
      </c>
      <c r="DH14" s="121">
        <v>3600</v>
      </c>
      <c r="DI14" s="120">
        <f t="shared" si="58"/>
        <v>2700</v>
      </c>
      <c r="DJ14" s="121">
        <v>1105.3</v>
      </c>
      <c r="DK14" s="121"/>
      <c r="DL14" s="114">
        <f>T14+Y14+AD14+AI14+AN14+AS14+AX14+BA14+BD14+BG14+BJ14+BM14+BP14+BX14+CA14+CD14+CG14+CJ14+CM14+CP14+CS14+CY14+DB14+DE14+DH14</f>
        <v>590131.30000000005</v>
      </c>
      <c r="DM14" s="114">
        <f t="shared" si="67"/>
        <v>442598.47500000003</v>
      </c>
      <c r="DN14" s="114">
        <f>V14+AA14+AF14+AK14+AP14+AU14+AZ14+BC14+BF14+BI14+BL14+BO14+BR14+BZ14+CC14+CF14+CI14+CL14+CO14+CR14+CU14+DA14+DD14+DG14+DJ14</f>
        <v>398254.89999999997</v>
      </c>
      <c r="DO14" s="121">
        <v>0</v>
      </c>
      <c r="DP14" s="120">
        <f t="shared" si="59"/>
        <v>0</v>
      </c>
      <c r="DQ14" s="121">
        <v>0</v>
      </c>
      <c r="DR14" s="121">
        <v>220446.9</v>
      </c>
      <c r="DS14" s="120">
        <f t="shared" si="60"/>
        <v>165335.17500000002</v>
      </c>
      <c r="DT14" s="121">
        <v>203339.4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/>
      <c r="EB14" s="120">
        <f t="shared" si="63"/>
        <v>0</v>
      </c>
      <c r="EC14" s="121"/>
      <c r="ED14" s="121">
        <v>89083</v>
      </c>
      <c r="EE14" s="120">
        <f t="shared" si="64"/>
        <v>66812.25</v>
      </c>
      <c r="EF14" s="121">
        <v>27843.1</v>
      </c>
      <c r="EG14" s="121">
        <v>0</v>
      </c>
      <c r="EH14" s="114">
        <f t="shared" si="26"/>
        <v>309529.90000000002</v>
      </c>
      <c r="EI14" s="120">
        <f t="shared" si="65"/>
        <v>232147.42500000002</v>
      </c>
      <c r="EJ14" s="121">
        <f t="shared" si="27"/>
        <v>231182.5</v>
      </c>
      <c r="EK14" s="14">
        <f t="shared" si="66"/>
        <v>-220446.90000000002</v>
      </c>
    </row>
    <row r="15" spans="1:141" s="14" customFormat="1" ht="20.25" customHeight="1">
      <c r="A15" s="21">
        <v>6</v>
      </c>
      <c r="B15" s="276" t="s">
        <v>94</v>
      </c>
      <c r="C15" s="121">
        <v>4481.6000000000004</v>
      </c>
      <c r="D15" s="121">
        <v>0</v>
      </c>
      <c r="E15" s="119">
        <f t="shared" si="0"/>
        <v>46245.5</v>
      </c>
      <c r="F15" s="120">
        <f t="shared" si="28"/>
        <v>34684.125</v>
      </c>
      <c r="G15" s="114">
        <f t="shared" si="1"/>
        <v>11922.9</v>
      </c>
      <c r="H15" s="114">
        <f t="shared" si="29"/>
        <v>34.375668984009252</v>
      </c>
      <c r="I15" s="114">
        <f t="shared" si="2"/>
        <v>25.781751738006943</v>
      </c>
      <c r="J15" s="114">
        <f t="shared" si="3"/>
        <v>3132.8</v>
      </c>
      <c r="K15" s="114">
        <f t="shared" si="3"/>
        <v>2349.6</v>
      </c>
      <c r="L15" s="114">
        <f t="shared" si="3"/>
        <v>2325.5</v>
      </c>
      <c r="M15" s="114">
        <f t="shared" si="30"/>
        <v>98.974293496765412</v>
      </c>
      <c r="N15" s="114">
        <f t="shared" si="4"/>
        <v>74.230720122574041</v>
      </c>
      <c r="O15" s="114">
        <f t="shared" si="5"/>
        <v>502.8</v>
      </c>
      <c r="P15" s="120">
        <f t="shared" si="31"/>
        <v>377.09999999999997</v>
      </c>
      <c r="Q15" s="120">
        <f t="shared" si="6"/>
        <v>195.39999999999998</v>
      </c>
      <c r="R15" s="114">
        <f t="shared" si="7"/>
        <v>51.816494298594542</v>
      </c>
      <c r="S15" s="113">
        <f t="shared" si="8"/>
        <v>38.862370723945901</v>
      </c>
      <c r="T15" s="122">
        <v>2.8</v>
      </c>
      <c r="U15" s="120">
        <f t="shared" si="32"/>
        <v>2.0999999999999996</v>
      </c>
      <c r="V15" s="122">
        <v>0</v>
      </c>
      <c r="W15" s="114">
        <f t="shared" si="9"/>
        <v>0</v>
      </c>
      <c r="X15" s="113">
        <f t="shared" si="10"/>
        <v>0</v>
      </c>
      <c r="Y15" s="122">
        <v>100</v>
      </c>
      <c r="Z15" s="120">
        <f t="shared" si="33"/>
        <v>75</v>
      </c>
      <c r="AA15" s="122">
        <v>19.7</v>
      </c>
      <c r="AB15" s="114">
        <f t="shared" si="11"/>
        <v>26.266666666666666</v>
      </c>
      <c r="AC15" s="113">
        <f t="shared" si="12"/>
        <v>19.7</v>
      </c>
      <c r="AD15" s="122">
        <v>400</v>
      </c>
      <c r="AE15" s="120">
        <f t="shared" si="34"/>
        <v>300</v>
      </c>
      <c r="AF15" s="122">
        <v>175.7</v>
      </c>
      <c r="AG15" s="114">
        <f t="shared" si="13"/>
        <v>58.56666666666667</v>
      </c>
      <c r="AH15" s="113">
        <f t="shared" si="14"/>
        <v>43.924999999999997</v>
      </c>
      <c r="AI15" s="122">
        <v>350</v>
      </c>
      <c r="AJ15" s="120">
        <f t="shared" si="35"/>
        <v>262.5</v>
      </c>
      <c r="AK15" s="122">
        <v>49.7</v>
      </c>
      <c r="AL15" s="114">
        <f t="shared" si="15"/>
        <v>18.933333333333337</v>
      </c>
      <c r="AM15" s="113">
        <f t="shared" si="16"/>
        <v>14.200000000000001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9895.9</v>
      </c>
      <c r="BE15" s="120">
        <f t="shared" si="40"/>
        <v>7421.9249999999993</v>
      </c>
      <c r="BF15" s="121">
        <v>6597.4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/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1900</v>
      </c>
      <c r="BT15" s="120">
        <f t="shared" si="45"/>
        <v>1425</v>
      </c>
      <c r="BU15" s="114">
        <f t="shared" si="22"/>
        <v>1650.4</v>
      </c>
      <c r="BV15" s="114">
        <f t="shared" si="23"/>
        <v>115.81754385964913</v>
      </c>
      <c r="BW15" s="113">
        <f t="shared" si="24"/>
        <v>86.863157894736844</v>
      </c>
      <c r="BX15" s="121">
        <v>1900</v>
      </c>
      <c r="BY15" s="120">
        <f t="shared" si="46"/>
        <v>1425</v>
      </c>
      <c r="BZ15" s="121">
        <v>1650.4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75</v>
      </c>
      <c r="CU15" s="121">
        <v>0</v>
      </c>
      <c r="CV15" s="121">
        <v>50</v>
      </c>
      <c r="CW15" s="120">
        <f t="shared" si="54"/>
        <v>37.5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280</v>
      </c>
      <c r="DI15" s="120">
        <f t="shared" si="58"/>
        <v>210</v>
      </c>
      <c r="DJ15" s="121">
        <v>430</v>
      </c>
      <c r="DK15" s="121"/>
      <c r="DL15" s="114">
        <f t="shared" si="67"/>
        <v>13028.699999999999</v>
      </c>
      <c r="DM15" s="114">
        <f t="shared" si="67"/>
        <v>9771.5249999999996</v>
      </c>
      <c r="DN15" s="114">
        <f>V15+AA15+AF15+AK15+AP15+AU15+AZ15+BC15+BF15+BI15+BL15+BO15+BR15+BZ15+CC15+CF15+CI15+CL15+CO15+CR15+CU15+DA15+DD15+DG15+DJ15</f>
        <v>8922.9</v>
      </c>
      <c r="DO15" s="121">
        <v>0</v>
      </c>
      <c r="DP15" s="120">
        <f t="shared" si="59"/>
        <v>0</v>
      </c>
      <c r="DQ15" s="121">
        <v>0</v>
      </c>
      <c r="DR15" s="121">
        <v>26223.8</v>
      </c>
      <c r="DS15" s="120">
        <f t="shared" si="60"/>
        <v>19667.849999999999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6993</v>
      </c>
      <c r="DY15" s="120">
        <f t="shared" si="62"/>
        <v>5244.75</v>
      </c>
      <c r="DZ15" s="121">
        <v>3000</v>
      </c>
      <c r="EA15" s="42">
        <v>0</v>
      </c>
      <c r="EB15" s="120">
        <f t="shared" si="63"/>
        <v>0</v>
      </c>
      <c r="EC15" s="121">
        <v>0</v>
      </c>
      <c r="ED15" s="121">
        <v>2000</v>
      </c>
      <c r="EE15" s="120">
        <f t="shared" si="64"/>
        <v>1500</v>
      </c>
      <c r="EF15" s="121">
        <v>0</v>
      </c>
      <c r="EG15" s="121">
        <v>0</v>
      </c>
      <c r="EH15" s="114">
        <f t="shared" si="26"/>
        <v>35216.800000000003</v>
      </c>
      <c r="EI15" s="120">
        <f t="shared" si="65"/>
        <v>26412.600000000002</v>
      </c>
      <c r="EJ15" s="121">
        <f t="shared" si="27"/>
        <v>3000</v>
      </c>
      <c r="EK15" s="14">
        <f t="shared" si="66"/>
        <v>-33216.800000000003</v>
      </c>
    </row>
    <row r="16" spans="1:141" s="14" customFormat="1" ht="20.25" customHeight="1">
      <c r="A16" s="21">
        <v>7</v>
      </c>
      <c r="B16" s="276" t="s">
        <v>96</v>
      </c>
      <c r="C16" s="121">
        <v>5029.1000000000004</v>
      </c>
      <c r="D16" s="121">
        <v>6150.3</v>
      </c>
      <c r="E16" s="119">
        <f t="shared" si="0"/>
        <v>68352.899999999994</v>
      </c>
      <c r="F16" s="120">
        <f t="shared" si="28"/>
        <v>51264.674999999996</v>
      </c>
      <c r="G16" s="114">
        <f t="shared" si="1"/>
        <v>52437.3</v>
      </c>
      <c r="H16" s="114">
        <f t="shared" si="29"/>
        <v>102.28739380479834</v>
      </c>
      <c r="I16" s="114">
        <f t="shared" si="2"/>
        <v>76.715545353598756</v>
      </c>
      <c r="J16" s="114">
        <f t="shared" si="3"/>
        <v>13281</v>
      </c>
      <c r="K16" s="114">
        <f t="shared" si="3"/>
        <v>9960.75</v>
      </c>
      <c r="L16" s="114">
        <f t="shared" si="3"/>
        <v>7066.6999999999989</v>
      </c>
      <c r="M16" s="114">
        <f t="shared" si="30"/>
        <v>70.94546093416659</v>
      </c>
      <c r="N16" s="114">
        <f t="shared" si="4"/>
        <v>53.209095700624943</v>
      </c>
      <c r="O16" s="114">
        <f t="shared" si="5"/>
        <v>7000</v>
      </c>
      <c r="P16" s="120">
        <f t="shared" si="31"/>
        <v>5250</v>
      </c>
      <c r="Q16" s="120">
        <f t="shared" si="6"/>
        <v>2177.2999999999997</v>
      </c>
      <c r="R16" s="114">
        <f t="shared" si="7"/>
        <v>41.472380952380952</v>
      </c>
      <c r="S16" s="113">
        <f t="shared" si="8"/>
        <v>31.104285714285712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1500</v>
      </c>
      <c r="Z16" s="120">
        <f t="shared" si="33"/>
        <v>1125</v>
      </c>
      <c r="AA16" s="122">
        <v>96.7</v>
      </c>
      <c r="AB16" s="114">
        <f t="shared" si="11"/>
        <v>8.5955555555555563</v>
      </c>
      <c r="AC16" s="113">
        <f t="shared" si="12"/>
        <v>6.4466666666666672</v>
      </c>
      <c r="AD16" s="122">
        <v>5500</v>
      </c>
      <c r="AE16" s="120">
        <f t="shared" si="34"/>
        <v>4125</v>
      </c>
      <c r="AF16" s="122">
        <v>2080.6</v>
      </c>
      <c r="AG16" s="114">
        <f t="shared" si="13"/>
        <v>50.438787878787871</v>
      </c>
      <c r="AH16" s="113">
        <f t="shared" si="14"/>
        <v>37.829090909090908</v>
      </c>
      <c r="AI16" s="122">
        <v>1629.3</v>
      </c>
      <c r="AJ16" s="120">
        <f t="shared" si="35"/>
        <v>1221.9750000000001</v>
      </c>
      <c r="AK16" s="122">
        <v>666.1</v>
      </c>
      <c r="AL16" s="114">
        <f t="shared" si="15"/>
        <v>54.510116819083855</v>
      </c>
      <c r="AM16" s="113">
        <f t="shared" si="16"/>
        <v>40.882587614312897</v>
      </c>
      <c r="AN16" s="121">
        <v>0</v>
      </c>
      <c r="AO16" s="120">
        <f t="shared" si="36"/>
        <v>0</v>
      </c>
      <c r="AP16" s="121">
        <v>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29103.9</v>
      </c>
      <c r="BE16" s="120">
        <f t="shared" si="40"/>
        <v>21827.925000000003</v>
      </c>
      <c r="BF16" s="121">
        <v>19402.599999999999</v>
      </c>
      <c r="BG16" s="38">
        <v>0</v>
      </c>
      <c r="BH16" s="120">
        <f t="shared" si="41"/>
        <v>0</v>
      </c>
      <c r="BI16" s="115">
        <v>0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2071</v>
      </c>
      <c r="BT16" s="120">
        <f t="shared" si="45"/>
        <v>1553.25</v>
      </c>
      <c r="BU16" s="114">
        <f t="shared" si="22"/>
        <v>2069.9</v>
      </c>
      <c r="BV16" s="114">
        <f t="shared" si="23"/>
        <v>133.26251408337356</v>
      </c>
      <c r="BW16" s="113">
        <f t="shared" si="24"/>
        <v>99.946885562530184</v>
      </c>
      <c r="BX16" s="121">
        <v>2071</v>
      </c>
      <c r="BY16" s="120">
        <f t="shared" si="46"/>
        <v>1553.25</v>
      </c>
      <c r="BZ16" s="121">
        <v>2069.9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312.5</v>
      </c>
      <c r="DB16" s="121">
        <v>0</v>
      </c>
      <c r="DC16" s="120">
        <f t="shared" si="56"/>
        <v>0</v>
      </c>
      <c r="DD16" s="121">
        <v>0</v>
      </c>
      <c r="DE16" s="42">
        <v>25968</v>
      </c>
      <c r="DF16" s="120">
        <f t="shared" si="57"/>
        <v>19476</v>
      </c>
      <c r="DG16" s="121">
        <v>25968</v>
      </c>
      <c r="DH16" s="121">
        <v>2580.6999999999998</v>
      </c>
      <c r="DI16" s="120">
        <f t="shared" si="58"/>
        <v>1935.5249999999999</v>
      </c>
      <c r="DJ16" s="121">
        <v>1840.9</v>
      </c>
      <c r="DK16" s="121"/>
      <c r="DL16" s="114">
        <f t="shared" si="67"/>
        <v>68352.899999999994</v>
      </c>
      <c r="DM16" s="114">
        <f t="shared" si="67"/>
        <v>51264.675000000003</v>
      </c>
      <c r="DN16" s="114">
        <f>V16+AA16+AF16+AK16+AP16+AU16+AZ16+BC16+BF16+BI16+BL16+BO16+BR16+BZ16+CC16+CF16+CI16+CL16+CO16+CR16+CU16+DA16+DD16+DG16+DJ16</f>
        <v>52437.3</v>
      </c>
      <c r="DO16" s="121">
        <v>0</v>
      </c>
      <c r="DP16" s="120">
        <f t="shared" si="59"/>
        <v>0</v>
      </c>
      <c r="DQ16" s="121">
        <v>0</v>
      </c>
      <c r="DR16" s="121">
        <v>0</v>
      </c>
      <c r="DS16" s="120">
        <f t="shared" si="60"/>
        <v>0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/>
      <c r="EB16" s="120">
        <f t="shared" si="63"/>
        <v>0</v>
      </c>
      <c r="EC16" s="121"/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0</v>
      </c>
      <c r="EI16" s="120">
        <f t="shared" si="65"/>
        <v>0</v>
      </c>
      <c r="EJ16" s="121">
        <f t="shared" si="27"/>
        <v>0</v>
      </c>
      <c r="EK16" s="14">
        <f t="shared" si="66"/>
        <v>0</v>
      </c>
    </row>
    <row r="17" spans="1:141" s="14" customFormat="1" ht="20.25" customHeight="1">
      <c r="A17" s="21">
        <v>8</v>
      </c>
      <c r="B17" s="276" t="s">
        <v>105</v>
      </c>
      <c r="C17" s="117">
        <v>30510.9</v>
      </c>
      <c r="D17" s="117">
        <v>34029.800000000003</v>
      </c>
      <c r="E17" s="119">
        <f>DL17+EH17-ED17</f>
        <v>2475541.7999999998</v>
      </c>
      <c r="F17" s="120">
        <f t="shared" si="28"/>
        <v>1856656.3499999999</v>
      </c>
      <c r="G17" s="114">
        <f t="shared" si="1"/>
        <v>1660910.6</v>
      </c>
      <c r="H17" s="114">
        <f t="shared" si="29"/>
        <v>89.457082351292428</v>
      </c>
      <c r="I17" s="114">
        <f t="shared" si="2"/>
        <v>67.092811763469314</v>
      </c>
      <c r="J17" s="114">
        <f t="shared" si="3"/>
        <v>530073.9</v>
      </c>
      <c r="K17" s="114">
        <f t="shared" si="3"/>
        <v>397555.42499999999</v>
      </c>
      <c r="L17" s="114">
        <f t="shared" si="3"/>
        <v>293198.90000000002</v>
      </c>
      <c r="M17" s="114">
        <f t="shared" si="30"/>
        <v>73.750446242810057</v>
      </c>
      <c r="N17" s="114">
        <f t="shared" si="4"/>
        <v>55.312834682107535</v>
      </c>
      <c r="O17" s="114">
        <f t="shared" si="5"/>
        <v>201200</v>
      </c>
      <c r="P17" s="120">
        <f t="shared" si="31"/>
        <v>150900</v>
      </c>
      <c r="Q17" s="120">
        <f t="shared" si="6"/>
        <v>62580.2</v>
      </c>
      <c r="R17" s="114">
        <f t="shared" si="7"/>
        <v>41.471305500331347</v>
      </c>
      <c r="S17" s="113">
        <f t="shared" si="8"/>
        <v>31.103479125248505</v>
      </c>
      <c r="T17" s="117">
        <v>1000</v>
      </c>
      <c r="U17" s="120">
        <f t="shared" si="32"/>
        <v>750</v>
      </c>
      <c r="V17" s="117">
        <v>629.29999999999995</v>
      </c>
      <c r="W17" s="117">
        <f>+V17/U17*100</f>
        <v>83.906666666666666</v>
      </c>
      <c r="X17" s="117">
        <f>+V17/T17*100</f>
        <v>62.93</v>
      </c>
      <c r="Y17" s="117">
        <v>34000</v>
      </c>
      <c r="Z17" s="120">
        <f t="shared" si="33"/>
        <v>25500</v>
      </c>
      <c r="AA17" s="117">
        <v>20245.2</v>
      </c>
      <c r="AB17" s="114">
        <f t="shared" si="11"/>
        <v>79.392941176470586</v>
      </c>
      <c r="AC17" s="117">
        <f>+AA17/Y17*100</f>
        <v>59.544705882352943</v>
      </c>
      <c r="AD17" s="117">
        <v>166200</v>
      </c>
      <c r="AE17" s="120">
        <f t="shared" si="34"/>
        <v>124650</v>
      </c>
      <c r="AF17" s="117">
        <v>41705.699999999997</v>
      </c>
      <c r="AG17" s="117">
        <f>+AF17/AE17*100</f>
        <v>33.458243080625749</v>
      </c>
      <c r="AH17" s="117">
        <f>+AF17/AD17*100</f>
        <v>25.093682310469312</v>
      </c>
      <c r="AI17" s="117">
        <v>186800</v>
      </c>
      <c r="AJ17" s="120">
        <f t="shared" si="35"/>
        <v>140100</v>
      </c>
      <c r="AK17" s="117">
        <v>108264.8</v>
      </c>
      <c r="AL17" s="117">
        <f>+AK17/AJ17*100</f>
        <v>77.276802284082805</v>
      </c>
      <c r="AM17" s="117">
        <f>+AK17/AI17*100</f>
        <v>57.957601713062104</v>
      </c>
      <c r="AN17" s="117">
        <v>11150</v>
      </c>
      <c r="AO17" s="120">
        <f t="shared" si="36"/>
        <v>8362.5</v>
      </c>
      <c r="AP17" s="117">
        <v>10337.700000000001</v>
      </c>
      <c r="AQ17" s="117">
        <f>+AP17/AO17*100</f>
        <v>123.61973094170405</v>
      </c>
      <c r="AR17" s="117">
        <f>+AP17/AN17*100</f>
        <v>92.714798206278033</v>
      </c>
      <c r="AS17" s="117">
        <v>5000</v>
      </c>
      <c r="AT17" s="120">
        <f t="shared" si="37"/>
        <v>3750</v>
      </c>
      <c r="AU17" s="117">
        <v>4385.6000000000004</v>
      </c>
      <c r="AV17" s="117">
        <f>+AU17/AT17*100</f>
        <v>116.94933333333336</v>
      </c>
      <c r="AW17" s="117">
        <f>+AU17/AS17*100</f>
        <v>87.712000000000018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1267337.5</v>
      </c>
      <c r="BE17" s="120">
        <f t="shared" si="40"/>
        <v>950503.125</v>
      </c>
      <c r="BF17" s="117">
        <v>844891.8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1634.1000000000001</v>
      </c>
      <c r="BL17" s="117">
        <v>1446.1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41190</v>
      </c>
      <c r="BT17" s="120">
        <f t="shared" si="45"/>
        <v>30892.5</v>
      </c>
      <c r="BU17" s="114">
        <f t="shared" si="22"/>
        <v>35654.400000000001</v>
      </c>
      <c r="BV17" s="117">
        <f>+BU17/BT17*100</f>
        <v>115.41442097596504</v>
      </c>
      <c r="BW17" s="117">
        <f>+BU17/BS17*100</f>
        <v>86.56081573197379</v>
      </c>
      <c r="BX17" s="117">
        <v>30775</v>
      </c>
      <c r="BY17" s="120">
        <f t="shared" si="46"/>
        <v>23081.25</v>
      </c>
      <c r="BZ17" s="117">
        <v>31639</v>
      </c>
      <c r="CA17" s="117">
        <v>6400</v>
      </c>
      <c r="CB17" s="120">
        <f t="shared" si="47"/>
        <v>4800</v>
      </c>
      <c r="CC17" s="117">
        <v>800</v>
      </c>
      <c r="CD17" s="117">
        <v>0</v>
      </c>
      <c r="CE17" s="120">
        <f t="shared" si="48"/>
        <v>0</v>
      </c>
      <c r="CF17" s="117">
        <v>0</v>
      </c>
      <c r="CG17" s="117">
        <v>4015</v>
      </c>
      <c r="CH17" s="120">
        <f t="shared" si="49"/>
        <v>3011.25</v>
      </c>
      <c r="CI17" s="117">
        <v>3215.4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1499.25</v>
      </c>
      <c r="CO17" s="117">
        <v>799.6</v>
      </c>
      <c r="CP17" s="117">
        <v>0</v>
      </c>
      <c r="CQ17" s="120">
        <f t="shared" si="52"/>
        <v>0</v>
      </c>
      <c r="CR17" s="117">
        <v>0</v>
      </c>
      <c r="CS17" s="117">
        <v>63020</v>
      </c>
      <c r="CT17" s="120">
        <f t="shared" si="53"/>
        <v>47265</v>
      </c>
      <c r="CU17" s="117">
        <v>42923.9</v>
      </c>
      <c r="CV17" s="117">
        <v>28000</v>
      </c>
      <c r="CW17" s="120">
        <f t="shared" si="54"/>
        <v>21000</v>
      </c>
      <c r="CX17" s="117">
        <v>13698.4</v>
      </c>
      <c r="CY17" s="117">
        <v>800</v>
      </c>
      <c r="CZ17" s="120">
        <f t="shared" si="55"/>
        <v>600</v>
      </c>
      <c r="DA17" s="127">
        <v>2631</v>
      </c>
      <c r="DB17" s="117">
        <v>400</v>
      </c>
      <c r="DC17" s="120">
        <f t="shared" si="56"/>
        <v>300</v>
      </c>
      <c r="DD17" s="117">
        <v>0</v>
      </c>
      <c r="DE17" s="117">
        <v>162906.20000000001</v>
      </c>
      <c r="DF17" s="120">
        <f t="shared" si="57"/>
        <v>122179.65000000001</v>
      </c>
      <c r="DG17" s="117">
        <v>163256.20000000001</v>
      </c>
      <c r="DH17" s="117">
        <v>20513.900000000001</v>
      </c>
      <c r="DI17" s="120">
        <f t="shared" si="58"/>
        <v>15385.425000000001</v>
      </c>
      <c r="DJ17" s="117">
        <v>26421.3</v>
      </c>
      <c r="DK17" s="117"/>
      <c r="DL17" s="114">
        <f t="shared" si="67"/>
        <v>1964495.4</v>
      </c>
      <c r="DM17" s="114">
        <f t="shared" si="67"/>
        <v>1473371.55</v>
      </c>
      <c r="DN17" s="114">
        <f>V17+AA17+AF17+AK17+AP17+AU17+AZ17+BC17+BF17+BI17+BL17+BO17+BR17+BZ17+CC17+CF17+CI17+CL17+CO17+CR17+CU17+DA17+DD17+DG17+DJ17</f>
        <v>1303592.6000000001</v>
      </c>
      <c r="DO17" s="117">
        <v>0</v>
      </c>
      <c r="DP17" s="120">
        <f t="shared" si="59"/>
        <v>0</v>
      </c>
      <c r="DQ17" s="121">
        <v>0</v>
      </c>
      <c r="DR17" s="127">
        <v>511046.40000000002</v>
      </c>
      <c r="DS17" s="120">
        <f t="shared" si="60"/>
        <v>383284.80000000005</v>
      </c>
      <c r="DT17" s="127">
        <v>356468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27">
        <v>850</v>
      </c>
      <c r="EA17" s="117"/>
      <c r="EB17" s="120">
        <f t="shared" si="63"/>
        <v>0</v>
      </c>
      <c r="EC17" s="117"/>
      <c r="ED17" s="117">
        <v>140000</v>
      </c>
      <c r="EE17" s="120">
        <f t="shared" si="64"/>
        <v>105000</v>
      </c>
      <c r="EF17" s="117">
        <v>0</v>
      </c>
      <c r="EG17" s="117">
        <v>0</v>
      </c>
      <c r="EH17" s="128">
        <f t="shared" si="26"/>
        <v>651046.40000000002</v>
      </c>
      <c r="EI17" s="120">
        <f t="shared" si="65"/>
        <v>488284.80000000005</v>
      </c>
      <c r="EJ17" s="112">
        <f t="shared" si="27"/>
        <v>357318</v>
      </c>
    </row>
    <row r="18" spans="1:141" s="17" customFormat="1" ht="18.75" customHeight="1">
      <c r="A18" s="21"/>
      <c r="B18" s="90" t="s">
        <v>44</v>
      </c>
      <c r="C18" s="116">
        <f>SUM(C10:C17)</f>
        <v>556135.9</v>
      </c>
      <c r="D18" s="116">
        <f>SUM(D10:D17)</f>
        <v>77429</v>
      </c>
      <c r="E18" s="119">
        <f>SUM(E10:E17)</f>
        <v>10031525.800000001</v>
      </c>
      <c r="F18" s="120">
        <f>E18/12*9</f>
        <v>7523644.3500000006</v>
      </c>
      <c r="G18" s="124">
        <f>SUM(G10:G17)</f>
        <v>5640598.4999999991</v>
      </c>
      <c r="H18" s="114">
        <f t="shared" si="29"/>
        <v>74.971625951457938</v>
      </c>
      <c r="I18" s="114">
        <f t="shared" si="2"/>
        <v>56.22871946359345</v>
      </c>
      <c r="J18" s="119">
        <f>SUM(J10:J17)</f>
        <v>2311214.4</v>
      </c>
      <c r="K18" s="114">
        <f>U18+Z18+AE18+AJ18+AO18+AT18+AY18+BQ18+BY18+CB18+CE18+CH18+CK18+CQ18+CT18+CZ18+DC18+DI18</f>
        <v>1733410.8</v>
      </c>
      <c r="L18" s="124">
        <f>SUM(L10:L17)</f>
        <v>1456819.9</v>
      </c>
      <c r="M18" s="114">
        <f t="shared" si="30"/>
        <v>84.043545823067433</v>
      </c>
      <c r="N18" s="114">
        <f t="shared" si="4"/>
        <v>63.032659367300582</v>
      </c>
      <c r="O18" s="119">
        <f>SUM(O10:O17)</f>
        <v>706874.5</v>
      </c>
      <c r="P18" s="120">
        <f t="shared" si="31"/>
        <v>530155.875</v>
      </c>
      <c r="Q18" s="124">
        <f>SUM(Q10:Q17)</f>
        <v>330882.2</v>
      </c>
      <c r="R18" s="114">
        <f t="shared" si="7"/>
        <v>62.412248095901987</v>
      </c>
      <c r="S18" s="113">
        <f t="shared" si="8"/>
        <v>46.80918607192649</v>
      </c>
      <c r="T18" s="119">
        <f>SUM(T10:T17)</f>
        <v>46062.8</v>
      </c>
      <c r="U18" s="120">
        <f t="shared" si="32"/>
        <v>34547.100000000006</v>
      </c>
      <c r="V18" s="124">
        <f>SUM(V10:V17)</f>
        <v>39374.700000000004</v>
      </c>
      <c r="W18" s="114">
        <f>V18/U18*100</f>
        <v>113.97396597688372</v>
      </c>
      <c r="X18" s="113">
        <f>V18/T18*100</f>
        <v>85.4804744826628</v>
      </c>
      <c r="Y18" s="119">
        <f>SUM(Y10:Y17)</f>
        <v>175124.4</v>
      </c>
      <c r="Z18" s="120">
        <f t="shared" si="33"/>
        <v>131343.29999999999</v>
      </c>
      <c r="AA18" s="124">
        <f>SUM(AA10:AA17)</f>
        <v>82803.899999999994</v>
      </c>
      <c r="AB18" s="114">
        <f t="shared" si="11"/>
        <v>63.043870528607094</v>
      </c>
      <c r="AC18" s="113">
        <f>AA18/Y18*100</f>
        <v>47.282902896455319</v>
      </c>
      <c r="AD18" s="119">
        <f>SUM(AD10:AD17)</f>
        <v>485687.3</v>
      </c>
      <c r="AE18" s="120">
        <f t="shared" si="34"/>
        <v>364265.47499999998</v>
      </c>
      <c r="AF18" s="124">
        <f>SUM(AF10:AF17)</f>
        <v>208703.60000000003</v>
      </c>
      <c r="AG18" s="114">
        <f>AF18/AE18*100</f>
        <v>57.294367521379854</v>
      </c>
      <c r="AH18" s="113">
        <f>AF18/AD18*100</f>
        <v>42.970775641034884</v>
      </c>
      <c r="AI18" s="119">
        <f>SUM(AI10:AI17)</f>
        <v>823729.3</v>
      </c>
      <c r="AJ18" s="120">
        <f t="shared" si="35"/>
        <v>617796.97500000009</v>
      </c>
      <c r="AK18" s="124">
        <f>SUM(AK10:AK17)</f>
        <v>572172.30000000005</v>
      </c>
      <c r="AL18" s="114">
        <f>AK18/AJ18*100</f>
        <v>92.614940369366479</v>
      </c>
      <c r="AM18" s="113">
        <f>AK18/AI18*100</f>
        <v>69.461205277024874</v>
      </c>
      <c r="AN18" s="119">
        <f>SUM(AN10:AN17)</f>
        <v>63979</v>
      </c>
      <c r="AO18" s="120">
        <f t="shared" si="36"/>
        <v>47984.25</v>
      </c>
      <c r="AP18" s="124">
        <f>SUM(AP10:AP17)</f>
        <v>51977.5</v>
      </c>
      <c r="AQ18" s="114">
        <f>AP18/AO18*100</f>
        <v>108.32200149007227</v>
      </c>
      <c r="AR18" s="113">
        <f>AP18/AN18*100</f>
        <v>81.241501117554193</v>
      </c>
      <c r="AS18" s="119">
        <f>SUM(AS10:AS17)</f>
        <v>37100</v>
      </c>
      <c r="AT18" s="120">
        <f t="shared" si="37"/>
        <v>27825</v>
      </c>
      <c r="AU18" s="124">
        <f>SUM(AU10:AU17)</f>
        <v>25692.1</v>
      </c>
      <c r="AV18" s="114">
        <f>AU18/AT18*100</f>
        <v>92.334591194968553</v>
      </c>
      <c r="AW18" s="113">
        <f>AU18/AS18*100</f>
        <v>69.250943396226418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4623099.2000000011</v>
      </c>
      <c r="BE18" s="120">
        <f t="shared" si="40"/>
        <v>3467324.4000000008</v>
      </c>
      <c r="BF18" s="124">
        <f>SUM(BF10:BF17)</f>
        <v>3082190.3999999994</v>
      </c>
      <c r="BG18" s="119">
        <f>SUM(BG10:BG17)</f>
        <v>0</v>
      </c>
      <c r="BH18" s="120">
        <f t="shared" si="41"/>
        <v>0</v>
      </c>
      <c r="BI18" s="124">
        <f>SUM(BI10:BI17)</f>
        <v>0</v>
      </c>
      <c r="BJ18" s="119">
        <f>SUM(BJ10:BJ17)</f>
        <v>8715.2999999999993</v>
      </c>
      <c r="BK18" s="120">
        <f t="shared" si="42"/>
        <v>6536.4749999999995</v>
      </c>
      <c r="BL18" s="124">
        <f>SUM(BL10:BL17)</f>
        <v>5917.7000000000007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154467</v>
      </c>
      <c r="BT18" s="120">
        <f t="shared" si="45"/>
        <v>115850.25</v>
      </c>
      <c r="BU18" s="124">
        <f>SUM(BU10:BU17)</f>
        <v>135554.9</v>
      </c>
      <c r="BV18" s="114">
        <f>BU18/BT18*100</f>
        <v>117.0087246251087</v>
      </c>
      <c r="BW18" s="113">
        <f>BU18/BS18*100</f>
        <v>87.756543468831524</v>
      </c>
      <c r="BX18" s="119">
        <f>SUM(BX10:BX17)</f>
        <v>111468</v>
      </c>
      <c r="BY18" s="120">
        <f t="shared" si="46"/>
        <v>83601</v>
      </c>
      <c r="BZ18" s="124">
        <f>SUM(BZ10:BZ17)</f>
        <v>106280.9</v>
      </c>
      <c r="CA18" s="119">
        <f>SUM(CA10:CA17)</f>
        <v>24280</v>
      </c>
      <c r="CB18" s="120">
        <f t="shared" si="47"/>
        <v>18210</v>
      </c>
      <c r="CC18" s="124">
        <f>SUM(CC10:CC17)</f>
        <v>13567.5</v>
      </c>
      <c r="CD18" s="119">
        <f>SUM(CD10:CD17)</f>
        <v>9000</v>
      </c>
      <c r="CE18" s="120">
        <f t="shared" si="48"/>
        <v>6750</v>
      </c>
      <c r="CF18" s="124">
        <f>SUM(CF10:CF17)</f>
        <v>6956.7</v>
      </c>
      <c r="CG18" s="119">
        <f>SUM(CG10:CG17)</f>
        <v>9719</v>
      </c>
      <c r="CH18" s="120">
        <f t="shared" si="49"/>
        <v>7289.25</v>
      </c>
      <c r="CI18" s="124">
        <f>SUM(CI10:CI17)</f>
        <v>8749.8000000000011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7838.5499999999993</v>
      </c>
      <c r="CO18" s="124">
        <f>SUM(CO10:CO17)</f>
        <v>4848.7</v>
      </c>
      <c r="CP18" s="119">
        <f>SUM(CP10:CP17)</f>
        <v>9000</v>
      </c>
      <c r="CQ18" s="120">
        <f t="shared" si="52"/>
        <v>6750</v>
      </c>
      <c r="CR18" s="124">
        <f>SUM(CR10:CR17)</f>
        <v>6210.4</v>
      </c>
      <c r="CS18" s="119">
        <f>SUM(CS10:CS17)</f>
        <v>410340</v>
      </c>
      <c r="CT18" s="120">
        <f t="shared" si="53"/>
        <v>307755</v>
      </c>
      <c r="CU18" s="124">
        <f>SUM(CU10:CU17)</f>
        <v>251878.59999999998</v>
      </c>
      <c r="CV18" s="119">
        <f>SUM(CV10:CV17)</f>
        <v>149070</v>
      </c>
      <c r="CW18" s="120">
        <f t="shared" si="54"/>
        <v>111802.5</v>
      </c>
      <c r="CX18" s="124">
        <f>SUM(CX10:CX17)</f>
        <v>64729.4</v>
      </c>
      <c r="CY18" s="119">
        <f>SUM(CY10:CY17)</f>
        <v>45100</v>
      </c>
      <c r="CZ18" s="120">
        <f t="shared" si="55"/>
        <v>33825</v>
      </c>
      <c r="DA18" s="124">
        <f>SUM(DA10:DA17)</f>
        <v>46274.400000000001</v>
      </c>
      <c r="DB18" s="119">
        <f>SUM(DB10:DB17)</f>
        <v>12600</v>
      </c>
      <c r="DC18" s="120">
        <f t="shared" si="56"/>
        <v>9450</v>
      </c>
      <c r="DD18" s="124">
        <f>SUM(DD10:DD17)</f>
        <v>1291.4000000000001</v>
      </c>
      <c r="DE18" s="119">
        <f>SUM(DE10:DE17)</f>
        <v>392676.3</v>
      </c>
      <c r="DF18" s="120">
        <f t="shared" si="57"/>
        <v>294507.22499999998</v>
      </c>
      <c r="DG18" s="124">
        <f>SUM(DG10:DG17)</f>
        <v>390281.8</v>
      </c>
      <c r="DH18" s="119">
        <f>SUM(DH10:DH17)</f>
        <v>48024.600000000006</v>
      </c>
      <c r="DI18" s="120">
        <f t="shared" si="58"/>
        <v>36018.450000000004</v>
      </c>
      <c r="DJ18" s="124">
        <f>SUM(DJ10:DJ17)</f>
        <v>34886.1</v>
      </c>
      <c r="DK18" s="121">
        <f>SUM(DK10:DK17)</f>
        <v>195.1</v>
      </c>
      <c r="DL18" s="119">
        <f>SUM(DL10:DL17)</f>
        <v>7346156.5999999996</v>
      </c>
      <c r="DM18" s="120">
        <f>DL18/12*9</f>
        <v>5509617.4500000002</v>
      </c>
      <c r="DN18" s="124">
        <f>SUM(DN10:DN17)</f>
        <v>4940058.4999999991</v>
      </c>
      <c r="DO18" s="119">
        <f>SUM(DO10:DO17)</f>
        <v>0</v>
      </c>
      <c r="DP18" s="120">
        <f t="shared" si="59"/>
        <v>0</v>
      </c>
      <c r="DQ18" s="124">
        <f>SUM(DQ10:DQ17)</f>
        <v>0</v>
      </c>
      <c r="DR18" s="119">
        <f>SUM(DR10:DR17)</f>
        <v>2678376.1999999997</v>
      </c>
      <c r="DS18" s="120">
        <f t="shared" si="60"/>
        <v>2008782.1499999997</v>
      </c>
      <c r="DT18" s="124">
        <f>SUM(DT10:DT17)</f>
        <v>696690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6993</v>
      </c>
      <c r="DY18" s="120">
        <f t="shared" si="62"/>
        <v>5244.75</v>
      </c>
      <c r="DZ18" s="124">
        <f>SUM(DZ10:DZ17)</f>
        <v>3850</v>
      </c>
      <c r="EA18" s="119">
        <f>SUM(EA10:EA17)</f>
        <v>0</v>
      </c>
      <c r="EB18" s="120">
        <f t="shared" si="63"/>
        <v>0</v>
      </c>
      <c r="EC18" s="124">
        <f>SUM(EC10:EC17)</f>
        <v>0</v>
      </c>
      <c r="ED18" s="119">
        <f>SUM(ED10:ED17)</f>
        <v>446312</v>
      </c>
      <c r="EE18" s="120">
        <f t="shared" si="64"/>
        <v>334734</v>
      </c>
      <c r="EF18" s="124">
        <f>SUM(EF10:EF17)</f>
        <v>33843.1</v>
      </c>
      <c r="EG18" s="121">
        <f>SUM(EG10:EG17)</f>
        <v>0</v>
      </c>
      <c r="EH18" s="119">
        <f>SUM(EH10:EH17)</f>
        <v>3131681.1999999997</v>
      </c>
      <c r="EI18" s="120">
        <f t="shared" si="65"/>
        <v>2348760.9</v>
      </c>
      <c r="EJ18" s="124">
        <f>SUM(EJ10:EJ17)</f>
        <v>734383.1</v>
      </c>
      <c r="EK18" s="118">
        <f>SUM(EK10:EK17)</f>
        <v>-253663.7</v>
      </c>
    </row>
    <row r="19" spans="1:141" hidden="1">
      <c r="B19" s="1"/>
      <c r="E19" s="52"/>
      <c r="F19" s="120">
        <f t="shared" si="28"/>
        <v>0</v>
      </c>
      <c r="G19" s="52"/>
      <c r="J19" s="108">
        <f>J18/E18*100</f>
        <v>23.039510101245014</v>
      </c>
      <c r="P19" s="120">
        <f t="shared" ref="P19:P21" si="68">O19/12*3</f>
        <v>0</v>
      </c>
      <c r="U19" s="120">
        <f>T19/12*6</f>
        <v>0</v>
      </c>
      <c r="Z19" s="120">
        <f t="shared" si="33"/>
        <v>0</v>
      </c>
      <c r="AE19" s="120">
        <f t="shared" ref="AE19:AE21" si="69">AD19/12*3</f>
        <v>0</v>
      </c>
      <c r="AJ19" s="120">
        <f t="shared" ref="AJ19:AJ21" si="70">AI19/12*3</f>
        <v>0</v>
      </c>
      <c r="AO19" s="120">
        <f t="shared" si="36"/>
        <v>0</v>
      </c>
      <c r="AT19" s="120">
        <f>AS19/12*2</f>
        <v>0</v>
      </c>
      <c r="AY19" s="120">
        <f t="shared" ref="AY19:AY21" si="71">AX19/12*3</f>
        <v>0</v>
      </c>
      <c r="BB19" s="120">
        <f t="shared" ref="BB19:BB21" si="72">BA19/12*3</f>
        <v>0</v>
      </c>
      <c r="BD19" s="52"/>
      <c r="BE19" s="120">
        <f t="shared" ref="BE19:BE21" si="73">BD19/12*3</f>
        <v>0</v>
      </c>
      <c r="BH19" s="120">
        <f>BG19/12*3</f>
        <v>0</v>
      </c>
      <c r="BK19" s="120">
        <f>BJ19/12*3</f>
        <v>0</v>
      </c>
      <c r="BN19" s="120">
        <f>BM19/12*9</f>
        <v>0</v>
      </c>
      <c r="BQ19" s="120">
        <f>BP19/12*1</f>
        <v>0</v>
      </c>
      <c r="BT19" s="120">
        <f>BS19/12*2</f>
        <v>0</v>
      </c>
      <c r="BY19" s="120">
        <f t="shared" ref="BY19:BY21" si="74">BX19/12*6</f>
        <v>0</v>
      </c>
      <c r="CB19" s="120">
        <f>CA19/12*3</f>
        <v>0</v>
      </c>
      <c r="CE19" s="120">
        <f>CD19/12*6</f>
        <v>0</v>
      </c>
      <c r="CH19" s="120">
        <f>CG19/12*12</f>
        <v>0</v>
      </c>
      <c r="CK19" s="120">
        <f>CJ19/12*12</f>
        <v>0</v>
      </c>
      <c r="CN19" s="120">
        <f>CM19/12*6</f>
        <v>0</v>
      </c>
      <c r="CQ19" s="120">
        <f>CP19/12*12</f>
        <v>0</v>
      </c>
      <c r="CT19" s="120">
        <f t="shared" si="53"/>
        <v>0</v>
      </c>
      <c r="CW19" s="120">
        <f>CV19/12*2</f>
        <v>0</v>
      </c>
      <c r="CZ19" s="120">
        <f>CY19/12*2</f>
        <v>0</v>
      </c>
      <c r="DC19" s="120">
        <f>DB19/12*1</f>
        <v>0</v>
      </c>
      <c r="DF19" s="120">
        <f>DE19/12*3</f>
        <v>0</v>
      </c>
      <c r="DI19" s="120">
        <f>DH19/12*2</f>
        <v>0</v>
      </c>
      <c r="DP19" s="120">
        <f t="shared" si="59"/>
        <v>0</v>
      </c>
      <c r="DS19" s="120">
        <f>DR19/12*9</f>
        <v>0</v>
      </c>
      <c r="DY19" s="120">
        <f>DX19/12*1</f>
        <v>0</v>
      </c>
      <c r="EB19" s="120">
        <f>EA19/12*6</f>
        <v>0</v>
      </c>
      <c r="EE19" s="120">
        <f>ED19/12*1</f>
        <v>0</v>
      </c>
      <c r="EI19" s="120">
        <f t="shared" si="65"/>
        <v>0</v>
      </c>
    </row>
    <row r="20" spans="1:141" hidden="1">
      <c r="B20" s="1"/>
      <c r="F20" s="120">
        <f t="shared" si="28"/>
        <v>0</v>
      </c>
      <c r="H20" s="108">
        <v>6165672.4340000004</v>
      </c>
      <c r="I20" s="1">
        <v>1727843.7120000001</v>
      </c>
      <c r="P20" s="120">
        <f t="shared" si="68"/>
        <v>0</v>
      </c>
      <c r="U20" s="120">
        <f>T20/12*6</f>
        <v>0</v>
      </c>
      <c r="Z20" s="120">
        <f t="shared" si="33"/>
        <v>0</v>
      </c>
      <c r="AE20" s="120">
        <f t="shared" si="69"/>
        <v>0</v>
      </c>
      <c r="AJ20" s="120">
        <f t="shared" si="70"/>
        <v>0</v>
      </c>
      <c r="AO20" s="120">
        <f t="shared" si="36"/>
        <v>0</v>
      </c>
      <c r="AT20" s="120">
        <f>AS20/12*2</f>
        <v>0</v>
      </c>
      <c r="AY20" s="120">
        <f t="shared" si="71"/>
        <v>0</v>
      </c>
      <c r="BB20" s="120">
        <f t="shared" si="72"/>
        <v>0</v>
      </c>
      <c r="BE20" s="120">
        <f t="shared" si="73"/>
        <v>0</v>
      </c>
      <c r="BH20" s="120">
        <f>BG20/12*3</f>
        <v>0</v>
      </c>
      <c r="BK20" s="120">
        <f>BJ20/12*3</f>
        <v>0</v>
      </c>
      <c r="BN20" s="120">
        <f>BM20/12*9</f>
        <v>0</v>
      </c>
      <c r="BQ20" s="120">
        <f>BP20/12*1</f>
        <v>0</v>
      </c>
      <c r="BT20" s="120">
        <f>BS20/12*2</f>
        <v>0</v>
      </c>
      <c r="BY20" s="120">
        <f t="shared" si="74"/>
        <v>0</v>
      </c>
      <c r="CB20" s="120">
        <f>CA20/12*3</f>
        <v>0</v>
      </c>
      <c r="CE20" s="120">
        <f>CD20/12*6</f>
        <v>0</v>
      </c>
      <c r="CH20" s="120">
        <f>CG20/12*12</f>
        <v>0</v>
      </c>
      <c r="CK20" s="120">
        <f>CJ20/12*12</f>
        <v>0</v>
      </c>
      <c r="CN20" s="120">
        <f>CM20/12*6</f>
        <v>0</v>
      </c>
      <c r="CQ20" s="120">
        <f>CP20/12*12</f>
        <v>0</v>
      </c>
      <c r="CT20" s="120">
        <f t="shared" si="53"/>
        <v>0</v>
      </c>
      <c r="CW20" s="120">
        <f>CV20/12*2</f>
        <v>0</v>
      </c>
      <c r="CZ20" s="120">
        <f>CY20/12*2</f>
        <v>0</v>
      </c>
      <c r="DC20" s="120">
        <f>DB20/12*1</f>
        <v>0</v>
      </c>
      <c r="DF20" s="120">
        <f>DE20/12*3</f>
        <v>0</v>
      </c>
      <c r="DI20" s="120">
        <f>DH20/12*2</f>
        <v>0</v>
      </c>
      <c r="DP20" s="120">
        <f t="shared" si="59"/>
        <v>0</v>
      </c>
      <c r="DS20" s="120">
        <f>DR20/12*9</f>
        <v>0</v>
      </c>
      <c r="DY20" s="120">
        <f>DX20/12*1</f>
        <v>0</v>
      </c>
      <c r="EB20" s="120">
        <f>EA20/12*6</f>
        <v>0</v>
      </c>
      <c r="EE20" s="120">
        <f>ED20/12*1</f>
        <v>0</v>
      </c>
      <c r="EI20" s="120">
        <f t="shared" si="65"/>
        <v>0</v>
      </c>
    </row>
    <row r="21" spans="1:141" hidden="1">
      <c r="B21" s="1"/>
      <c r="F21" s="120">
        <f t="shared" si="28"/>
        <v>0</v>
      </c>
      <c r="P21" s="120">
        <f t="shared" si="68"/>
        <v>0</v>
      </c>
      <c r="U21" s="120">
        <f>T21/12*6</f>
        <v>0</v>
      </c>
      <c r="Z21" s="120">
        <f t="shared" si="33"/>
        <v>0</v>
      </c>
      <c r="AE21" s="120">
        <f t="shared" si="69"/>
        <v>0</v>
      </c>
      <c r="AJ21" s="120">
        <f t="shared" si="70"/>
        <v>0</v>
      </c>
      <c r="AO21" s="120">
        <f t="shared" si="36"/>
        <v>0</v>
      </c>
      <c r="AT21" s="120">
        <f>AS21/12*2</f>
        <v>0</v>
      </c>
      <c r="AY21" s="120">
        <f t="shared" si="71"/>
        <v>0</v>
      </c>
      <c r="BB21" s="120">
        <f t="shared" si="72"/>
        <v>0</v>
      </c>
      <c r="BE21" s="120">
        <f t="shared" si="73"/>
        <v>0</v>
      </c>
      <c r="BH21" s="120">
        <f>BG21/12*3</f>
        <v>0</v>
      </c>
      <c r="BK21" s="120">
        <f>BJ21/12*3</f>
        <v>0</v>
      </c>
      <c r="BN21" s="120">
        <f>BM21/12*9</f>
        <v>0</v>
      </c>
      <c r="BQ21" s="120">
        <f>BP21/12*1</f>
        <v>0</v>
      </c>
      <c r="BT21" s="120">
        <f>BS21/12*2</f>
        <v>0</v>
      </c>
      <c r="BY21" s="120">
        <f t="shared" si="74"/>
        <v>0</v>
      </c>
      <c r="CB21" s="120">
        <f>CA21/12*3</f>
        <v>0</v>
      </c>
      <c r="CE21" s="120">
        <f>CD21/12*6</f>
        <v>0</v>
      </c>
      <c r="CH21" s="120">
        <f>CG21/12*12</f>
        <v>0</v>
      </c>
      <c r="CK21" s="120">
        <f>CJ21/12*12</f>
        <v>0</v>
      </c>
      <c r="CN21" s="120">
        <f>CM21/12*6</f>
        <v>0</v>
      </c>
      <c r="CQ21" s="120">
        <f>CP21/12*12</f>
        <v>0</v>
      </c>
      <c r="CT21" s="120">
        <f t="shared" si="53"/>
        <v>0</v>
      </c>
      <c r="CW21" s="120">
        <f>CV21/12*2</f>
        <v>0</v>
      </c>
      <c r="CZ21" s="120">
        <f>CY21/12*2</f>
        <v>0</v>
      </c>
      <c r="DC21" s="120">
        <f>DB21/12*1</f>
        <v>0</v>
      </c>
      <c r="DF21" s="120">
        <f>DE21/12*3</f>
        <v>0</v>
      </c>
      <c r="DI21" s="120">
        <f>DH21/12*2</f>
        <v>0</v>
      </c>
      <c r="DP21" s="120">
        <f t="shared" si="59"/>
        <v>0</v>
      </c>
      <c r="DS21" s="120">
        <f>DR21/12*9</f>
        <v>0</v>
      </c>
      <c r="DY21" s="120">
        <f>DX21/12*1</f>
        <v>0</v>
      </c>
      <c r="EB21" s="120">
        <f>EA21/12*6</f>
        <v>0</v>
      </c>
      <c r="EE21" s="120">
        <f>ED21/12*1</f>
        <v>0</v>
      </c>
      <c r="EI21" s="120">
        <f t="shared" si="65"/>
        <v>0</v>
      </c>
    </row>
  </sheetData>
  <protectedRanges>
    <protectedRange sqref="CV16" name="Range5_1_20_3"/>
    <protectedRange sqref="CY16" name="Range4_3_2_1_2"/>
    <protectedRange sqref="DB12:DB16 DB10" name="Range5_15"/>
    <protectedRange sqref="DD12:DD16 DD10" name="Range5_10_1"/>
    <protectedRange sqref="DH16" name="Range5_1_1_2_1_2"/>
    <protectedRange sqref="DK18" name="Range5_19"/>
    <protectedRange sqref="DO12:DO16 DO10" name="Range6"/>
    <protectedRange sqref="DR12:DR16 DR10" name="Range6_3"/>
    <protectedRange sqref="DU12:DU16 DU10" name="Range6_1_1"/>
    <protectedRange sqref="ED16" name="Range6_1_11_3"/>
    <protectedRange sqref="EG18" name="Range6_7"/>
    <protectedRange sqref="EF12:EG16 EF10:EG10" name="Range6_10"/>
    <protectedRange sqref="AP12:AP16 AP10" name="Range4_3"/>
    <protectedRange sqref="AU12:AU16 AU10" name="Range4_5"/>
    <protectedRange sqref="BF12:BF16 BF10" name="Range4_8"/>
    <protectedRange sqref="BL12:BL16 BL10" name="Range4_13"/>
    <protectedRange sqref="BZ12:BZ16 BZ10" name="Range5_6"/>
    <protectedRange sqref="CC12:CC16 CC10" name="Range5_8"/>
    <protectedRange sqref="CF12:CF16 CF10" name="Range5_11"/>
    <protectedRange sqref="CI12:CI16 CI10" name="Range5_31"/>
    <protectedRange sqref="CO12:CO16 CO10" name="Range5_32"/>
    <protectedRange sqref="CR12:CR16 CR10" name="Range5_33"/>
    <protectedRange sqref="CU12:CU16 CU10" name="Range5_34"/>
    <protectedRange sqref="CX12:CX16 CX10" name="Range5_35"/>
    <protectedRange sqref="DJ12:DK16 DJ10:DK10" name="Range5_37"/>
    <protectedRange sqref="DZ12:DZ16 DZ10" name="Range6_8"/>
    <protectedRange sqref="AD10 AD12:AD16 AI10" name="Range4_6_2"/>
    <protectedRange sqref="AF12:AF16 AF10" name="Range4_6_1_1"/>
    <protectedRange sqref="AA10 V12:V17 AA12:AA16 V10" name="Range4_4"/>
    <protectedRange sqref="AK12:AK16 AK10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2022-12-06T07:57:58Z</cp:lastPrinted>
  <dcterms:created xsi:type="dcterms:W3CDTF">2002-03-15T09:46:46Z</dcterms:created>
  <dcterms:modified xsi:type="dcterms:W3CDTF">2023-09-06T05:34:23Z</dcterms:modified>
</cp:coreProperties>
</file>