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ine.tatosyan\Desktop\66\"/>
    </mc:Choice>
  </mc:AlternateContent>
  <bookViews>
    <workbookView xWindow="0" yWindow="0" windowWidth="20490" windowHeight="7335" tabRatio="604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4" i="5" l="1"/>
  <c r="R24" i="5"/>
  <c r="P24" i="5"/>
  <c r="EB22" i="5" l="1"/>
  <c r="DY22" i="5"/>
  <c r="DV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CR22" i="5" l="1"/>
  <c r="CP22" i="5"/>
  <c r="AO22" i="5" l="1"/>
  <c r="CO22" i="5"/>
  <c r="CM22" i="5"/>
  <c r="BG22" i="5" l="1"/>
  <c r="AQ22" i="5"/>
  <c r="DZ22" i="5"/>
  <c r="DW22" i="5"/>
  <c r="DQ22" i="5"/>
  <c r="DN22" i="5"/>
  <c r="DG22" i="5"/>
  <c r="DA22" i="5"/>
  <c r="CX22" i="5"/>
  <c r="CL22" i="5"/>
  <c r="CF22" i="5"/>
  <c r="CC22" i="5"/>
  <c r="BP22" i="5"/>
  <c r="BJ22" i="5"/>
  <c r="DG12" i="5"/>
  <c r="DF12" i="5"/>
  <c r="DE12" i="5"/>
  <c r="DD12" i="5"/>
  <c r="DC12" i="5"/>
  <c r="DB12" i="5"/>
  <c r="DA12" i="5"/>
  <c r="CZ12" i="5"/>
  <c r="CY12" i="5"/>
  <c r="CU12" i="5"/>
  <c r="CT12" i="5"/>
  <c r="CS12" i="5"/>
  <c r="CR12" i="5"/>
  <c r="CQ12" i="5"/>
  <c r="CP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J12" i="5"/>
  <c r="AG12" i="5"/>
  <c r="AF12" i="5"/>
  <c r="AE12" i="5"/>
  <c r="AB12" i="5"/>
  <c r="AA12" i="5"/>
  <c r="Z12" i="5"/>
  <c r="R12" i="5"/>
  <c r="Q12" i="5"/>
  <c r="P12" i="5"/>
  <c r="M12" i="5" l="1"/>
  <c r="L22" i="5"/>
  <c r="EG22" i="5"/>
  <c r="K12" i="5"/>
  <c r="L12" i="5"/>
  <c r="EF22" i="5"/>
  <c r="DE22" i="5" l="1"/>
  <c r="CY22" i="5"/>
  <c r="CV22" i="5"/>
  <c r="CJ22" i="5"/>
  <c r="CD22" i="5"/>
  <c r="CA22" i="5"/>
  <c r="BN22" i="5"/>
  <c r="DX22" i="5"/>
  <c r="DU22" i="5"/>
  <c r="DO22" i="5"/>
  <c r="EE11" i="5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DL22" i="5"/>
  <c r="BE22" i="5"/>
  <c r="BH22" i="5"/>
  <c r="EE22" i="5" l="1"/>
  <c r="BD22" i="5"/>
  <c r="BB22" i="5"/>
  <c r="AV22" i="5"/>
  <c r="M22" i="5" s="1"/>
  <c r="AT22" i="5"/>
  <c r="AS22" i="5"/>
  <c r="DF21" i="5"/>
  <c r="DF20" i="5"/>
  <c r="DF19" i="5"/>
  <c r="DF18" i="5"/>
  <c r="DF17" i="5"/>
  <c r="DF16" i="5"/>
  <c r="DF15" i="5"/>
  <c r="DF14" i="5"/>
  <c r="DF13" i="5"/>
  <c r="DF11" i="5"/>
  <c r="DF10" i="5"/>
  <c r="DG21" i="5"/>
  <c r="DG20" i="5"/>
  <c r="DG19" i="5"/>
  <c r="DG18" i="5"/>
  <c r="DG17" i="5"/>
  <c r="DG16" i="5"/>
  <c r="DG15" i="5"/>
  <c r="DG14" i="5"/>
  <c r="DG13" i="5"/>
  <c r="DG11" i="5"/>
  <c r="DG10" i="5"/>
  <c r="DE21" i="5"/>
  <c r="DE20" i="5"/>
  <c r="DE19" i="5"/>
  <c r="DE18" i="5"/>
  <c r="DE17" i="5"/>
  <c r="DE16" i="5"/>
  <c r="DE15" i="5"/>
  <c r="DE14" i="5"/>
  <c r="DE13" i="5"/>
  <c r="DE11" i="5"/>
  <c r="DE10" i="5"/>
  <c r="DC21" i="5"/>
  <c r="DC20" i="5"/>
  <c r="DC19" i="5"/>
  <c r="DC18" i="5"/>
  <c r="DC17" i="5"/>
  <c r="DC16" i="5"/>
  <c r="DC15" i="5"/>
  <c r="DC14" i="5"/>
  <c r="DC13" i="5"/>
  <c r="DC11" i="5"/>
  <c r="DC10" i="5"/>
  <c r="DD21" i="5"/>
  <c r="DD20" i="5"/>
  <c r="DD19" i="5"/>
  <c r="DD18" i="5"/>
  <c r="DD17" i="5"/>
  <c r="DD16" i="5"/>
  <c r="DD15" i="5"/>
  <c r="DD14" i="5"/>
  <c r="DD13" i="5"/>
  <c r="DD11" i="5"/>
  <c r="DD10" i="5"/>
  <c r="DB21" i="5"/>
  <c r="DB20" i="5"/>
  <c r="DB19" i="5"/>
  <c r="DB18" i="5"/>
  <c r="DB17" i="5"/>
  <c r="DB16" i="5"/>
  <c r="DB15" i="5"/>
  <c r="DB14" i="5"/>
  <c r="DB13" i="5"/>
  <c r="DB11" i="5"/>
  <c r="DB10" i="5"/>
  <c r="CZ21" i="5"/>
  <c r="CZ20" i="5"/>
  <c r="CZ19" i="5"/>
  <c r="CZ18" i="5"/>
  <c r="CZ17" i="5"/>
  <c r="CZ16" i="5"/>
  <c r="CZ15" i="5"/>
  <c r="CZ14" i="5"/>
  <c r="CZ13" i="5"/>
  <c r="CZ11" i="5"/>
  <c r="CZ10" i="5"/>
  <c r="DA21" i="5"/>
  <c r="DA20" i="5"/>
  <c r="DA19" i="5"/>
  <c r="DA18" i="5"/>
  <c r="DA17" i="5"/>
  <c r="DA16" i="5"/>
  <c r="DA15" i="5"/>
  <c r="DA14" i="5"/>
  <c r="DA13" i="5"/>
  <c r="DA11" i="5"/>
  <c r="DA10" i="5"/>
  <c r="CY21" i="5"/>
  <c r="CY20" i="5"/>
  <c r="CY19" i="5"/>
  <c r="CY18" i="5"/>
  <c r="CY17" i="5"/>
  <c r="CY16" i="5"/>
  <c r="CY15" i="5"/>
  <c r="CY14" i="5"/>
  <c r="CY13" i="5"/>
  <c r="CY11" i="5"/>
  <c r="CY10" i="5"/>
  <c r="CQ21" i="5"/>
  <c r="CQ20" i="5"/>
  <c r="CQ19" i="5"/>
  <c r="CQ18" i="5"/>
  <c r="CQ17" i="5"/>
  <c r="CQ16" i="5"/>
  <c r="CQ15" i="5"/>
  <c r="CQ14" i="5"/>
  <c r="CQ13" i="5"/>
  <c r="CQ11" i="5"/>
  <c r="CQ10" i="5"/>
  <c r="CR21" i="5"/>
  <c r="CR20" i="5"/>
  <c r="CR19" i="5"/>
  <c r="CR18" i="5"/>
  <c r="CR17" i="5"/>
  <c r="CR16" i="5"/>
  <c r="CR15" i="5"/>
  <c r="CR14" i="5"/>
  <c r="CR13" i="5"/>
  <c r="CR11" i="5"/>
  <c r="CR10" i="5"/>
  <c r="CP21" i="5"/>
  <c r="CP20" i="5"/>
  <c r="CP19" i="5"/>
  <c r="CP18" i="5"/>
  <c r="CP17" i="5"/>
  <c r="CP16" i="5"/>
  <c r="CP15" i="5"/>
  <c r="CP14" i="5"/>
  <c r="CP13" i="5"/>
  <c r="CP11" i="5"/>
  <c r="CP10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R10" i="5" s="1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J21" i="5"/>
  <c r="AJ20" i="5"/>
  <c r="AJ19" i="5"/>
  <c r="AJ18" i="5"/>
  <c r="AJ17" i="5"/>
  <c r="AJ16" i="5"/>
  <c r="AJ15" i="5"/>
  <c r="AJ14" i="5"/>
  <c r="AJ13" i="5"/>
  <c r="AN12" i="5"/>
  <c r="AJ11" i="5"/>
  <c r="AJ10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Z21" i="5"/>
  <c r="Z20" i="5"/>
  <c r="Z19" i="5"/>
  <c r="Z18" i="5"/>
  <c r="Z17" i="5"/>
  <c r="Z16" i="5"/>
  <c r="AD16" i="5" s="1"/>
  <c r="Z15" i="5"/>
  <c r="Z14" i="5"/>
  <c r="Z13" i="5"/>
  <c r="Z11" i="5"/>
  <c r="Z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M14" i="5" l="1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<sst xmlns="http://schemas.openxmlformats.org/spreadsheetml/2006/main" count="188" uniqueCount="71">
  <si>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</si>
  <si>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</si>
  <si>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</si>
  <si>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</si>
  <si>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</si>
  <si>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</si>
  <si>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</si>
  <si>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</si>
  <si>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</si>
  <si>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</si>
  <si>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</si>
  <si>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</si>
  <si>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</si>
  <si>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</si>
  <si>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</si>
  <si>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</si>
  <si>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</si>
  <si>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</si>
  <si>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</si>
  <si>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</si>
  <si>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</si>
  <si>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</si>
  <si>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</si>
  <si>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</si>
  <si>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</si>
  <si>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</si>
  <si>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</si>
  <si>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</si>
  <si>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</si>
  <si>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</si>
  <si>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</si>
  <si>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</si>
  <si>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</si>
  <si>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</si>
  <si>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</si>
  <si>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</si>
  <si>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</si>
  <si>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</si>
  <si>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</si>
  <si>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</si>
  <si>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</si>
  <si>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</si>
  <si>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</si>
  <si>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</si>
  <si>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</si>
  <si>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</si>
  <si>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</si>
  <si>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</si>
  <si>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</si>
  <si>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</si>
  <si>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</si>
  <si>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</si>
  <si>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</si>
  <si>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</si>
  <si>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</si>
  <si>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</si>
  <si>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</si>
  <si>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</si>
  <si>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</si>
  <si>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</si>
  <si>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</si>
  <si>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</si>
  <si>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</si>
  <si>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</si>
  <si>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</si>
  <si>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</si>
  <si>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</si>
  <si>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</si>
  <si>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2023թ. ՀՈՒՆԻՍԻ 30-Ի ԴՐՈՒԹՅԱՄԲ</t>
  </si>
  <si>
    <t>ծրագիր-9 ամիս</t>
  </si>
  <si>
    <t>կատ. %-ը 3-րդ եռամսյակի նկատմամբ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</si>
</sst>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</numFmts>
  <fonts count="33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0"/>
      <name val="GHEA Grapalat"/>
      <family val="3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8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16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14" fontId="9" fillId="0" borderId="0" xfId="0" applyNumberFormat="1" applyFont="1" applyProtection="1"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9" fillId="0" borderId="0" xfId="0" applyFont="1" applyProtection="1">
      <protection locked="0"/>
    </xf>
    <xf numFmtId="0" fontId="8" fillId="40" borderId="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1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2" fillId="0" borderId="0" xfId="0" applyFont="1"/>
    <xf numFmtId="167" fontId="32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/>
      <protection locked="0"/>
    </xf>
    <xf numFmtId="43" fontId="9" fillId="0" borderId="0" xfId="0" applyNumberFormat="1" applyFont="1" applyProtection="1">
      <protection locked="0"/>
    </xf>
  </cellXfs>
  <cellStyles count="324">
    <cellStyle name="20% - Accent1 10" xfId="1"/>
    <cellStyle name="20% - Accent1 11" xfId="2"/>
    <cellStyle name="20% - Accent1 12" xfId="3"/>
    <cellStyle name="20% - Accent1 13" xfId="4"/>
    <cellStyle name="20% - Accent1 14" xfId="5"/>
    <cellStyle name="20% - Accent1 15" xfId="6"/>
    <cellStyle name="20% - Accent1 16" xfId="7"/>
    <cellStyle name="20% - Accent1 17" xfId="8"/>
    <cellStyle name="20% - Accent1 18" xfId="9"/>
    <cellStyle name="20% - Accent1 19" xfId="10"/>
    <cellStyle name="20% - Accent1 2" xfId="11"/>
    <cellStyle name="20% - Accent1 20" xfId="12"/>
    <cellStyle name="20% - Accent1 21" xfId="13"/>
    <cellStyle name="20% - Accent1 22" xfId="14"/>
    <cellStyle name="20% - Accent1 23" xfId="15"/>
    <cellStyle name="20% - Accent1 24" xfId="16"/>
    <cellStyle name="20% - Accent1 25" xfId="17"/>
    <cellStyle name="20% - Accent1 26" xfId="18"/>
    <cellStyle name="20% - Accent1 27" xfId="19"/>
    <cellStyle name="20% - Accent1 28" xfId="20"/>
    <cellStyle name="20% - Accent1 29" xfId="21"/>
    <cellStyle name="20% - Accent1 3" xfId="22"/>
    <cellStyle name="20% - Accent1 30" xfId="23"/>
    <cellStyle name="20% - Accent1 4" xfId="24"/>
    <cellStyle name="20% - Accent1 5" xfId="25"/>
    <cellStyle name="20% - Accent1 6" xfId="26"/>
    <cellStyle name="20% - Accent1 7" xfId="27"/>
    <cellStyle name="20% - Accent1 8" xfId="28"/>
    <cellStyle name="20% - Accent1 9" xfId="29"/>
    <cellStyle name="20% - Accent2 10" xfId="30"/>
    <cellStyle name="20% - Accent2 11" xfId="31"/>
    <cellStyle name="20% - Accent2 12" xfId="32"/>
    <cellStyle name="20% - Accent2 13" xfId="33"/>
    <cellStyle name="20% - Accent2 14" xfId="34"/>
    <cellStyle name="20% - Accent2 15" xfId="35"/>
    <cellStyle name="20% - Accent2 16" xfId="36"/>
    <cellStyle name="20% - Accent2 17" xfId="37"/>
    <cellStyle name="20% - Accent2 18" xfId="38"/>
    <cellStyle name="20% - Accent2 19" xfId="39"/>
    <cellStyle name="20% - Accent2 2" xfId="40"/>
    <cellStyle name="20% - Accent2 20" xfId="41"/>
    <cellStyle name="20% - Accent2 21" xfId="42"/>
    <cellStyle name="20% - Accent2 22" xfId="43"/>
    <cellStyle name="20% - Accent2 23" xfId="44"/>
    <cellStyle name="20% - Accent2 24" xfId="45"/>
    <cellStyle name="20% - Accent2 25" xfId="46"/>
    <cellStyle name="20% - Accent2 26" xfId="47"/>
    <cellStyle name="20% - Accent2 27" xfId="48"/>
    <cellStyle name="20% - Accent2 28" xfId="49"/>
    <cellStyle name="20% - Accent2 29" xfId="50"/>
    <cellStyle name="20% - Accent2 3" xfId="51"/>
    <cellStyle name="20% - Accent2 30" xfId="52"/>
    <cellStyle name="20% - Accent2 4" xfId="53"/>
    <cellStyle name="20% - Accent2 5" xfId="54"/>
    <cellStyle name="20% - Accent2 6" xfId="55"/>
    <cellStyle name="20% - Accent2 7" xfId="56"/>
    <cellStyle name="20% - Accent2 8" xfId="57"/>
    <cellStyle name="20% - Accent2 9" xfId="58"/>
    <cellStyle name="20% - Accent3 10" xfId="59"/>
    <cellStyle name="20% - Accent3 11" xfId="60"/>
    <cellStyle name="20% - Accent3 12" xfId="61"/>
    <cellStyle name="20% - Accent3 13" xfId="62"/>
    <cellStyle name="20% - Accent3 14" xfId="63"/>
    <cellStyle name="20% - Accent3 15" xfId="64"/>
    <cellStyle name="20% - Accent3 16" xfId="65"/>
    <cellStyle name="20% - Accent3 17" xfId="66"/>
    <cellStyle name="20% - Accent3 18" xfId="67"/>
    <cellStyle name="20% - Accent3 19" xfId="68"/>
    <cellStyle name="20% - Accent3 2" xfId="69"/>
    <cellStyle name="20% - Accent3 20" xfId="70"/>
    <cellStyle name="20% - Accent3 21" xfId="71"/>
    <cellStyle name="20% - Accent3 22" xfId="72"/>
    <cellStyle name="20% - Accent3 23" xfId="73"/>
    <cellStyle name="20% - Accent3 24" xfId="74"/>
    <cellStyle name="20% - Accent3 25" xfId="75"/>
    <cellStyle name="20% - Accent3 26" xfId="76"/>
    <cellStyle name="20% - Accent3 27" xfId="77"/>
    <cellStyle name="20% - Accent3 28" xfId="78"/>
    <cellStyle name="20% - Accent3 29" xfId="79"/>
    <cellStyle name="20% - Accent3 3" xfId="80"/>
    <cellStyle name="20% - Accent3 30" xfId="81"/>
    <cellStyle name="20% - Accent3 4" xfId="82"/>
    <cellStyle name="20% - Accent3 5" xfId="83"/>
    <cellStyle name="20% - Accent3 6" xfId="84"/>
    <cellStyle name="20% - Accent3 7" xfId="85"/>
    <cellStyle name="20% - Accent3 8" xfId="86"/>
    <cellStyle name="20% - Accent3 9" xfId="87"/>
    <cellStyle name="20% - Accent4 10" xfId="88"/>
    <cellStyle name="20% - Accent4 11" xfId="89"/>
    <cellStyle name="20% - Accent4 12" xfId="90"/>
    <cellStyle name="20% - Accent4 13" xfId="91"/>
    <cellStyle name="20% - Accent4 14" xfId="92"/>
    <cellStyle name="20% - Accent4 15" xfId="93"/>
    <cellStyle name="20% - Accent4 16" xfId="94"/>
    <cellStyle name="20% - Accent4 17" xfId="95"/>
    <cellStyle name="20% - Accent4 18" xfId="96"/>
    <cellStyle name="20% - Accent4 19" xfId="97"/>
    <cellStyle name="20% - Accent4 2" xfId="98"/>
    <cellStyle name="20% - Accent4 20" xfId="99"/>
    <cellStyle name="20% - Accent4 21" xfId="100"/>
    <cellStyle name="20% - Accent4 22" xfId="101"/>
    <cellStyle name="20% - Accent4 23" xfId="102"/>
    <cellStyle name="20% - Accent4 24" xfId="103"/>
    <cellStyle name="20% - Accent4 25" xfId="104"/>
    <cellStyle name="20% - Accent4 26" xfId="105"/>
    <cellStyle name="20% - Accent4 27" xfId="106"/>
    <cellStyle name="20% - Accent4 28" xfId="107"/>
    <cellStyle name="20% - Accent4 29" xfId="108"/>
    <cellStyle name="20% - Accent4 3" xfId="109"/>
    <cellStyle name="20% - Accent4 30" xfId="110"/>
    <cellStyle name="20% - Accent4 4" xfId="111"/>
    <cellStyle name="20% - Accent4 5" xfId="112"/>
    <cellStyle name="20% - Accent4 6" xfId="113"/>
    <cellStyle name="20% - Accent4 7" xfId="114"/>
    <cellStyle name="20% - Accent4 8" xfId="115"/>
    <cellStyle name="20% - Accent4 9" xfId="116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/>
    <cellStyle name="40% - Accent3 11" xfId="122"/>
    <cellStyle name="40% - Accent3 12" xfId="123"/>
    <cellStyle name="40% - Accent3 13" xfId="124"/>
    <cellStyle name="40% - Accent3 14" xfId="125"/>
    <cellStyle name="40% - Accent3 15" xfId="126"/>
    <cellStyle name="40% - Accent3 16" xfId="127"/>
    <cellStyle name="40% - Accent3 17" xfId="128"/>
    <cellStyle name="40% - Accent3 18" xfId="129"/>
    <cellStyle name="40% - Accent3 19" xfId="130"/>
    <cellStyle name="40% - Accent3 2" xfId="131"/>
    <cellStyle name="40% - Accent3 20" xfId="132"/>
    <cellStyle name="40% - Accent3 21" xfId="133"/>
    <cellStyle name="40% - Accent3 22" xfId="134"/>
    <cellStyle name="40% - Accent3 23" xfId="135"/>
    <cellStyle name="40% - Accent3 24" xfId="136"/>
    <cellStyle name="40% - Accent3 25" xfId="137"/>
    <cellStyle name="40% - Accent3 26" xfId="138"/>
    <cellStyle name="40% - Accent3 27" xfId="139"/>
    <cellStyle name="40% - Accent3 28" xfId="140"/>
    <cellStyle name="40% - Accent3 29" xfId="141"/>
    <cellStyle name="40% - Accent3 3" xfId="142"/>
    <cellStyle name="40% - Accent3 30" xfId="143"/>
    <cellStyle name="40% - Accent3 4" xfId="144"/>
    <cellStyle name="40% - Accent3 5" xfId="145"/>
    <cellStyle name="40% - Accent3 6" xfId="146"/>
    <cellStyle name="40% - Accent3 7" xfId="147"/>
    <cellStyle name="40% - Accent3 8" xfId="148"/>
    <cellStyle name="40% - Accent3 9" xfId="149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/>
    <cellStyle name="60% - Accent3 11" xfId="156"/>
    <cellStyle name="60% - Accent3 12" xfId="157"/>
    <cellStyle name="60% - Accent3 13" xfId="158"/>
    <cellStyle name="60% - Accent3 14" xfId="159"/>
    <cellStyle name="60% - Accent3 15" xfId="160"/>
    <cellStyle name="60% - Accent3 16" xfId="161"/>
    <cellStyle name="60% - Accent3 17" xfId="162"/>
    <cellStyle name="60% - Accent3 18" xfId="163"/>
    <cellStyle name="60% - Accent3 19" xfId="164"/>
    <cellStyle name="60% - Accent3 2" xfId="165"/>
    <cellStyle name="60% - Accent3 20" xfId="166"/>
    <cellStyle name="60% - Accent3 21" xfId="167"/>
    <cellStyle name="60% - Accent3 22" xfId="168"/>
    <cellStyle name="60% - Accent3 23" xfId="169"/>
    <cellStyle name="60% - Accent3 24" xfId="170"/>
    <cellStyle name="60% - Accent3 25" xfId="171"/>
    <cellStyle name="60% - Accent3 26" xfId="172"/>
    <cellStyle name="60% - Accent3 27" xfId="173"/>
    <cellStyle name="60% - Accent3 28" xfId="174"/>
    <cellStyle name="60% - Accent3 29" xfId="175"/>
    <cellStyle name="60% - Accent3 3" xfId="176"/>
    <cellStyle name="60% - Accent3 30" xfId="177"/>
    <cellStyle name="60% - Accent3 4" xfId="178"/>
    <cellStyle name="60% - Accent3 5" xfId="179"/>
    <cellStyle name="60% - Accent3 6" xfId="180"/>
    <cellStyle name="60% - Accent3 7" xfId="181"/>
    <cellStyle name="60% - Accent3 8" xfId="182"/>
    <cellStyle name="60% - Accent3 9" xfId="183"/>
    <cellStyle name="60% - Accent4 10" xfId="184"/>
    <cellStyle name="60% - Accent4 11" xfId="185"/>
    <cellStyle name="60% - Accent4 12" xfId="186"/>
    <cellStyle name="60% - Accent4 13" xfId="187"/>
    <cellStyle name="60% - Accent4 14" xfId="188"/>
    <cellStyle name="60% - Accent4 15" xfId="189"/>
    <cellStyle name="60% - Accent4 16" xfId="190"/>
    <cellStyle name="60% - Accent4 17" xfId="191"/>
    <cellStyle name="60% - Accent4 18" xfId="192"/>
    <cellStyle name="60% - Accent4 19" xfId="193"/>
    <cellStyle name="60% - Accent4 2" xfId="194"/>
    <cellStyle name="60% - Accent4 20" xfId="195"/>
    <cellStyle name="60% - Accent4 21" xfId="196"/>
    <cellStyle name="60% - Accent4 22" xfId="197"/>
    <cellStyle name="60% - Accent4 23" xfId="198"/>
    <cellStyle name="60% - Accent4 24" xfId="199"/>
    <cellStyle name="60% - Accent4 25" xfId="200"/>
    <cellStyle name="60% - Accent4 26" xfId="201"/>
    <cellStyle name="60% - Accent4 27" xfId="202"/>
    <cellStyle name="60% - Accent4 28" xfId="203"/>
    <cellStyle name="60% - Accent4 29" xfId="204"/>
    <cellStyle name="60% - Accent4 3" xfId="205"/>
    <cellStyle name="60% - Accent4 30" xfId="206"/>
    <cellStyle name="60% - Accent4 4" xfId="207"/>
    <cellStyle name="60% - Accent4 5" xfId="208"/>
    <cellStyle name="60% - Accent4 6" xfId="209"/>
    <cellStyle name="60% - Accent4 7" xfId="210"/>
    <cellStyle name="60% - Accent4 8" xfId="211"/>
    <cellStyle name="60% - Accent4 9" xfId="212"/>
    <cellStyle name="60% - Accent5" xfId="213" builtinId="48" customBuiltin="1"/>
    <cellStyle name="60% - Accent6 10" xfId="214"/>
    <cellStyle name="60% - Accent6 11" xfId="215"/>
    <cellStyle name="60% - Accent6 12" xfId="216"/>
    <cellStyle name="60% - Accent6 13" xfId="217"/>
    <cellStyle name="60% - Accent6 14" xfId="218"/>
    <cellStyle name="60% - Accent6 15" xfId="219"/>
    <cellStyle name="60% - Accent6 16" xfId="220"/>
    <cellStyle name="60% - Accent6 17" xfId="221"/>
    <cellStyle name="60% - Accent6 18" xfId="222"/>
    <cellStyle name="60% - Accent6 19" xfId="223"/>
    <cellStyle name="60% - Accent6 2" xfId="224"/>
    <cellStyle name="60% - Accent6 20" xfId="225"/>
    <cellStyle name="60% - Accent6 21" xfId="226"/>
    <cellStyle name="60% - Accent6 22" xfId="227"/>
    <cellStyle name="60% - Accent6 23" xfId="228"/>
    <cellStyle name="60% - Accent6 24" xfId="229"/>
    <cellStyle name="60% - Accent6 25" xfId="230"/>
    <cellStyle name="60% - Accent6 26" xfId="231"/>
    <cellStyle name="60% - Accent6 27" xfId="232"/>
    <cellStyle name="60% - Accent6 28" xfId="233"/>
    <cellStyle name="60% - Accent6 29" xfId="234"/>
    <cellStyle name="60% - Accent6 3" xfId="235"/>
    <cellStyle name="60% - Accent6 30" xfId="236"/>
    <cellStyle name="60% - Accent6 4" xfId="237"/>
    <cellStyle name="60% - Accent6 5" xfId="238"/>
    <cellStyle name="60% - Accent6 6" xfId="239"/>
    <cellStyle name="60% - Accent6 7" xfId="240"/>
    <cellStyle name="60% - Accent6 8" xfId="241"/>
    <cellStyle name="60% - Accent6 9" xfId="242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/>
    <cellStyle name="Note 10" xfId="263"/>
    <cellStyle name="Note 11" xfId="264"/>
    <cellStyle name="Note 12" xfId="265"/>
    <cellStyle name="Note 13" xfId="266"/>
    <cellStyle name="Note 14" xfId="267"/>
    <cellStyle name="Note 15" xfId="268"/>
    <cellStyle name="Note 16" xfId="269"/>
    <cellStyle name="Note 17" xfId="270"/>
    <cellStyle name="Note 18" xfId="271"/>
    <cellStyle name="Note 19" xfId="272"/>
    <cellStyle name="Note 2" xfId="273"/>
    <cellStyle name="Note 20" xfId="274"/>
    <cellStyle name="Note 21" xfId="275"/>
    <cellStyle name="Note 22" xfId="276"/>
    <cellStyle name="Note 23" xfId="277"/>
    <cellStyle name="Note 24" xfId="278"/>
    <cellStyle name="Note 25" xfId="279"/>
    <cellStyle name="Note 26" xfId="280"/>
    <cellStyle name="Note 27" xfId="281"/>
    <cellStyle name="Note 28" xfId="282"/>
    <cellStyle name="Note 29" xfId="283"/>
    <cellStyle name="Note 3" xfId="284"/>
    <cellStyle name="Note 30" xfId="285"/>
    <cellStyle name="Note 4" xfId="286"/>
    <cellStyle name="Note 5" xfId="287"/>
    <cellStyle name="Note 6" xfId="288"/>
    <cellStyle name="Note 7" xfId="289"/>
    <cellStyle name="Note 8" xfId="290"/>
    <cellStyle name="Note 9" xfId="291"/>
    <cellStyle name="Output" xfId="292" builtinId="21" customBuiltin="1"/>
    <cellStyle name="Title 10" xfId="293"/>
    <cellStyle name="Title 11" xfId="294"/>
    <cellStyle name="Title 12" xfId="295"/>
    <cellStyle name="Title 13" xfId="296"/>
    <cellStyle name="Title 14" xfId="297"/>
    <cellStyle name="Title 15" xfId="298"/>
    <cellStyle name="Title 16" xfId="299"/>
    <cellStyle name="Title 17" xfId="300"/>
    <cellStyle name="Title 18" xfId="301"/>
    <cellStyle name="Title 19" xfId="302"/>
    <cellStyle name="Title 2" xfId="303"/>
    <cellStyle name="Title 20" xfId="304"/>
    <cellStyle name="Title 21" xfId="305"/>
    <cellStyle name="Title 22" xfId="306"/>
    <cellStyle name="Title 23" xfId="307"/>
    <cellStyle name="Title 24" xfId="308"/>
    <cellStyle name="Title 25" xfId="309"/>
    <cellStyle name="Title 26" xfId="310"/>
    <cellStyle name="Title 27" xfId="311"/>
    <cellStyle name="Title 28" xfId="312"/>
    <cellStyle name="Title 29" xfId="313"/>
    <cellStyle name="Title 3" xfId="314"/>
    <cellStyle name="Title 30" xfId="315"/>
    <cellStyle name="Title 4" xfId="316"/>
    <cellStyle name="Title 5" xfId="317"/>
    <cellStyle name="Title 6" xfId="318"/>
    <cellStyle name="Title 7" xfId="319"/>
    <cellStyle name="Title 8" xfId="320"/>
    <cellStyle name="Title 9" xfId="321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3\REPORTS\TARACQAYIN\06\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3\REPORTS\TARACQAYIN\06\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3\REPORTS\TARACQAYIN\06\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3\REPORTS\TARACQAYIN\06\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3\REPORTS\TARACQAYIN\06\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101"/>
    </sheetNames>
    <sheetDataSet>
      <sheetData sheetId="0">
        <row r="22">
          <cell r="E22">
            <v>24820.6</v>
          </cell>
          <cell r="F22">
            <v>42159.9</v>
          </cell>
          <cell r="G22">
            <v>112994.9</v>
          </cell>
          <cell r="H22">
            <v>13310.7</v>
          </cell>
          <cell r="I22">
            <v>48584.2</v>
          </cell>
          <cell r="J22">
            <v>496507.9</v>
          </cell>
          <cell r="K22">
            <v>51686.2</v>
          </cell>
          <cell r="L22">
            <v>27195.9</v>
          </cell>
          <cell r="M22">
            <v>26100.5</v>
          </cell>
          <cell r="N22">
            <v>2859.5</v>
          </cell>
          <cell r="O22">
            <v>122198.6</v>
          </cell>
          <cell r="P22">
            <v>18432.3</v>
          </cell>
        </row>
        <row r="23">
          <cell r="E23">
            <v>6193.4</v>
          </cell>
          <cell r="F23">
            <v>2909.6</v>
          </cell>
          <cell r="G23">
            <v>18531</v>
          </cell>
          <cell r="H23">
            <v>2649.9</v>
          </cell>
          <cell r="I23">
            <v>4280.6000000000004</v>
          </cell>
          <cell r="J23">
            <v>72569.3</v>
          </cell>
          <cell r="K23">
            <v>9183.9</v>
          </cell>
          <cell r="L23">
            <v>10087.6</v>
          </cell>
          <cell r="M23">
            <v>1654.7</v>
          </cell>
          <cell r="N23">
            <v>251.4</v>
          </cell>
          <cell r="O23">
            <v>4277.3999999999996</v>
          </cell>
          <cell r="P23">
            <v>5784.8</v>
          </cell>
        </row>
        <row r="43">
          <cell r="E43">
            <v>1210726.7</v>
          </cell>
          <cell r="F43">
            <v>604978.69999999995</v>
          </cell>
          <cell r="G43">
            <v>1705180.2</v>
          </cell>
          <cell r="H43">
            <v>491314.8</v>
          </cell>
          <cell r="I43">
            <v>1232906.7</v>
          </cell>
          <cell r="J43">
            <v>2074897.6</v>
          </cell>
          <cell r="K43">
            <v>1490149.1</v>
          </cell>
          <cell r="L43">
            <v>1359586.5</v>
          </cell>
          <cell r="M43">
            <v>200566.7</v>
          </cell>
          <cell r="N43">
            <v>82401.7</v>
          </cell>
          <cell r="O43">
            <v>1418854.3</v>
          </cell>
          <cell r="P43">
            <v>878156.9</v>
          </cell>
        </row>
        <row r="44">
          <cell r="E44">
            <v>514189.3</v>
          </cell>
          <cell r="F44">
            <v>320667.40000000002</v>
          </cell>
          <cell r="G44">
            <v>693646.7</v>
          </cell>
          <cell r="H44">
            <v>192923.9</v>
          </cell>
          <cell r="I44">
            <v>447746.4</v>
          </cell>
          <cell r="J44">
            <v>881495.5</v>
          </cell>
          <cell r="K44">
            <v>605249.6</v>
          </cell>
          <cell r="L44">
            <v>654151.69999999995</v>
          </cell>
          <cell r="M44">
            <v>75284.899999999994</v>
          </cell>
          <cell r="N44">
            <v>27417.7</v>
          </cell>
          <cell r="O44">
            <v>619870.4</v>
          </cell>
          <cell r="P44">
            <v>378305.3</v>
          </cell>
        </row>
        <row r="71">
          <cell r="E71">
            <v>12097.2</v>
          </cell>
          <cell r="F71">
            <v>3582</v>
          </cell>
          <cell r="G71">
            <v>22311.4</v>
          </cell>
          <cell r="H71">
            <v>3274.5</v>
          </cell>
          <cell r="I71">
            <v>32379.4</v>
          </cell>
          <cell r="J71">
            <v>32647.9</v>
          </cell>
          <cell r="K71">
            <v>23768.3</v>
          </cell>
          <cell r="L71">
            <v>5169.6000000000004</v>
          </cell>
          <cell r="M71">
            <v>6066.5</v>
          </cell>
          <cell r="N71">
            <v>10279.5</v>
          </cell>
          <cell r="O71">
            <v>52140.5</v>
          </cell>
          <cell r="P71">
            <v>11056.6</v>
          </cell>
        </row>
        <row r="72">
          <cell r="E72">
            <v>2066.3000000000002</v>
          </cell>
          <cell r="F72">
            <v>839.7</v>
          </cell>
          <cell r="G72">
            <v>2846.7</v>
          </cell>
          <cell r="H72">
            <v>2047.3</v>
          </cell>
          <cell r="I72">
            <v>1478.5</v>
          </cell>
          <cell r="J72">
            <v>3079.4</v>
          </cell>
          <cell r="K72">
            <v>1553.7</v>
          </cell>
          <cell r="L72">
            <v>2938.4</v>
          </cell>
          <cell r="M72">
            <v>995</v>
          </cell>
          <cell r="N72">
            <v>799</v>
          </cell>
          <cell r="O72">
            <v>3094.9</v>
          </cell>
          <cell r="P72">
            <v>1718.1</v>
          </cell>
        </row>
        <row r="92">
          <cell r="E92">
            <v>577518.69999999995</v>
          </cell>
          <cell r="F92">
            <v>414994.8</v>
          </cell>
          <cell r="G92">
            <v>1633644.7</v>
          </cell>
          <cell r="H92">
            <v>446497.3</v>
          </cell>
          <cell r="I92">
            <v>569802.5</v>
          </cell>
          <cell r="J92">
            <v>3383289</v>
          </cell>
          <cell r="K92">
            <v>1100614.7</v>
          </cell>
          <cell r="L92">
            <v>539293.1</v>
          </cell>
          <cell r="M92">
            <v>319521.8</v>
          </cell>
          <cell r="N92">
            <v>51171.5</v>
          </cell>
          <cell r="O92">
            <v>794214.1</v>
          </cell>
          <cell r="P92">
            <v>700944</v>
          </cell>
        </row>
        <row r="93">
          <cell r="E93">
            <v>230216.6</v>
          </cell>
          <cell r="F93">
            <v>149526.9</v>
          </cell>
          <cell r="G93">
            <v>493949</v>
          </cell>
          <cell r="H93">
            <v>129523.5</v>
          </cell>
          <cell r="I93">
            <v>197128.8</v>
          </cell>
          <cell r="J93">
            <v>1133267.5</v>
          </cell>
          <cell r="K93">
            <v>535443.69999999995</v>
          </cell>
          <cell r="L93">
            <v>185194.4</v>
          </cell>
          <cell r="M93">
            <v>92883.4</v>
          </cell>
          <cell r="N93">
            <v>15576.3</v>
          </cell>
          <cell r="O93">
            <v>319668.90000000002</v>
          </cell>
          <cell r="P93">
            <v>265205.90000000002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101"/>
    </sheetNames>
    <sheetDataSet>
      <sheetData sheetId="0">
        <row r="26">
          <cell r="E26">
            <v>17374.599999999999</v>
          </cell>
          <cell r="F26">
            <v>29511.9</v>
          </cell>
          <cell r="G26">
            <v>79096.399999999994</v>
          </cell>
          <cell r="H26">
            <v>9317.5</v>
          </cell>
          <cell r="I26">
            <v>34008.9</v>
          </cell>
          <cell r="J26">
            <v>347555.5</v>
          </cell>
          <cell r="K26">
            <v>36180.300000000003</v>
          </cell>
          <cell r="L26">
            <v>19037.099999999999</v>
          </cell>
          <cell r="M26">
            <v>18270.400000000001</v>
          </cell>
          <cell r="N26">
            <v>2001.6</v>
          </cell>
          <cell r="O26">
            <v>85539</v>
          </cell>
          <cell r="P26">
            <v>12902.6</v>
          </cell>
        </row>
        <row r="47">
          <cell r="E47">
            <v>847508.6</v>
          </cell>
          <cell r="F47">
            <v>423485.1</v>
          </cell>
          <cell r="G47">
            <v>1193626.2</v>
          </cell>
          <cell r="H47">
            <v>343920.3</v>
          </cell>
          <cell r="I47">
            <v>863034.7</v>
          </cell>
          <cell r="J47">
            <v>1452428.3</v>
          </cell>
          <cell r="K47">
            <v>1043104.5</v>
          </cell>
          <cell r="L47">
            <v>951710.6</v>
          </cell>
          <cell r="M47">
            <v>140396.70000000001</v>
          </cell>
          <cell r="N47">
            <v>57681.2</v>
          </cell>
          <cell r="O47">
            <v>993198.2</v>
          </cell>
          <cell r="P47">
            <v>614709.80000000005</v>
          </cell>
        </row>
        <row r="75">
          <cell r="E75">
            <v>8468.1</v>
          </cell>
          <cell r="F75">
            <v>2507.4</v>
          </cell>
          <cell r="G75">
            <v>15617.9</v>
          </cell>
          <cell r="H75">
            <v>2292.1999999999998</v>
          </cell>
          <cell r="I75">
            <v>22665.599999999999</v>
          </cell>
          <cell r="J75">
            <v>22853.5</v>
          </cell>
          <cell r="K75">
            <v>16637.8</v>
          </cell>
          <cell r="L75">
            <v>3618.7</v>
          </cell>
          <cell r="M75">
            <v>4246.5</v>
          </cell>
          <cell r="N75">
            <v>7195.7</v>
          </cell>
          <cell r="O75">
            <v>36498.400000000001</v>
          </cell>
          <cell r="P75">
            <v>7739.6</v>
          </cell>
        </row>
        <row r="96">
          <cell r="E96">
            <v>404263.2</v>
          </cell>
          <cell r="F96">
            <v>290496.3</v>
          </cell>
          <cell r="G96">
            <v>1143551.3</v>
          </cell>
          <cell r="H96">
            <v>312548.09999999998</v>
          </cell>
          <cell r="I96">
            <v>398861.8</v>
          </cell>
          <cell r="J96">
            <v>2368302.2999999998</v>
          </cell>
          <cell r="K96">
            <v>770430.3</v>
          </cell>
          <cell r="L96">
            <v>377505.2</v>
          </cell>
          <cell r="M96">
            <v>223665.4</v>
          </cell>
          <cell r="N96">
            <v>35820.1</v>
          </cell>
          <cell r="O96">
            <v>555949.80000000005</v>
          </cell>
          <cell r="P96">
            <v>490660.8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2"/>
    </sheetNames>
    <sheetDataSet>
      <sheetData sheetId="0">
        <row r="127">
          <cell r="E127">
            <v>210712.6</v>
          </cell>
          <cell r="F127">
            <v>121100</v>
          </cell>
          <cell r="G127">
            <v>413002.5</v>
          </cell>
          <cell r="H127">
            <v>123669.9</v>
          </cell>
          <cell r="I127">
            <v>162540</v>
          </cell>
          <cell r="J127">
            <v>910512.5</v>
          </cell>
          <cell r="K127">
            <v>322632.5</v>
          </cell>
          <cell r="L127">
            <v>193482</v>
          </cell>
          <cell r="M127">
            <v>17514.5</v>
          </cell>
          <cell r="N127">
            <v>13447</v>
          </cell>
          <cell r="O127">
            <v>232950</v>
          </cell>
          <cell r="P127">
            <v>124569</v>
          </cell>
        </row>
        <row r="128">
          <cell r="E128">
            <v>195372.4</v>
          </cell>
          <cell r="F128">
            <v>87633</v>
          </cell>
          <cell r="G128">
            <v>320570.09999999998</v>
          </cell>
          <cell r="H128">
            <v>99635.4</v>
          </cell>
          <cell r="I128">
            <v>129831.1</v>
          </cell>
          <cell r="J128">
            <v>797300.7</v>
          </cell>
          <cell r="K128">
            <v>266052.3</v>
          </cell>
          <cell r="L128">
            <v>174406.1</v>
          </cell>
          <cell r="M128">
            <v>17280.3</v>
          </cell>
          <cell r="N128">
            <v>9743.2000000000007</v>
          </cell>
          <cell r="O128">
            <v>211735.8</v>
          </cell>
          <cell r="P128">
            <v>135221.1</v>
          </cell>
        </row>
        <row r="134">
          <cell r="E134">
            <v>70.3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2.2000000000000002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139706.4</v>
          </cell>
          <cell r="F141">
            <v>19268.900000000001</v>
          </cell>
          <cell r="G141">
            <v>88686.2</v>
          </cell>
          <cell r="H141">
            <v>42107.199999999997</v>
          </cell>
          <cell r="I141">
            <v>88556.1</v>
          </cell>
          <cell r="J141">
            <v>720746.4</v>
          </cell>
          <cell r="K141">
            <v>52889</v>
          </cell>
          <cell r="L141">
            <v>62193</v>
          </cell>
          <cell r="M141">
            <v>12115.9</v>
          </cell>
          <cell r="N141">
            <v>5868.5</v>
          </cell>
          <cell r="O141">
            <v>59977.599999999999</v>
          </cell>
          <cell r="P141">
            <v>55818.6</v>
          </cell>
        </row>
        <row r="142">
          <cell r="E142">
            <v>74579.199999999997</v>
          </cell>
          <cell r="F142">
            <v>11131.9</v>
          </cell>
          <cell r="G142">
            <v>30708.5</v>
          </cell>
          <cell r="H142">
            <v>21923.599999999999</v>
          </cell>
          <cell r="I142">
            <v>16904.3</v>
          </cell>
          <cell r="J142">
            <v>284675.8</v>
          </cell>
          <cell r="K142">
            <v>17107.599999999999</v>
          </cell>
          <cell r="L142">
            <v>16853.2</v>
          </cell>
          <cell r="M142">
            <v>5647.4</v>
          </cell>
          <cell r="N142">
            <v>526.9</v>
          </cell>
          <cell r="O142">
            <v>27201</v>
          </cell>
          <cell r="P142">
            <v>21907.5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6328.4</v>
          </cell>
          <cell r="M148">
            <v>0</v>
          </cell>
          <cell r="N148">
            <v>1200</v>
          </cell>
          <cell r="O148">
            <v>3000</v>
          </cell>
          <cell r="P148">
            <v>5100</v>
          </cell>
        </row>
        <row r="149">
          <cell r="E149">
            <v>1351</v>
          </cell>
          <cell r="F149">
            <v>0</v>
          </cell>
          <cell r="G149">
            <v>17944.099999999999</v>
          </cell>
          <cell r="H149">
            <v>0</v>
          </cell>
          <cell r="I149">
            <v>2205</v>
          </cell>
          <cell r="J149">
            <v>306.60000000000002</v>
          </cell>
          <cell r="K149">
            <v>1200</v>
          </cell>
          <cell r="L149">
            <v>2251.6999999999998</v>
          </cell>
          <cell r="M149">
            <v>0</v>
          </cell>
          <cell r="N149">
            <v>662.2</v>
          </cell>
          <cell r="O149">
            <v>1500</v>
          </cell>
          <cell r="P149">
            <v>2449.8000000000002</v>
          </cell>
        </row>
        <row r="155">
          <cell r="E155">
            <v>3783</v>
          </cell>
          <cell r="F155">
            <v>1591.9</v>
          </cell>
          <cell r="G155">
            <v>25334.1</v>
          </cell>
          <cell r="H155">
            <v>12182.8</v>
          </cell>
          <cell r="I155">
            <v>2411.9</v>
          </cell>
          <cell r="J155">
            <v>108221.4</v>
          </cell>
          <cell r="K155">
            <v>14644.4</v>
          </cell>
          <cell r="L155">
            <v>5225.6000000000004</v>
          </cell>
          <cell r="M155">
            <v>12.1</v>
          </cell>
          <cell r="N155">
            <v>16.7</v>
          </cell>
          <cell r="O155">
            <v>1218.0999999999999</v>
          </cell>
          <cell r="P155">
            <v>1924.3</v>
          </cell>
        </row>
        <row r="156">
          <cell r="E156">
            <v>142.5</v>
          </cell>
          <cell r="F156">
            <v>2422.8000000000002</v>
          </cell>
          <cell r="G156">
            <v>4069.7</v>
          </cell>
          <cell r="H156">
            <v>3220.9</v>
          </cell>
          <cell r="I156">
            <v>34.1</v>
          </cell>
          <cell r="J156">
            <v>44283.5</v>
          </cell>
          <cell r="K156">
            <v>7492.5</v>
          </cell>
          <cell r="L156">
            <v>573.4</v>
          </cell>
          <cell r="M156">
            <v>7.8</v>
          </cell>
          <cell r="N156">
            <v>0.9</v>
          </cell>
          <cell r="O156">
            <v>310.39999999999998</v>
          </cell>
          <cell r="P156">
            <v>801.8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296958.5</v>
          </cell>
          <cell r="F197">
            <v>162593.20000000001</v>
          </cell>
          <cell r="G197">
            <v>435537.6</v>
          </cell>
          <cell r="H197">
            <v>156157.29999999999</v>
          </cell>
          <cell r="I197">
            <v>340434.7</v>
          </cell>
          <cell r="J197">
            <v>977405.5</v>
          </cell>
          <cell r="K197">
            <v>436913.3</v>
          </cell>
          <cell r="L197">
            <v>456750.2</v>
          </cell>
          <cell r="M197">
            <v>41405.699999999997</v>
          </cell>
          <cell r="N197">
            <v>32355.7</v>
          </cell>
          <cell r="O197">
            <v>537355.9</v>
          </cell>
          <cell r="P197">
            <v>254639.7</v>
          </cell>
        </row>
        <row r="198">
          <cell r="E198">
            <v>122659.2</v>
          </cell>
          <cell r="F198">
            <v>76296.800000000003</v>
          </cell>
          <cell r="G198">
            <v>200048.6</v>
          </cell>
          <cell r="H198">
            <v>70268.5</v>
          </cell>
          <cell r="I198">
            <v>151746</v>
          </cell>
          <cell r="J198">
            <v>548297.1</v>
          </cell>
          <cell r="K198">
            <v>174961.3</v>
          </cell>
          <cell r="L198">
            <v>183954.8</v>
          </cell>
          <cell r="M198">
            <v>17730</v>
          </cell>
          <cell r="N198">
            <v>13833.6</v>
          </cell>
          <cell r="O198">
            <v>247308.4</v>
          </cell>
          <cell r="P198">
            <v>111247.8</v>
          </cell>
        </row>
        <row r="218">
          <cell r="E218">
            <v>297008.5</v>
          </cell>
          <cell r="F218">
            <v>162793.20000000001</v>
          </cell>
          <cell r="G218">
            <v>435937.6</v>
          </cell>
          <cell r="H218">
            <v>156217.29999999999</v>
          </cell>
          <cell r="I218">
            <v>340634.7</v>
          </cell>
          <cell r="J218">
            <v>977555.5</v>
          </cell>
          <cell r="K218">
            <v>437013.3</v>
          </cell>
          <cell r="L218">
            <v>457500.2</v>
          </cell>
          <cell r="M218">
            <v>41420.699999999997</v>
          </cell>
          <cell r="N218">
            <v>32363.7</v>
          </cell>
          <cell r="O218">
            <v>537380.9</v>
          </cell>
          <cell r="P218">
            <v>254702.7</v>
          </cell>
        </row>
        <row r="219">
          <cell r="E219">
            <v>122661.9</v>
          </cell>
          <cell r="F219">
            <v>76352.800000000003</v>
          </cell>
          <cell r="G219">
            <v>200123.6</v>
          </cell>
          <cell r="H219">
            <v>70274.5</v>
          </cell>
          <cell r="I219">
            <v>151910.20000000001</v>
          </cell>
          <cell r="J219">
            <v>548540.6</v>
          </cell>
          <cell r="K219">
            <v>174980</v>
          </cell>
          <cell r="L219">
            <v>184216.9</v>
          </cell>
          <cell r="M219">
            <v>17730</v>
          </cell>
          <cell r="N219">
            <v>13833.6</v>
          </cell>
          <cell r="O219">
            <v>247311.4</v>
          </cell>
          <cell r="P219">
            <v>111274.8</v>
          </cell>
        </row>
        <row r="225">
          <cell r="E225">
            <v>10000</v>
          </cell>
          <cell r="F225">
            <v>4000</v>
          </cell>
          <cell r="G225">
            <v>10000</v>
          </cell>
          <cell r="H225">
            <v>6000</v>
          </cell>
          <cell r="I225">
            <v>6000</v>
          </cell>
          <cell r="J225">
            <v>15000</v>
          </cell>
          <cell r="K225">
            <v>15000</v>
          </cell>
          <cell r="L225">
            <v>8000</v>
          </cell>
          <cell r="M225">
            <v>2700</v>
          </cell>
          <cell r="N225">
            <v>1000</v>
          </cell>
          <cell r="O225">
            <v>11000</v>
          </cell>
          <cell r="P225">
            <v>4000</v>
          </cell>
        </row>
        <row r="226">
          <cell r="E226">
            <v>7294.8</v>
          </cell>
          <cell r="F226">
            <v>2886.1</v>
          </cell>
          <cell r="G226">
            <v>14231.5</v>
          </cell>
          <cell r="H226">
            <v>8879.9</v>
          </cell>
          <cell r="I226">
            <v>3851.7</v>
          </cell>
          <cell r="J226">
            <v>18920.400000000001</v>
          </cell>
          <cell r="K226">
            <v>8516.4</v>
          </cell>
          <cell r="L226">
            <v>7098.1</v>
          </cell>
          <cell r="M226">
            <v>741.8</v>
          </cell>
          <cell r="N226">
            <v>1000</v>
          </cell>
          <cell r="O226">
            <v>6657.7</v>
          </cell>
          <cell r="P226">
            <v>6112.2</v>
          </cell>
        </row>
        <row r="232">
          <cell r="E232">
            <v>15000</v>
          </cell>
          <cell r="F232">
            <v>14000</v>
          </cell>
          <cell r="G232">
            <v>35000</v>
          </cell>
          <cell r="H232">
            <v>10000</v>
          </cell>
          <cell r="I232">
            <v>20000</v>
          </cell>
          <cell r="J232">
            <v>40000</v>
          </cell>
          <cell r="K232">
            <v>30000</v>
          </cell>
          <cell r="L232">
            <v>10500</v>
          </cell>
          <cell r="M232">
            <v>20</v>
          </cell>
          <cell r="N232">
            <v>1500</v>
          </cell>
          <cell r="O232">
            <v>20000</v>
          </cell>
          <cell r="P232">
            <v>15000</v>
          </cell>
        </row>
        <row r="233">
          <cell r="E233">
            <v>4020.9</v>
          </cell>
          <cell r="F233">
            <v>4951.8999999999996</v>
          </cell>
          <cell r="G233">
            <v>20201.900000000001</v>
          </cell>
          <cell r="H233">
            <v>6193.7</v>
          </cell>
          <cell r="I233">
            <v>4940.8999999999996</v>
          </cell>
          <cell r="J233">
            <v>1912.6</v>
          </cell>
          <cell r="K233">
            <v>5150.7</v>
          </cell>
          <cell r="L233">
            <v>6472.6</v>
          </cell>
          <cell r="M233">
            <v>0</v>
          </cell>
          <cell r="N233">
            <v>530.29999999999995</v>
          </cell>
          <cell r="O233">
            <v>2019.2</v>
          </cell>
          <cell r="P233">
            <v>0</v>
          </cell>
        </row>
        <row r="253">
          <cell r="E253">
            <v>1500</v>
          </cell>
          <cell r="F253">
            <v>0</v>
          </cell>
          <cell r="G253">
            <v>0</v>
          </cell>
          <cell r="H253">
            <v>0</v>
          </cell>
          <cell r="I253">
            <v>1700</v>
          </cell>
          <cell r="J253">
            <v>0</v>
          </cell>
          <cell r="K253">
            <v>0</v>
          </cell>
          <cell r="L253">
            <v>1350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</row>
        <row r="254">
          <cell r="E254">
            <v>850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500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2"/>
    </sheetNames>
    <sheetDataSet>
      <sheetData sheetId="0">
        <row r="131">
          <cell r="E131">
            <v>161052.6</v>
          </cell>
          <cell r="F131">
            <v>93260</v>
          </cell>
          <cell r="G131">
            <v>311457.5</v>
          </cell>
          <cell r="H131">
            <v>94902.9</v>
          </cell>
          <cell r="I131">
            <v>130888.5</v>
          </cell>
          <cell r="J131">
            <v>714072.5</v>
          </cell>
          <cell r="K131">
            <v>251523</v>
          </cell>
          <cell r="L131">
            <v>151266.5</v>
          </cell>
          <cell r="M131">
            <v>14099.4</v>
          </cell>
          <cell r="N131">
            <v>11076.7</v>
          </cell>
          <cell r="O131">
            <v>183667.5</v>
          </cell>
          <cell r="P131">
            <v>95520.8</v>
          </cell>
        </row>
        <row r="138">
          <cell r="E138">
            <v>49.2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97794.5</v>
          </cell>
          <cell r="F145">
            <v>13488.3</v>
          </cell>
          <cell r="G145">
            <v>62080.3</v>
          </cell>
          <cell r="H145">
            <v>29475</v>
          </cell>
          <cell r="I145">
            <v>61989.3</v>
          </cell>
          <cell r="J145">
            <v>504522.5</v>
          </cell>
          <cell r="K145">
            <v>37022.400000000001</v>
          </cell>
          <cell r="L145">
            <v>43535.1</v>
          </cell>
          <cell r="M145">
            <v>8481.1</v>
          </cell>
          <cell r="N145">
            <v>4107.8999999999996</v>
          </cell>
          <cell r="O145">
            <v>41984.4</v>
          </cell>
          <cell r="P145">
            <v>39073</v>
          </cell>
        </row>
        <row r="152">
          <cell r="E152">
            <v>1621.2</v>
          </cell>
          <cell r="F152">
            <v>4300.8</v>
          </cell>
          <cell r="G152">
            <v>30100</v>
          </cell>
          <cell r="H152">
            <v>0</v>
          </cell>
          <cell r="I152">
            <v>2394</v>
          </cell>
          <cell r="J152">
            <v>700</v>
          </cell>
          <cell r="K152">
            <v>1680</v>
          </cell>
          <cell r="L152">
            <v>4429.8999999999996</v>
          </cell>
          <cell r="M152">
            <v>0</v>
          </cell>
          <cell r="N152">
            <v>840</v>
          </cell>
          <cell r="O152">
            <v>2100</v>
          </cell>
          <cell r="P152">
            <v>3570</v>
          </cell>
        </row>
        <row r="159">
          <cell r="E159">
            <v>2648.1</v>
          </cell>
          <cell r="F159">
            <v>1114.4000000000001</v>
          </cell>
          <cell r="G159">
            <v>17733.900000000001</v>
          </cell>
          <cell r="H159">
            <v>8527.9</v>
          </cell>
          <cell r="I159">
            <v>1688.3</v>
          </cell>
          <cell r="J159">
            <v>75755</v>
          </cell>
          <cell r="K159">
            <v>10251.1</v>
          </cell>
          <cell r="L159">
            <v>3658</v>
          </cell>
          <cell r="M159">
            <v>0</v>
          </cell>
          <cell r="N159">
            <v>0.9</v>
          </cell>
          <cell r="O159">
            <v>852.7</v>
          </cell>
          <cell r="P159">
            <v>1347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207871</v>
          </cell>
          <cell r="F201">
            <v>113815.2</v>
          </cell>
          <cell r="G201">
            <v>304876.3</v>
          </cell>
          <cell r="H201">
            <v>109310.1</v>
          </cell>
          <cell r="I201">
            <v>238304.3</v>
          </cell>
          <cell r="J201">
            <v>684183.9</v>
          </cell>
          <cell r="K201">
            <v>305839.3</v>
          </cell>
          <cell r="L201">
            <v>319725.09999999998</v>
          </cell>
          <cell r="M201">
            <v>28984</v>
          </cell>
          <cell r="N201">
            <v>22649</v>
          </cell>
          <cell r="O201">
            <v>376149.1</v>
          </cell>
          <cell r="P201">
            <v>178247.8</v>
          </cell>
        </row>
        <row r="222">
          <cell r="E222">
            <v>207906</v>
          </cell>
          <cell r="F222">
            <v>113955.2</v>
          </cell>
          <cell r="G222">
            <v>305156.3</v>
          </cell>
          <cell r="H222">
            <v>109352.1</v>
          </cell>
          <cell r="I222">
            <v>238444.3</v>
          </cell>
          <cell r="J222">
            <v>684288.9</v>
          </cell>
          <cell r="K222">
            <v>305909.3</v>
          </cell>
          <cell r="L222">
            <v>320250.09999999998</v>
          </cell>
          <cell r="M222">
            <v>28994.5</v>
          </cell>
          <cell r="N222">
            <v>22654.6</v>
          </cell>
          <cell r="O222">
            <v>376166.6</v>
          </cell>
          <cell r="P222">
            <v>178291.9</v>
          </cell>
        </row>
        <row r="229">
          <cell r="E229">
            <v>7000</v>
          </cell>
          <cell r="F229">
            <v>2800</v>
          </cell>
          <cell r="G229">
            <v>7000</v>
          </cell>
          <cell r="H229">
            <v>4200</v>
          </cell>
          <cell r="I229">
            <v>4200</v>
          </cell>
          <cell r="J229">
            <v>10500</v>
          </cell>
          <cell r="K229">
            <v>10500</v>
          </cell>
          <cell r="L229">
            <v>5600</v>
          </cell>
          <cell r="M229">
            <v>1890</v>
          </cell>
          <cell r="N229">
            <v>700</v>
          </cell>
          <cell r="O229">
            <v>7700</v>
          </cell>
          <cell r="P229">
            <v>2800</v>
          </cell>
        </row>
        <row r="236">
          <cell r="E236">
            <v>10500</v>
          </cell>
          <cell r="F236">
            <v>9800</v>
          </cell>
          <cell r="G236">
            <v>24500</v>
          </cell>
          <cell r="H236">
            <v>7000</v>
          </cell>
          <cell r="I236">
            <v>14000</v>
          </cell>
          <cell r="J236">
            <v>28000</v>
          </cell>
          <cell r="K236">
            <v>21000</v>
          </cell>
          <cell r="L236">
            <v>7350</v>
          </cell>
          <cell r="M236">
            <v>14</v>
          </cell>
          <cell r="N236">
            <v>1050</v>
          </cell>
          <cell r="O236">
            <v>14000</v>
          </cell>
          <cell r="P236">
            <v>10500</v>
          </cell>
        </row>
        <row r="257"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21_3"/>
    </sheetNames>
    <sheetDataSet>
      <sheetData sheetId="0">
        <row r="88">
          <cell r="R88">
            <v>728400</v>
          </cell>
        </row>
        <row r="92">
          <cell r="N92">
            <v>516880</v>
          </cell>
        </row>
        <row r="93">
          <cell r="R93">
            <v>424076.9</v>
          </cell>
        </row>
        <row r="112">
          <cell r="R112">
            <v>500000</v>
          </cell>
        </row>
        <row r="116">
          <cell r="N116">
            <v>350000</v>
          </cell>
        </row>
        <row r="117">
          <cell r="R117">
            <v>372212</v>
          </cell>
        </row>
        <row r="120">
          <cell r="R120">
            <v>13430355.1</v>
          </cell>
        </row>
        <row r="124">
          <cell r="N124">
            <v>10072766.300000001</v>
          </cell>
        </row>
        <row r="125">
          <cell r="R125">
            <v>6715177.5999999996</v>
          </cell>
        </row>
        <row r="128">
          <cell r="R128">
            <v>1375500</v>
          </cell>
        </row>
        <row r="132">
          <cell r="N132">
            <v>1375500</v>
          </cell>
        </row>
        <row r="133">
          <cell r="R133">
            <v>0</v>
          </cell>
        </row>
        <row r="136">
          <cell r="R136">
            <v>7403146.0999999996</v>
          </cell>
        </row>
        <row r="140">
          <cell r="N140">
            <v>5152177.0999999996</v>
          </cell>
        </row>
        <row r="141">
          <cell r="R141">
            <v>2062874.3</v>
          </cell>
        </row>
        <row r="152">
          <cell r="R152">
            <v>93657</v>
          </cell>
        </row>
        <row r="156">
          <cell r="N156">
            <v>65559.899999999994</v>
          </cell>
        </row>
        <row r="157">
          <cell r="R157">
            <v>33268.6</v>
          </cell>
        </row>
        <row r="160">
          <cell r="R160">
            <v>250000</v>
          </cell>
        </row>
        <row r="164">
          <cell r="N164">
            <v>175000</v>
          </cell>
        </row>
        <row r="165">
          <cell r="R165">
            <v>134330.70000000001</v>
          </cell>
        </row>
        <row r="168">
          <cell r="R168">
            <v>0</v>
          </cell>
        </row>
        <row r="172">
          <cell r="N172">
            <v>0</v>
          </cell>
        </row>
        <row r="173">
          <cell r="R173">
            <v>6277.9</v>
          </cell>
        </row>
        <row r="192">
          <cell r="R192">
            <v>56384517.200000003</v>
          </cell>
        </row>
        <row r="196">
          <cell r="N196">
            <v>42644742.600000001</v>
          </cell>
        </row>
        <row r="197">
          <cell r="R197">
            <v>16585560.800000001</v>
          </cell>
        </row>
        <row r="200">
          <cell r="R200">
            <v>0</v>
          </cell>
        </row>
        <row r="204">
          <cell r="N204">
            <v>0</v>
          </cell>
        </row>
        <row r="205">
          <cell r="R205">
            <v>1750</v>
          </cell>
        </row>
        <row r="336">
          <cell r="R336">
            <v>2219621.5</v>
          </cell>
        </row>
        <row r="340">
          <cell r="N340">
            <v>1554485.2</v>
          </cell>
        </row>
        <row r="341">
          <cell r="R341">
            <v>1396029.9</v>
          </cell>
        </row>
        <row r="352">
          <cell r="R352">
            <v>990000</v>
          </cell>
        </row>
        <row r="356">
          <cell r="N356">
            <v>693000</v>
          </cell>
        </row>
        <row r="357">
          <cell r="R357">
            <v>161504.20000000001</v>
          </cell>
        </row>
        <row r="400">
          <cell r="R400">
            <v>485000</v>
          </cell>
        </row>
        <row r="404">
          <cell r="N404">
            <v>339500</v>
          </cell>
        </row>
        <row r="405">
          <cell r="R405">
            <v>654173.30000000005</v>
          </cell>
        </row>
        <row r="448">
          <cell r="R448">
            <v>500000</v>
          </cell>
        </row>
        <row r="452">
          <cell r="N452">
            <v>350000</v>
          </cell>
        </row>
        <row r="453">
          <cell r="R453">
            <v>725703.5</v>
          </cell>
        </row>
        <row r="552">
          <cell r="R552">
            <v>723701.3</v>
          </cell>
        </row>
        <row r="556">
          <cell r="N556">
            <v>523000</v>
          </cell>
        </row>
        <row r="557">
          <cell r="R557">
            <v>154544.9</v>
          </cell>
        </row>
        <row r="560">
          <cell r="R560">
            <v>271668.8</v>
          </cell>
        </row>
        <row r="561">
          <cell r="R561">
            <v>-116760.9</v>
          </cell>
        </row>
        <row r="564">
          <cell r="N564">
            <v>217258.7</v>
          </cell>
        </row>
        <row r="568">
          <cell r="R568">
            <v>0</v>
          </cell>
        </row>
        <row r="572">
          <cell r="N572">
            <v>0</v>
          </cell>
        </row>
        <row r="573">
          <cell r="R573">
            <v>254000</v>
          </cell>
        </row>
        <row r="576">
          <cell r="R576">
            <v>6384419.5999999996</v>
          </cell>
        </row>
        <row r="580">
          <cell r="N580">
            <v>4780632.2</v>
          </cell>
        </row>
        <row r="581">
          <cell r="R581">
            <v>0</v>
          </cell>
        </row>
        <row r="592">
          <cell r="R592">
            <v>15000</v>
          </cell>
        </row>
        <row r="596">
          <cell r="N596">
            <v>10500</v>
          </cell>
        </row>
        <row r="597">
          <cell r="R597">
            <v>45686.9</v>
          </cell>
        </row>
        <row r="608">
          <cell r="R608">
            <v>0</v>
          </cell>
        </row>
        <row r="612">
          <cell r="N612">
            <v>0</v>
          </cell>
        </row>
        <row r="613">
          <cell r="R613">
            <v>0</v>
          </cell>
        </row>
        <row r="616">
          <cell r="R616">
            <v>0</v>
          </cell>
        </row>
        <row r="620">
          <cell r="N620">
            <v>0</v>
          </cell>
        </row>
        <row r="621">
          <cell r="R621">
            <v>0</v>
          </cell>
        </row>
        <row r="624">
          <cell r="R624">
            <v>2000</v>
          </cell>
        </row>
        <row r="628">
          <cell r="N628">
            <v>1400</v>
          </cell>
        </row>
        <row r="629">
          <cell r="R62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33"/>
  <sheetViews>
    <sheetView tabSelected="1" topLeftCell="CH4" zoomScale="90" zoomScaleNormal="90" workbookViewId="0">
      <pane ySplit="6" topLeftCell="A22" activePane="bottomLeft" state="frozen"/>
      <selection activeCell="B4" sqref="B4"/>
      <selection pane="bottomLeft" activeCell="CS23" sqref="CS23:CU23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5" width="11.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7.5" style="6" customWidth="1"/>
    <col min="17" max="17" width="14" style="6" customWidth="1"/>
    <col min="18" max="18" width="14.75" style="6" customWidth="1"/>
    <col min="19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1.5" style="6" customWidth="1"/>
    <col min="24" max="24" width="13" style="6" customWidth="1"/>
    <col min="25" max="25" width="6.62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1.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5" width="9.5" style="6" customWidth="1"/>
    <col min="106" max="106" width="9.625" style="6" customWidth="1"/>
    <col min="107" max="107" width="13.25" style="6" customWidth="1"/>
    <col min="108" max="109" width="10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9.37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78" t="s">
        <v>67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29"/>
      <c r="AA1" s="29"/>
      <c r="AB1" s="29"/>
      <c r="AC1" s="29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79" t="s">
        <v>68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30"/>
      <c r="AA2" s="30"/>
      <c r="AB2" s="30"/>
      <c r="AC2" s="30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8"/>
      <c r="R3" s="17"/>
      <c r="S3" s="17"/>
      <c r="W3" s="17"/>
      <c r="X3" s="17"/>
      <c r="Z3" s="136"/>
      <c r="AA3" s="136"/>
      <c r="AB3" s="136"/>
      <c r="AC3" s="9"/>
      <c r="AD3" s="9"/>
      <c r="AG3" s="10"/>
      <c r="AH3" s="11"/>
      <c r="AI3" s="11"/>
      <c r="AJ3" s="11"/>
      <c r="AK3" s="11"/>
      <c r="AL3" s="10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</row>
    <row r="4" spans="2:137" s="13" customFormat="1" ht="8.25" customHeight="1" x14ac:dyDescent="0.3">
      <c r="B4" s="108" t="s">
        <v>23</v>
      </c>
      <c r="C4" s="109" t="s">
        <v>22</v>
      </c>
      <c r="D4" s="110" t="s">
        <v>20</v>
      </c>
      <c r="E4" s="110" t="s">
        <v>21</v>
      </c>
      <c r="F4" s="80" t="s">
        <v>44</v>
      </c>
      <c r="G4" s="81"/>
      <c r="H4" s="81"/>
      <c r="I4" s="81"/>
      <c r="J4" s="82"/>
      <c r="K4" s="98" t="s">
        <v>43</v>
      </c>
      <c r="L4" s="99"/>
      <c r="M4" s="99"/>
      <c r="N4" s="99"/>
      <c r="O4" s="100"/>
      <c r="P4" s="28"/>
      <c r="Q4" s="28"/>
      <c r="R4" s="28"/>
      <c r="S4" s="28"/>
      <c r="T4" s="28"/>
      <c r="U4" s="89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  <c r="DG4" s="91"/>
      <c r="DH4" s="113" t="s">
        <v>17</v>
      </c>
      <c r="DI4" s="89" t="s">
        <v>29</v>
      </c>
      <c r="DJ4" s="90"/>
      <c r="DK4" s="91"/>
      <c r="DL4" s="73" t="s">
        <v>19</v>
      </c>
      <c r="DM4" s="73"/>
      <c r="DN4" s="73"/>
      <c r="DO4" s="73"/>
      <c r="DP4" s="73"/>
      <c r="DQ4" s="73"/>
      <c r="DR4" s="73"/>
      <c r="DS4" s="73"/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113" t="s">
        <v>17</v>
      </c>
      <c r="EE4" s="116" t="s">
        <v>28</v>
      </c>
      <c r="EF4" s="117"/>
      <c r="EG4" s="118"/>
    </row>
    <row r="5" spans="2:137" s="13" customFormat="1" ht="29.25" customHeight="1" x14ac:dyDescent="0.3">
      <c r="B5" s="108"/>
      <c r="C5" s="109"/>
      <c r="D5" s="111"/>
      <c r="E5" s="111"/>
      <c r="F5" s="83"/>
      <c r="G5" s="84"/>
      <c r="H5" s="84"/>
      <c r="I5" s="84"/>
      <c r="J5" s="85"/>
      <c r="K5" s="101"/>
      <c r="L5" s="102"/>
      <c r="M5" s="102"/>
      <c r="N5" s="102"/>
      <c r="O5" s="103"/>
      <c r="P5" s="25"/>
      <c r="Q5" s="96" t="s">
        <v>24</v>
      </c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7"/>
      <c r="BB5" s="131" t="s">
        <v>16</v>
      </c>
      <c r="BC5" s="131"/>
      <c r="BD5" s="131"/>
      <c r="BE5" s="131"/>
      <c r="BF5" s="131"/>
      <c r="BG5" s="131"/>
      <c r="BH5" s="131"/>
      <c r="BI5" s="131"/>
      <c r="BJ5" s="131"/>
      <c r="BK5" s="131"/>
      <c r="BL5" s="131"/>
      <c r="BM5" s="131"/>
      <c r="BN5" s="92" t="s">
        <v>27</v>
      </c>
      <c r="BO5" s="93"/>
      <c r="BP5" s="93"/>
      <c r="BQ5" s="89" t="s">
        <v>11</v>
      </c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1"/>
      <c r="CG5" s="62" t="s">
        <v>0</v>
      </c>
      <c r="CH5" s="63"/>
      <c r="CI5" s="63"/>
      <c r="CJ5" s="63"/>
      <c r="CK5" s="63"/>
      <c r="CL5" s="63"/>
      <c r="CM5" s="63"/>
      <c r="CN5" s="63"/>
      <c r="CO5" s="68"/>
      <c r="CP5" s="89" t="s">
        <v>14</v>
      </c>
      <c r="CQ5" s="90"/>
      <c r="CR5" s="90"/>
      <c r="CS5" s="90"/>
      <c r="CT5" s="90"/>
      <c r="CU5" s="90"/>
      <c r="CV5" s="90"/>
      <c r="CW5" s="90"/>
      <c r="CX5" s="90"/>
      <c r="CY5" s="131" t="s">
        <v>34</v>
      </c>
      <c r="CZ5" s="131"/>
      <c r="DA5" s="131"/>
      <c r="DB5" s="92" t="s">
        <v>15</v>
      </c>
      <c r="DC5" s="93"/>
      <c r="DD5" s="125"/>
      <c r="DE5" s="92" t="s">
        <v>25</v>
      </c>
      <c r="DF5" s="93"/>
      <c r="DG5" s="125"/>
      <c r="DH5" s="114"/>
      <c r="DI5" s="132"/>
      <c r="DJ5" s="133"/>
      <c r="DK5" s="134"/>
      <c r="DL5" s="129"/>
      <c r="DM5" s="129"/>
      <c r="DN5" s="130"/>
      <c r="DO5" s="130"/>
      <c r="DP5" s="130"/>
      <c r="DQ5" s="130"/>
      <c r="DR5" s="92" t="s">
        <v>18</v>
      </c>
      <c r="DS5" s="93"/>
      <c r="DT5" s="125"/>
      <c r="DU5" s="127"/>
      <c r="DV5" s="128"/>
      <c r="DW5" s="128"/>
      <c r="DX5" s="128"/>
      <c r="DY5" s="128"/>
      <c r="DZ5" s="128"/>
      <c r="EA5" s="128"/>
      <c r="EB5" s="128"/>
      <c r="EC5" s="128"/>
      <c r="ED5" s="114"/>
      <c r="EE5" s="119"/>
      <c r="EF5" s="120"/>
      <c r="EG5" s="121"/>
    </row>
    <row r="6" spans="2:137" s="13" customFormat="1" ht="107.25" customHeight="1" x14ac:dyDescent="0.3">
      <c r="B6" s="108"/>
      <c r="C6" s="109"/>
      <c r="D6" s="111"/>
      <c r="E6" s="111"/>
      <c r="F6" s="86"/>
      <c r="G6" s="87"/>
      <c r="H6" s="87"/>
      <c r="I6" s="87"/>
      <c r="J6" s="88"/>
      <c r="K6" s="104"/>
      <c r="L6" s="105"/>
      <c r="M6" s="105"/>
      <c r="N6" s="105"/>
      <c r="O6" s="106"/>
      <c r="P6" s="69" t="s">
        <v>66</v>
      </c>
      <c r="Q6" s="70"/>
      <c r="R6" s="70"/>
      <c r="S6" s="70"/>
      <c r="T6" s="71"/>
      <c r="U6" s="69" t="s">
        <v>30</v>
      </c>
      <c r="V6" s="70"/>
      <c r="W6" s="70"/>
      <c r="X6" s="70"/>
      <c r="Y6" s="71"/>
      <c r="Z6" s="69" t="s">
        <v>1</v>
      </c>
      <c r="AA6" s="70"/>
      <c r="AB6" s="70"/>
      <c r="AC6" s="70"/>
      <c r="AD6" s="71"/>
      <c r="AE6" s="69" t="s">
        <v>2</v>
      </c>
      <c r="AF6" s="70"/>
      <c r="AG6" s="70"/>
      <c r="AH6" s="70"/>
      <c r="AI6" s="71"/>
      <c r="AJ6" s="69" t="s">
        <v>3</v>
      </c>
      <c r="AK6" s="70"/>
      <c r="AL6" s="70"/>
      <c r="AM6" s="70"/>
      <c r="AN6" s="71"/>
      <c r="AO6" s="69" t="s">
        <v>31</v>
      </c>
      <c r="AP6" s="70"/>
      <c r="AQ6" s="70"/>
      <c r="AR6" s="70"/>
      <c r="AS6" s="71"/>
      <c r="AT6" s="69" t="s">
        <v>4</v>
      </c>
      <c r="AU6" s="70"/>
      <c r="AV6" s="70"/>
      <c r="AW6" s="70"/>
      <c r="AX6" s="71"/>
      <c r="AY6" s="69" t="s">
        <v>5</v>
      </c>
      <c r="AZ6" s="70"/>
      <c r="BA6" s="70"/>
      <c r="BB6" s="62" t="s">
        <v>26</v>
      </c>
      <c r="BC6" s="63"/>
      <c r="BD6" s="63"/>
      <c r="BE6" s="62" t="s">
        <v>12</v>
      </c>
      <c r="BF6" s="63"/>
      <c r="BG6" s="63"/>
      <c r="BH6" s="72" t="s">
        <v>6</v>
      </c>
      <c r="BI6" s="73"/>
      <c r="BJ6" s="73"/>
      <c r="BK6" s="74" t="s">
        <v>7</v>
      </c>
      <c r="BL6" s="75"/>
      <c r="BM6" s="75"/>
      <c r="BN6" s="94"/>
      <c r="BO6" s="95"/>
      <c r="BP6" s="95"/>
      <c r="BQ6" s="62" t="s">
        <v>32</v>
      </c>
      <c r="BR6" s="63"/>
      <c r="BS6" s="63"/>
      <c r="BT6" s="68"/>
      <c r="BU6" s="67" t="s">
        <v>13</v>
      </c>
      <c r="BV6" s="67"/>
      <c r="BW6" s="67"/>
      <c r="BX6" s="67" t="s">
        <v>8</v>
      </c>
      <c r="BY6" s="67"/>
      <c r="BZ6" s="67"/>
      <c r="CA6" s="67" t="s">
        <v>9</v>
      </c>
      <c r="CB6" s="67"/>
      <c r="CC6" s="67"/>
      <c r="CD6" s="67" t="s">
        <v>10</v>
      </c>
      <c r="CE6" s="67"/>
      <c r="CF6" s="67"/>
      <c r="CG6" s="67" t="s">
        <v>63</v>
      </c>
      <c r="CH6" s="67"/>
      <c r="CI6" s="67"/>
      <c r="CJ6" s="62" t="s">
        <v>35</v>
      </c>
      <c r="CK6" s="63"/>
      <c r="CL6" s="63"/>
      <c r="CM6" s="67" t="s">
        <v>33</v>
      </c>
      <c r="CN6" s="67"/>
      <c r="CO6" s="67"/>
      <c r="CP6" s="62" t="s">
        <v>36</v>
      </c>
      <c r="CQ6" s="63"/>
      <c r="CR6" s="63"/>
      <c r="CS6" s="62" t="s">
        <v>64</v>
      </c>
      <c r="CT6" s="63"/>
      <c r="CU6" s="68"/>
      <c r="CV6" s="62" t="s">
        <v>37</v>
      </c>
      <c r="CW6" s="63"/>
      <c r="CX6" s="63"/>
      <c r="CY6" s="131"/>
      <c r="CZ6" s="131"/>
      <c r="DA6" s="131"/>
      <c r="DB6" s="94"/>
      <c r="DC6" s="95"/>
      <c r="DD6" s="126"/>
      <c r="DE6" s="94"/>
      <c r="DF6" s="95"/>
      <c r="DG6" s="126"/>
      <c r="DH6" s="114"/>
      <c r="DI6" s="74"/>
      <c r="DJ6" s="75"/>
      <c r="DK6" s="135"/>
      <c r="DL6" s="92" t="s">
        <v>38</v>
      </c>
      <c r="DM6" s="93"/>
      <c r="DN6" s="125"/>
      <c r="DO6" s="92" t="s">
        <v>39</v>
      </c>
      <c r="DP6" s="93"/>
      <c r="DQ6" s="125"/>
      <c r="DR6" s="94"/>
      <c r="DS6" s="95"/>
      <c r="DT6" s="126"/>
      <c r="DU6" s="92" t="s">
        <v>40</v>
      </c>
      <c r="DV6" s="93"/>
      <c r="DW6" s="125"/>
      <c r="DX6" s="92" t="s">
        <v>41</v>
      </c>
      <c r="DY6" s="93"/>
      <c r="DZ6" s="125"/>
      <c r="EA6" s="74" t="s">
        <v>42</v>
      </c>
      <c r="EB6" s="75"/>
      <c r="EC6" s="75"/>
      <c r="ED6" s="114"/>
      <c r="EE6" s="122"/>
      <c r="EF6" s="123"/>
      <c r="EG6" s="124"/>
    </row>
    <row r="7" spans="2:137" s="21" customFormat="1" ht="15" customHeight="1" x14ac:dyDescent="0.25">
      <c r="B7" s="108"/>
      <c r="C7" s="109"/>
      <c r="D7" s="111"/>
      <c r="E7" s="111"/>
      <c r="F7" s="58" t="s">
        <v>45</v>
      </c>
      <c r="G7" s="64" t="s">
        <v>46</v>
      </c>
      <c r="H7" s="65"/>
      <c r="I7" s="65"/>
      <c r="J7" s="66"/>
      <c r="K7" s="58" t="s">
        <v>45</v>
      </c>
      <c r="L7" s="64" t="s">
        <v>46</v>
      </c>
      <c r="M7" s="65"/>
      <c r="N7" s="65"/>
      <c r="O7" s="66"/>
      <c r="P7" s="58" t="s">
        <v>45</v>
      </c>
      <c r="Q7" s="64" t="s">
        <v>46</v>
      </c>
      <c r="R7" s="65"/>
      <c r="S7" s="65"/>
      <c r="T7" s="66"/>
      <c r="U7" s="58" t="s">
        <v>45</v>
      </c>
      <c r="V7" s="64" t="s">
        <v>46</v>
      </c>
      <c r="W7" s="65"/>
      <c r="X7" s="65"/>
      <c r="Y7" s="66"/>
      <c r="Z7" s="58" t="s">
        <v>45</v>
      </c>
      <c r="AA7" s="64" t="s">
        <v>46</v>
      </c>
      <c r="AB7" s="65"/>
      <c r="AC7" s="65"/>
      <c r="AD7" s="66"/>
      <c r="AE7" s="58" t="s">
        <v>45</v>
      </c>
      <c r="AF7" s="64" t="s">
        <v>46</v>
      </c>
      <c r="AG7" s="65"/>
      <c r="AH7" s="65"/>
      <c r="AI7" s="66"/>
      <c r="AJ7" s="58" t="s">
        <v>45</v>
      </c>
      <c r="AK7" s="64" t="s">
        <v>46</v>
      </c>
      <c r="AL7" s="65"/>
      <c r="AM7" s="65"/>
      <c r="AN7" s="66"/>
      <c r="AO7" s="58" t="s">
        <v>45</v>
      </c>
      <c r="AP7" s="64" t="s">
        <v>46</v>
      </c>
      <c r="AQ7" s="65"/>
      <c r="AR7" s="65"/>
      <c r="AS7" s="66"/>
      <c r="AT7" s="58" t="s">
        <v>45</v>
      </c>
      <c r="AU7" s="60" t="s">
        <v>46</v>
      </c>
      <c r="AV7" s="107"/>
      <c r="AW7" s="107"/>
      <c r="AX7" s="61"/>
      <c r="AY7" s="58" t="s">
        <v>45</v>
      </c>
      <c r="AZ7" s="60" t="s">
        <v>46</v>
      </c>
      <c r="BA7" s="61"/>
      <c r="BB7" s="58" t="s">
        <v>45</v>
      </c>
      <c r="BC7" s="60" t="s">
        <v>46</v>
      </c>
      <c r="BD7" s="61"/>
      <c r="BE7" s="58" t="s">
        <v>45</v>
      </c>
      <c r="BF7" s="60" t="s">
        <v>46</v>
      </c>
      <c r="BG7" s="61"/>
      <c r="BH7" s="58" t="s">
        <v>45</v>
      </c>
      <c r="BI7" s="64" t="s">
        <v>46</v>
      </c>
      <c r="BJ7" s="65"/>
      <c r="BK7" s="58" t="s">
        <v>45</v>
      </c>
      <c r="BL7" s="60" t="s">
        <v>46</v>
      </c>
      <c r="BM7" s="61"/>
      <c r="BN7" s="58" t="s">
        <v>45</v>
      </c>
      <c r="BO7" s="60" t="s">
        <v>46</v>
      </c>
      <c r="BP7" s="61"/>
      <c r="BQ7" s="58" t="s">
        <v>45</v>
      </c>
      <c r="BR7" s="64" t="s">
        <v>46</v>
      </c>
      <c r="BS7" s="65"/>
      <c r="BT7" s="66"/>
      <c r="BU7" s="58" t="s">
        <v>45</v>
      </c>
      <c r="BV7" s="76" t="s">
        <v>46</v>
      </c>
      <c r="BW7" s="77"/>
      <c r="BX7" s="58" t="s">
        <v>45</v>
      </c>
      <c r="BY7" s="76" t="s">
        <v>46</v>
      </c>
      <c r="BZ7" s="77"/>
      <c r="CA7" s="58" t="s">
        <v>45</v>
      </c>
      <c r="CB7" s="76" t="s">
        <v>46</v>
      </c>
      <c r="CC7" s="77"/>
      <c r="CD7" s="58" t="s">
        <v>45</v>
      </c>
      <c r="CE7" s="76" t="s">
        <v>46</v>
      </c>
      <c r="CF7" s="77"/>
      <c r="CG7" s="58" t="s">
        <v>45</v>
      </c>
      <c r="CH7" s="76" t="s">
        <v>46</v>
      </c>
      <c r="CI7" s="77"/>
      <c r="CJ7" s="58" t="s">
        <v>45</v>
      </c>
      <c r="CK7" s="76" t="s">
        <v>46</v>
      </c>
      <c r="CL7" s="77"/>
      <c r="CM7" s="58" t="s">
        <v>45</v>
      </c>
      <c r="CN7" s="76" t="s">
        <v>46</v>
      </c>
      <c r="CO7" s="77"/>
      <c r="CP7" s="58" t="s">
        <v>45</v>
      </c>
      <c r="CQ7" s="76" t="s">
        <v>46</v>
      </c>
      <c r="CR7" s="77"/>
      <c r="CS7" s="58" t="s">
        <v>45</v>
      </c>
      <c r="CT7" s="76" t="s">
        <v>46</v>
      </c>
      <c r="CU7" s="77"/>
      <c r="CV7" s="58" t="s">
        <v>45</v>
      </c>
      <c r="CW7" s="76" t="s">
        <v>46</v>
      </c>
      <c r="CX7" s="77"/>
      <c r="CY7" s="58" t="s">
        <v>45</v>
      </c>
      <c r="CZ7" s="76" t="s">
        <v>46</v>
      </c>
      <c r="DA7" s="77"/>
      <c r="DB7" s="58" t="s">
        <v>45</v>
      </c>
      <c r="DC7" s="76" t="s">
        <v>46</v>
      </c>
      <c r="DD7" s="77"/>
      <c r="DE7" s="58" t="s">
        <v>45</v>
      </c>
      <c r="DF7" s="76" t="s">
        <v>46</v>
      </c>
      <c r="DG7" s="77"/>
      <c r="DH7" s="114"/>
      <c r="DI7" s="58" t="s">
        <v>45</v>
      </c>
      <c r="DJ7" s="76" t="s">
        <v>46</v>
      </c>
      <c r="DK7" s="77"/>
      <c r="DL7" s="58" t="s">
        <v>45</v>
      </c>
      <c r="DM7" s="76" t="s">
        <v>46</v>
      </c>
      <c r="DN7" s="77"/>
      <c r="DO7" s="58" t="s">
        <v>45</v>
      </c>
      <c r="DP7" s="76" t="s">
        <v>46</v>
      </c>
      <c r="DQ7" s="77"/>
      <c r="DR7" s="58" t="s">
        <v>45</v>
      </c>
      <c r="DS7" s="76" t="s">
        <v>46</v>
      </c>
      <c r="DT7" s="77"/>
      <c r="DU7" s="58" t="s">
        <v>45</v>
      </c>
      <c r="DV7" s="76" t="s">
        <v>46</v>
      </c>
      <c r="DW7" s="77"/>
      <c r="DX7" s="58" t="s">
        <v>45</v>
      </c>
      <c r="DY7" s="76" t="s">
        <v>46</v>
      </c>
      <c r="DZ7" s="77"/>
      <c r="EA7" s="58" t="s">
        <v>45</v>
      </c>
      <c r="EB7" s="76" t="s">
        <v>46</v>
      </c>
      <c r="EC7" s="77"/>
      <c r="ED7" s="114"/>
      <c r="EE7" s="58" t="s">
        <v>45</v>
      </c>
      <c r="EF7" s="76" t="s">
        <v>46</v>
      </c>
      <c r="EG7" s="77"/>
    </row>
    <row r="8" spans="2:137" s="13" customFormat="1" ht="49.5" customHeight="1" x14ac:dyDescent="0.3">
      <c r="B8" s="108"/>
      <c r="C8" s="109"/>
      <c r="D8" s="112"/>
      <c r="E8" s="112"/>
      <c r="F8" s="59"/>
      <c r="G8" s="2" t="s">
        <v>69</v>
      </c>
      <c r="H8" s="1" t="s">
        <v>47</v>
      </c>
      <c r="I8" s="22" t="s">
        <v>70</v>
      </c>
      <c r="J8" s="23" t="s">
        <v>65</v>
      </c>
      <c r="K8" s="59"/>
      <c r="L8" s="2" t="str">
        <f>G8</f>
        <v>ծրագիր-9 ամիս</v>
      </c>
      <c r="M8" s="1" t="s">
        <v>47</v>
      </c>
      <c r="N8" s="22" t="str">
        <f>I8</f>
        <v>կատ. %-ը 3-րդ եռամսյակի նկատմամբ</v>
      </c>
      <c r="O8" s="1" t="s">
        <v>48</v>
      </c>
      <c r="P8" s="59"/>
      <c r="Q8" s="2" t="str">
        <f>G8</f>
        <v>ծրագիր-9 ամիս</v>
      </c>
      <c r="R8" s="1" t="s">
        <v>47</v>
      </c>
      <c r="S8" s="22" t="str">
        <f>I8</f>
        <v>կատ. %-ը 3-րդ եռամսյակի նկատմամբ</v>
      </c>
      <c r="T8" s="1" t="s">
        <v>48</v>
      </c>
      <c r="U8" s="59"/>
      <c r="V8" s="2" t="str">
        <f>G8</f>
        <v>ծրագիր-9 ամիս</v>
      </c>
      <c r="W8" s="1" t="s">
        <v>47</v>
      </c>
      <c r="X8" s="22" t="str">
        <f>I8</f>
        <v>կատ. %-ը 3-րդ եռամսյակի նկատմամբ</v>
      </c>
      <c r="Y8" s="1" t="s">
        <v>48</v>
      </c>
      <c r="Z8" s="59"/>
      <c r="AA8" s="2" t="str">
        <f>V8</f>
        <v>ծրագիր-9 ամիս</v>
      </c>
      <c r="AB8" s="1" t="s">
        <v>47</v>
      </c>
      <c r="AC8" s="22" t="str">
        <f>I8</f>
        <v>կատ. %-ը 3-րդ եռամսյակի նկատմամբ</v>
      </c>
      <c r="AD8" s="1" t="s">
        <v>48</v>
      </c>
      <c r="AE8" s="59"/>
      <c r="AF8" s="24" t="str">
        <f>G8</f>
        <v>ծրագիր-9 ամիս</v>
      </c>
      <c r="AG8" s="1" t="s">
        <v>47</v>
      </c>
      <c r="AH8" s="22" t="str">
        <f>I8</f>
        <v>կատ. %-ը 3-րդ եռամսյակի նկատմամբ</v>
      </c>
      <c r="AI8" s="1" t="s">
        <v>48</v>
      </c>
      <c r="AJ8" s="59"/>
      <c r="AK8" s="24" t="str">
        <f>G8</f>
        <v>ծրագիր-9 ամիս</v>
      </c>
      <c r="AL8" s="1" t="s">
        <v>47</v>
      </c>
      <c r="AM8" s="22" t="str">
        <f>I8</f>
        <v>կատ. %-ը 3-րդ եռամսյակի նկատմամբ</v>
      </c>
      <c r="AN8" s="1" t="s">
        <v>48</v>
      </c>
      <c r="AO8" s="59"/>
      <c r="AP8" s="24" t="str">
        <f>G8</f>
        <v>ծրագիր-9 ամիս</v>
      </c>
      <c r="AQ8" s="1" t="s">
        <v>47</v>
      </c>
      <c r="AR8" s="22" t="str">
        <f>I8</f>
        <v>կատ. %-ը 3-րդ եռամսյակի նկատմամբ</v>
      </c>
      <c r="AS8" s="1" t="s">
        <v>48</v>
      </c>
      <c r="AT8" s="59"/>
      <c r="AU8" s="24" t="str">
        <f>G8</f>
        <v>ծրագիր-9 ամիս</v>
      </c>
      <c r="AV8" s="1" t="s">
        <v>47</v>
      </c>
      <c r="AW8" s="1" t="str">
        <f>I8</f>
        <v>կատ. %-ը 3-րդ եռամսյակի նկատմամբ</v>
      </c>
      <c r="AX8" s="1" t="s">
        <v>48</v>
      </c>
      <c r="AY8" s="59"/>
      <c r="AZ8" s="2" t="str">
        <f>G8</f>
        <v>ծրագիր-9 ամիս</v>
      </c>
      <c r="BA8" s="1" t="s">
        <v>47</v>
      </c>
      <c r="BB8" s="59"/>
      <c r="BC8" s="2" t="str">
        <f>G8</f>
        <v>ծրագիր-9 ամիս</v>
      </c>
      <c r="BD8" s="1" t="s">
        <v>47</v>
      </c>
      <c r="BE8" s="59"/>
      <c r="BF8" s="2" t="str">
        <f>G8</f>
        <v>ծրագիր-9 ամիս</v>
      </c>
      <c r="BG8" s="1" t="s">
        <v>47</v>
      </c>
      <c r="BH8" s="59"/>
      <c r="BI8" s="2" t="str">
        <f>G8</f>
        <v>ծրագիր-9 ամիս</v>
      </c>
      <c r="BJ8" s="1" t="s">
        <v>47</v>
      </c>
      <c r="BK8" s="59"/>
      <c r="BL8" s="2" t="str">
        <f>G8</f>
        <v>ծրագիր-9 ամիս</v>
      </c>
      <c r="BM8" s="1" t="s">
        <v>47</v>
      </c>
      <c r="BN8" s="59"/>
      <c r="BO8" s="2" t="str">
        <f>G8</f>
        <v>ծրագիր-9 ամիս</v>
      </c>
      <c r="BP8" s="1" t="s">
        <v>47</v>
      </c>
      <c r="BQ8" s="59"/>
      <c r="BR8" s="2" t="str">
        <f>G8</f>
        <v>ծրագիր-9 ամիս</v>
      </c>
      <c r="BS8" s="1" t="s">
        <v>47</v>
      </c>
      <c r="BT8" s="1" t="s">
        <v>48</v>
      </c>
      <c r="BU8" s="59"/>
      <c r="BV8" s="24" t="str">
        <f>G8</f>
        <v>ծրագիր-9 ամիս</v>
      </c>
      <c r="BW8" s="1" t="s">
        <v>47</v>
      </c>
      <c r="BX8" s="59"/>
      <c r="BY8" s="2" t="str">
        <f>G8</f>
        <v>ծրագիր-9 ամիս</v>
      </c>
      <c r="BZ8" s="1" t="s">
        <v>47</v>
      </c>
      <c r="CA8" s="59"/>
      <c r="CB8" s="2" t="str">
        <f>G8</f>
        <v>ծրագիր-9 ամիս</v>
      </c>
      <c r="CC8" s="1" t="s">
        <v>47</v>
      </c>
      <c r="CD8" s="59"/>
      <c r="CE8" s="2" t="str">
        <f>G8</f>
        <v>ծրագիր-9 ամիս</v>
      </c>
      <c r="CF8" s="1" t="s">
        <v>47</v>
      </c>
      <c r="CG8" s="59"/>
      <c r="CH8" s="2" t="str">
        <f>G8</f>
        <v>ծրագիր-9 ամիս</v>
      </c>
      <c r="CI8" s="1" t="s">
        <v>47</v>
      </c>
      <c r="CJ8" s="59"/>
      <c r="CK8" s="2" t="str">
        <f>G8</f>
        <v>ծրագիր-9 ամիս</v>
      </c>
      <c r="CL8" s="1" t="s">
        <v>47</v>
      </c>
      <c r="CM8" s="59"/>
      <c r="CN8" s="2" t="str">
        <f>G8</f>
        <v>ծրագիր-9 ամիս</v>
      </c>
      <c r="CO8" s="1" t="s">
        <v>47</v>
      </c>
      <c r="CP8" s="59"/>
      <c r="CQ8" s="2" t="str">
        <f>G8</f>
        <v>ծրագիր-9 ամիս</v>
      </c>
      <c r="CR8" s="1" t="s">
        <v>47</v>
      </c>
      <c r="CS8" s="59"/>
      <c r="CT8" s="2" t="str">
        <f>G8</f>
        <v>ծրագիր-9 ամիս</v>
      </c>
      <c r="CU8" s="1" t="s">
        <v>47</v>
      </c>
      <c r="CV8" s="59"/>
      <c r="CW8" s="2" t="str">
        <f>G8</f>
        <v>ծրագիր-9 ամիս</v>
      </c>
      <c r="CX8" s="1" t="s">
        <v>47</v>
      </c>
      <c r="CY8" s="59"/>
      <c r="CZ8" s="2" t="str">
        <f>G8</f>
        <v>ծրագիր-9 ամիս</v>
      </c>
      <c r="DA8" s="1" t="s">
        <v>47</v>
      </c>
      <c r="DB8" s="59"/>
      <c r="DC8" s="2" t="str">
        <f>G8</f>
        <v>ծրագիր-9 ամիս</v>
      </c>
      <c r="DD8" s="1" t="s">
        <v>47</v>
      </c>
      <c r="DE8" s="59"/>
      <c r="DF8" s="2" t="str">
        <f>G8</f>
        <v>ծրագիր-9 ամիս</v>
      </c>
      <c r="DG8" s="1" t="s">
        <v>47</v>
      </c>
      <c r="DH8" s="115"/>
      <c r="DI8" s="59"/>
      <c r="DJ8" s="2" t="str">
        <f>G8</f>
        <v>ծրագիր-9 ամիս</v>
      </c>
      <c r="DK8" s="1" t="s">
        <v>47</v>
      </c>
      <c r="DL8" s="59"/>
      <c r="DM8" s="2" t="str">
        <f>G8</f>
        <v>ծրագիր-9 ամիս</v>
      </c>
      <c r="DN8" s="1" t="s">
        <v>47</v>
      </c>
      <c r="DO8" s="59"/>
      <c r="DP8" s="2" t="str">
        <f>G8</f>
        <v>ծրագիր-9 ամիս</v>
      </c>
      <c r="DQ8" s="1" t="s">
        <v>47</v>
      </c>
      <c r="DR8" s="59"/>
      <c r="DS8" s="2" t="str">
        <f>G8</f>
        <v>ծրագիր-9 ամիս</v>
      </c>
      <c r="DT8" s="1" t="s">
        <v>47</v>
      </c>
      <c r="DU8" s="59"/>
      <c r="DV8" s="2" t="str">
        <f>G8</f>
        <v>ծրագիր-9 ամիս</v>
      </c>
      <c r="DW8" s="1" t="s">
        <v>47</v>
      </c>
      <c r="DX8" s="59"/>
      <c r="DY8" s="2" t="str">
        <f>G8</f>
        <v>ծրագիր-9 ամիս</v>
      </c>
      <c r="DZ8" s="1" t="s">
        <v>47</v>
      </c>
      <c r="EA8" s="59"/>
      <c r="EB8" s="2" t="str">
        <f>G8</f>
        <v>ծրագիր-9 ամիս</v>
      </c>
      <c r="EC8" s="1" t="s">
        <v>47</v>
      </c>
      <c r="ED8" s="115"/>
      <c r="EE8" s="59"/>
      <c r="EF8" s="2" t="str">
        <f>G8</f>
        <v>ծրագիր-9 ամիս</v>
      </c>
      <c r="EG8" s="1" t="s">
        <v>47</v>
      </c>
    </row>
    <row r="9" spans="2:137" s="13" customFormat="1" ht="14.25" customHeight="1" x14ac:dyDescent="0.3">
      <c r="B9" s="1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/>
      <c r="J9" s="15">
        <v>7</v>
      </c>
      <c r="K9" s="15">
        <v>12</v>
      </c>
      <c r="L9" s="15">
        <v>13</v>
      </c>
      <c r="M9" s="15">
        <v>14</v>
      </c>
      <c r="N9" s="15"/>
      <c r="O9" s="15">
        <v>15</v>
      </c>
      <c r="P9" s="15">
        <v>16</v>
      </c>
      <c r="Q9" s="15">
        <v>17</v>
      </c>
      <c r="R9" s="15">
        <v>18</v>
      </c>
      <c r="S9" s="15"/>
      <c r="T9" s="15">
        <v>19</v>
      </c>
      <c r="U9" s="15">
        <v>16</v>
      </c>
      <c r="V9" s="15">
        <v>17</v>
      </c>
      <c r="W9" s="15">
        <v>18</v>
      </c>
      <c r="X9" s="15"/>
      <c r="Y9" s="15">
        <v>19</v>
      </c>
      <c r="Z9" s="15">
        <v>20</v>
      </c>
      <c r="AA9" s="15">
        <v>17</v>
      </c>
      <c r="AB9" s="15">
        <v>22</v>
      </c>
      <c r="AC9" s="15"/>
      <c r="AD9" s="15">
        <v>23</v>
      </c>
      <c r="AE9" s="15">
        <v>24</v>
      </c>
      <c r="AF9" s="15">
        <v>25</v>
      </c>
      <c r="AG9" s="15">
        <v>26</v>
      </c>
      <c r="AH9" s="15"/>
      <c r="AI9" s="15">
        <v>27</v>
      </c>
      <c r="AJ9" s="15">
        <v>28</v>
      </c>
      <c r="AK9" s="15">
        <v>29</v>
      </c>
      <c r="AL9" s="15">
        <v>30</v>
      </c>
      <c r="AM9" s="15"/>
      <c r="AN9" s="15">
        <v>31</v>
      </c>
      <c r="AO9" s="15">
        <v>32</v>
      </c>
      <c r="AP9" s="15">
        <v>33</v>
      </c>
      <c r="AQ9" s="15">
        <v>34</v>
      </c>
      <c r="AR9" s="15"/>
      <c r="AS9" s="15">
        <v>35</v>
      </c>
      <c r="AT9" s="15">
        <v>36</v>
      </c>
      <c r="AU9" s="15">
        <v>37</v>
      </c>
      <c r="AV9" s="15">
        <v>38</v>
      </c>
      <c r="AW9" s="15"/>
      <c r="AX9" s="27">
        <v>39</v>
      </c>
      <c r="AY9" s="15">
        <v>40</v>
      </c>
      <c r="AZ9" s="15">
        <v>41</v>
      </c>
      <c r="BA9" s="15">
        <v>42</v>
      </c>
      <c r="BB9" s="15">
        <v>43</v>
      </c>
      <c r="BC9" s="15">
        <v>44</v>
      </c>
      <c r="BD9" s="15">
        <v>45</v>
      </c>
      <c r="BE9" s="15">
        <v>46</v>
      </c>
      <c r="BF9" s="15">
        <v>47</v>
      </c>
      <c r="BG9" s="15">
        <v>48</v>
      </c>
      <c r="BH9" s="15">
        <v>49</v>
      </c>
      <c r="BI9" s="15">
        <v>50</v>
      </c>
      <c r="BJ9" s="15">
        <v>51</v>
      </c>
      <c r="BK9" s="15">
        <v>52</v>
      </c>
      <c r="BL9" s="15">
        <v>53</v>
      </c>
      <c r="BM9" s="15">
        <v>54</v>
      </c>
      <c r="BN9" s="15">
        <v>55</v>
      </c>
      <c r="BO9" s="15">
        <v>56</v>
      </c>
      <c r="BP9" s="15">
        <v>57</v>
      </c>
      <c r="BQ9" s="15">
        <v>58</v>
      </c>
      <c r="BR9" s="15">
        <v>59</v>
      </c>
      <c r="BS9" s="15">
        <v>60</v>
      </c>
      <c r="BT9" s="15">
        <v>61</v>
      </c>
      <c r="BU9" s="15">
        <v>62</v>
      </c>
      <c r="BV9" s="15">
        <v>63</v>
      </c>
      <c r="BW9" s="15">
        <v>64</v>
      </c>
      <c r="BX9" s="15">
        <v>65</v>
      </c>
      <c r="BY9" s="15">
        <v>66</v>
      </c>
      <c r="BZ9" s="15">
        <v>67</v>
      </c>
      <c r="CA9" s="15">
        <v>68</v>
      </c>
      <c r="CB9" s="15">
        <v>69</v>
      </c>
      <c r="CC9" s="15">
        <v>70</v>
      </c>
      <c r="CD9" s="15">
        <v>71</v>
      </c>
      <c r="CE9" s="15">
        <v>72</v>
      </c>
      <c r="CF9" s="15">
        <v>73</v>
      </c>
      <c r="CG9" s="15">
        <v>74</v>
      </c>
      <c r="CH9" s="15">
        <v>75</v>
      </c>
      <c r="CI9" s="15">
        <v>76</v>
      </c>
      <c r="CJ9" s="15">
        <v>77</v>
      </c>
      <c r="CK9" s="15">
        <v>78</v>
      </c>
      <c r="CL9" s="15">
        <v>79</v>
      </c>
      <c r="CM9" s="15">
        <v>80</v>
      </c>
      <c r="CN9" s="15">
        <v>81</v>
      </c>
      <c r="CO9" s="15">
        <v>82</v>
      </c>
      <c r="CP9" s="15">
        <v>83</v>
      </c>
      <c r="CQ9" s="15">
        <v>84</v>
      </c>
      <c r="CR9" s="15">
        <v>85</v>
      </c>
      <c r="CS9" s="15"/>
      <c r="CT9" s="15"/>
      <c r="CU9" s="15"/>
      <c r="CV9" s="15">
        <v>86</v>
      </c>
      <c r="CW9" s="15">
        <v>87</v>
      </c>
      <c r="CX9" s="15">
        <v>88</v>
      </c>
      <c r="CY9" s="15">
        <v>89</v>
      </c>
      <c r="CZ9" s="15">
        <v>90</v>
      </c>
      <c r="DA9" s="15">
        <v>91</v>
      </c>
      <c r="DB9" s="15">
        <v>92</v>
      </c>
      <c r="DC9" s="15">
        <v>93</v>
      </c>
      <c r="DD9" s="15">
        <v>94</v>
      </c>
      <c r="DE9" s="15">
        <v>95</v>
      </c>
      <c r="DF9" s="15">
        <v>96</v>
      </c>
      <c r="DG9" s="15">
        <v>549</v>
      </c>
      <c r="DH9" s="15">
        <v>98</v>
      </c>
      <c r="DI9" s="15">
        <v>99</v>
      </c>
      <c r="DJ9" s="15">
        <v>100</v>
      </c>
      <c r="DK9" s="15">
        <v>101</v>
      </c>
      <c r="DL9" s="15">
        <v>102</v>
      </c>
      <c r="DM9" s="15">
        <v>103</v>
      </c>
      <c r="DN9" s="15">
        <v>104</v>
      </c>
      <c r="DO9" s="15">
        <v>105</v>
      </c>
      <c r="DP9" s="15">
        <v>106</v>
      </c>
      <c r="DQ9" s="15">
        <v>107</v>
      </c>
      <c r="DR9" s="15">
        <v>108</v>
      </c>
      <c r="DS9" s="15">
        <v>109</v>
      </c>
      <c r="DT9" s="15">
        <v>110</v>
      </c>
      <c r="DU9" s="15">
        <v>111</v>
      </c>
      <c r="DV9" s="15">
        <v>112</v>
      </c>
      <c r="DW9" s="1">
        <v>113</v>
      </c>
      <c r="DX9" s="15">
        <v>114</v>
      </c>
      <c r="DY9" s="15">
        <v>115</v>
      </c>
      <c r="DZ9" s="15">
        <v>116</v>
      </c>
      <c r="EA9" s="15">
        <v>117</v>
      </c>
      <c r="EB9" s="15">
        <v>118</v>
      </c>
      <c r="EC9" s="15">
        <v>119</v>
      </c>
      <c r="ED9" s="15">
        <v>120</v>
      </c>
      <c r="EE9" s="15">
        <v>121</v>
      </c>
      <c r="EF9" s="15">
        <v>122</v>
      </c>
      <c r="EG9" s="15">
        <v>123</v>
      </c>
    </row>
    <row r="10" spans="2:137" s="12" customFormat="1" ht="27.75" customHeight="1" x14ac:dyDescent="0.25">
      <c r="B10" s="16">
        <v>1</v>
      </c>
      <c r="C10" s="19" t="s">
        <v>50</v>
      </c>
      <c r="D10" s="31">
        <v>0</v>
      </c>
      <c r="E10" s="31">
        <v>0</v>
      </c>
      <c r="F10" s="33">
        <f>DI10+EE10-EA10</f>
        <v>2505260</v>
      </c>
      <c r="G10" s="33">
        <f>DJ10+EF10-EB10</f>
        <v>1766186.1</v>
      </c>
      <c r="H10" s="33">
        <f t="shared" ref="H10:H20" si="0">DK10+EG10-EC10</f>
        <v>1158938.2999999998</v>
      </c>
      <c r="I10" s="33">
        <f>IFERROR(H10/G10*100,"-")</f>
        <v>65.618130501649844</v>
      </c>
      <c r="J10" s="34">
        <f>IFERROR(H10/F10*100,"-")</f>
        <v>46.260200538067899</v>
      </c>
      <c r="K10" s="33">
        <f>P10+Z10+AE10+AJ10+AO10+AT10+AY10+BN10+BU10+BX10+CA10+CD10+CG10+CM10+CP10+CV10+CY10+DB10+DE10</f>
        <v>2505260</v>
      </c>
      <c r="L10" s="33">
        <f>Q10+AA10+AF10+AK10+AP10+AU10+AZ10+BO10+BV10+BY10+CB10+CE10+CH10+CN10+CQ10+CW10+CZ10+DC10+DF10</f>
        <v>1766186.1</v>
      </c>
      <c r="M10" s="33">
        <f>R10+AB10+AG10+AL10+AQ10+AV10+BA10+BP10+BW10+BZ10+CC10+CF10+CI10+CO10+CR10+CX10+DA10+DD10+DG10</f>
        <v>1158938.2999999998</v>
      </c>
      <c r="N10" s="35">
        <f>IFERROR(M10/L10*100,"-")</f>
        <v>65.618130501649844</v>
      </c>
      <c r="O10" s="36">
        <f>IFERROR(M10/K10*100,"-")</f>
        <v>46.260200538067899</v>
      </c>
      <c r="P10" s="37">
        <f>+[1]rep1_101!$E$92</f>
        <v>577518.69999999995</v>
      </c>
      <c r="Q10" s="37">
        <f>+[2]rep1_101!$E$96</f>
        <v>404263.2</v>
      </c>
      <c r="R10" s="37">
        <f>+[1]rep1_101!$E$93</f>
        <v>230216.6</v>
      </c>
      <c r="S10" s="37">
        <f>IFERROR(R10/Q10*100,"-")</f>
        <v>56.947206671297309</v>
      </c>
      <c r="T10" s="36">
        <f>IFERROR(R10/P10*100,"-")</f>
        <v>39.863055516643882</v>
      </c>
      <c r="U10" s="37">
        <f>+Z10+AJ10</f>
        <v>1235547.3</v>
      </c>
      <c r="V10" s="37">
        <f>+AA10+AK10</f>
        <v>864883.19999999995</v>
      </c>
      <c r="W10" s="37">
        <f>+AB10+AL10</f>
        <v>520382.7</v>
      </c>
      <c r="X10" s="37">
        <f>IFERROR(W10/V10*100,"-")</f>
        <v>60.16797412644852</v>
      </c>
      <c r="Y10" s="36">
        <f>IFERROR(W10/U10*100,"-")</f>
        <v>42.11758627128237</v>
      </c>
      <c r="Z10" s="31">
        <f>+[1]rep1_101!$E$22</f>
        <v>24820.6</v>
      </c>
      <c r="AA10" s="31">
        <f>+[2]rep1_101!$E$26</f>
        <v>17374.599999999999</v>
      </c>
      <c r="AB10" s="31">
        <f>+[1]rep1_101!$E$23</f>
        <v>6193.4</v>
      </c>
      <c r="AC10" s="38">
        <f>IFERROR(AB10/AA10*100,"-")</f>
        <v>35.646288259873607</v>
      </c>
      <c r="AD10" s="39">
        <f>IFERROR(AB10/Z10*100,"-")</f>
        <v>24.952660290242783</v>
      </c>
      <c r="AE10" s="31">
        <f>+[1]rep1_101!$E$71</f>
        <v>12097.2</v>
      </c>
      <c r="AF10" s="31">
        <f>+[2]rep1_101!$E$75</f>
        <v>8468.1</v>
      </c>
      <c r="AG10" s="31">
        <f>+[1]rep1_101!$E$72</f>
        <v>2066.3000000000002</v>
      </c>
      <c r="AH10" s="38">
        <f>IFERROR(AG10/AF10*100,"-")</f>
        <v>24.400987234444564</v>
      </c>
      <c r="AI10" s="36">
        <f>IFERROR(AG10/AE10*100,"-")</f>
        <v>17.080812088747809</v>
      </c>
      <c r="AJ10" s="31">
        <f>+[1]rep1_101!$E$43</f>
        <v>1210726.7</v>
      </c>
      <c r="AK10" s="31">
        <f>+[2]rep1_101!$E$47</f>
        <v>847508.6</v>
      </c>
      <c r="AL10" s="31">
        <f>+[1]rep1_101!$E$44</f>
        <v>514189.3</v>
      </c>
      <c r="AM10" s="40">
        <f>IFERROR(AL10/AK10*100,"-")</f>
        <v>60.670688179447382</v>
      </c>
      <c r="AN10" s="36">
        <f>IFERROR(AL10/AJ10*100,"-")</f>
        <v>42.469477215625957</v>
      </c>
      <c r="AO10" s="31">
        <f>+[3]rep1_2!$E$127</f>
        <v>210712.6</v>
      </c>
      <c r="AP10" s="31">
        <f>+[4]rep1_2!$E$131</f>
        <v>161052.6</v>
      </c>
      <c r="AQ10" s="31">
        <f>+[3]rep1_2!$E$128</f>
        <v>195372.4</v>
      </c>
      <c r="AR10" s="38">
        <f>IFERROR(AQ10/AP10*100,"-")</f>
        <v>121.30968391693149</v>
      </c>
      <c r="AS10" s="36">
        <f>IFERROR(AQ10/AO10*100,"-")</f>
        <v>92.7198468435205</v>
      </c>
      <c r="AT10" s="41">
        <v>0</v>
      </c>
      <c r="AU10" s="41">
        <v>0</v>
      </c>
      <c r="AV10" s="41">
        <v>0</v>
      </c>
      <c r="AW10" s="41" t="str">
        <f>IFERROR(AV10/AU10*100,"-")</f>
        <v>-</v>
      </c>
      <c r="AX10" s="42" t="str">
        <f>IFERROR(AV10/AT10*100,"-")</f>
        <v>-</v>
      </c>
      <c r="AY10" s="41">
        <v>0</v>
      </c>
      <c r="AZ10" s="41">
        <v>0</v>
      </c>
      <c r="BA10" s="41">
        <v>0</v>
      </c>
      <c r="BB10" s="41">
        <v>0</v>
      </c>
      <c r="BC10" s="41">
        <v>0</v>
      </c>
      <c r="BD10" s="41">
        <v>0</v>
      </c>
      <c r="BE10" s="41"/>
      <c r="BF10" s="38"/>
      <c r="BG10" s="38"/>
      <c r="BH10" s="41"/>
      <c r="BI10" s="38"/>
      <c r="BJ10" s="38"/>
      <c r="BK10" s="41"/>
      <c r="BL10" s="41"/>
      <c r="BM10" s="41"/>
      <c r="BN10" s="41">
        <f>+[3]rep1_2!$E$134</f>
        <v>70.3</v>
      </c>
      <c r="BO10" s="41">
        <f>+[4]rep1_2!$E$138</f>
        <v>49.2</v>
      </c>
      <c r="BP10" s="41">
        <f>+[3]rep1_2!$E$135</f>
        <v>0</v>
      </c>
      <c r="BQ10" s="35">
        <f t="shared" ref="BQ10:BR22" si="1">BU10+BX10+CA10+CD10</f>
        <v>145805.4</v>
      </c>
      <c r="BR10" s="35">
        <f t="shared" si="1"/>
        <v>102063.8</v>
      </c>
      <c r="BS10" s="35">
        <f t="shared" ref="BS10:BS22" si="2">BW10+BZ10+CC10+CF10</f>
        <v>76072.7</v>
      </c>
      <c r="BT10" s="43">
        <f>IFERROR(BS10/BQ10*100,"-")</f>
        <v>52.174130724925135</v>
      </c>
      <c r="BU10" s="41">
        <f>+[3]rep1_2!$E$141</f>
        <v>139706.4</v>
      </c>
      <c r="BV10" s="41">
        <f>+[4]rep1_2!$E$145</f>
        <v>97794.5</v>
      </c>
      <c r="BW10" s="41">
        <f>+[3]rep1_2!$E$142</f>
        <v>74579.199999999997</v>
      </c>
      <c r="BX10" s="41">
        <v>0</v>
      </c>
      <c r="BY10" s="41">
        <v>0</v>
      </c>
      <c r="BZ10" s="41">
        <v>0</v>
      </c>
      <c r="CA10" s="41">
        <f>+[3]rep1_2!$E$155</f>
        <v>3783</v>
      </c>
      <c r="CB10" s="41">
        <f>+[4]rep1_2!$E$159</f>
        <v>2648.1</v>
      </c>
      <c r="CC10" s="41">
        <f>+[3]rep1_2!$E$156</f>
        <v>142.5</v>
      </c>
      <c r="CD10" s="41">
        <f>+[3]rep1_2!$E$148</f>
        <v>2316</v>
      </c>
      <c r="CE10" s="41">
        <f>+[4]rep1_2!$E$152</f>
        <v>1621.2</v>
      </c>
      <c r="CF10" s="41">
        <f>+[3]rep1_2!$E$149</f>
        <v>1351</v>
      </c>
      <c r="CG10" s="41">
        <v>0</v>
      </c>
      <c r="CH10" s="41">
        <v>0</v>
      </c>
      <c r="CI10" s="41">
        <v>0</v>
      </c>
      <c r="CJ10" s="41">
        <f>+[3]rep1_2!$E$183</f>
        <v>0</v>
      </c>
      <c r="CK10" s="41">
        <f>+[4]rep1_2!$E$187</f>
        <v>0</v>
      </c>
      <c r="CL10" s="41">
        <f>+[3]rep1_2!$E$184</f>
        <v>0</v>
      </c>
      <c r="CM10" s="41">
        <v>0</v>
      </c>
      <c r="CN10" s="41">
        <v>0</v>
      </c>
      <c r="CO10" s="41">
        <v>0</v>
      </c>
      <c r="CP10" s="41">
        <f>+[3]rep1_2!$E$218</f>
        <v>297008.5</v>
      </c>
      <c r="CQ10" s="41">
        <f>+[4]rep1_2!$E$222</f>
        <v>207906</v>
      </c>
      <c r="CR10" s="41">
        <f>+[3]rep1_2!$E$219</f>
        <v>122661.9</v>
      </c>
      <c r="CS10" s="41">
        <f>+[3]rep1_2!$E$197</f>
        <v>296958.5</v>
      </c>
      <c r="CT10" s="41">
        <f>+[4]rep1_2!$E$201</f>
        <v>207871</v>
      </c>
      <c r="CU10" s="41">
        <f>+[3]rep1_2!$E$198</f>
        <v>122659.2</v>
      </c>
      <c r="CV10" s="41">
        <v>0</v>
      </c>
      <c r="CW10" s="41">
        <v>0</v>
      </c>
      <c r="CX10" s="41">
        <v>0</v>
      </c>
      <c r="CY10" s="41">
        <f>+[3]rep1_2!$E$225</f>
        <v>10000</v>
      </c>
      <c r="CZ10" s="41">
        <f>+[4]rep1_2!$E$229</f>
        <v>7000</v>
      </c>
      <c r="DA10" s="41">
        <f>+[3]rep1_2!$E$226</f>
        <v>7294.8</v>
      </c>
      <c r="DB10" s="41">
        <f>+[3]rep1_2!$E$253</f>
        <v>1500</v>
      </c>
      <c r="DC10" s="41">
        <f>+[4]rep1_2!$E$257</f>
        <v>0</v>
      </c>
      <c r="DD10" s="41">
        <f>+[3]rep1_2!$E$254</f>
        <v>850</v>
      </c>
      <c r="DE10" s="41">
        <f>+[3]rep1_2!$E$232</f>
        <v>15000</v>
      </c>
      <c r="DF10" s="41">
        <f>+[4]rep1_2!$E$236</f>
        <v>10500</v>
      </c>
      <c r="DG10" s="41">
        <f>+[3]rep1_2!$E$233</f>
        <v>4020.9</v>
      </c>
      <c r="DH10" s="41"/>
      <c r="DI10" s="32">
        <f>P10+Z10+AE10+AJ10+AO10+AT10+AY10+BB10+BE10+BH10+BK10+BN10+BU10+BX10+CA10+CD10+CG10+CJ10+CM10+CP10+CV10+CY10+DB10+DE10</f>
        <v>2505260</v>
      </c>
      <c r="DJ10" s="32">
        <f>Q10+AA10+AF10+AK10+AP10+AU10+AZ10+BC10+BF10+BI10+BL10+BO10+BV10+BY10+CB10+CE10+CH10+CK10+CN10+CQ10+CW10+CZ10+DC10+DF10</f>
        <v>1766186.1</v>
      </c>
      <c r="DK10" s="32">
        <f>R10+AB10+AG10+AL10+AQ10+AV10+BA10+BD10+BG10+BJ10+BM10+BP10+BW10+BZ10+CC10+CF10+CI10+CL10+CO10+CR10+CX10+DA10+DD10+DG10+DH10</f>
        <v>1158938.2999999998</v>
      </c>
      <c r="DL10" s="41"/>
      <c r="DM10" s="41"/>
      <c r="DN10" s="41"/>
      <c r="DO10" s="41"/>
      <c r="DP10" s="41"/>
      <c r="DQ10" s="41"/>
      <c r="DR10" s="41"/>
      <c r="DS10" s="41"/>
      <c r="DT10" s="41"/>
      <c r="DU10" s="41"/>
      <c r="DV10" s="41"/>
      <c r="DW10" s="41"/>
      <c r="DX10" s="41"/>
      <c r="DY10" s="41"/>
      <c r="DZ10" s="41"/>
      <c r="EA10" s="41"/>
      <c r="EB10" s="41"/>
      <c r="EC10" s="41"/>
      <c r="ED10" s="41"/>
      <c r="EE10" s="31">
        <f>+DL10+DO10+DR10+DU10+DX10+EA10</f>
        <v>0</v>
      </c>
      <c r="EF10" s="31">
        <f t="shared" ref="EF10:EG10" si="3">+DM10+DP10+DS10+DV10+DY10+EB10</f>
        <v>0</v>
      </c>
      <c r="EG10" s="31">
        <f t="shared" si="3"/>
        <v>0</v>
      </c>
    </row>
    <row r="11" spans="2:137" s="12" customFormat="1" ht="27.75" customHeight="1" x14ac:dyDescent="0.25">
      <c r="B11" s="16">
        <v>2</v>
      </c>
      <c r="C11" s="19" t="s">
        <v>51</v>
      </c>
      <c r="D11" s="31">
        <v>0</v>
      </c>
      <c r="E11" s="31">
        <v>0</v>
      </c>
      <c r="F11" s="33">
        <f t="shared" ref="F11:F20" si="4">DI11+EE11-EA11</f>
        <v>1394613.3999999997</v>
      </c>
      <c r="G11" s="33">
        <f t="shared" ref="G11:G20" si="5">DJ11+EF11-EB11</f>
        <v>984719.4</v>
      </c>
      <c r="H11" s="33">
        <f t="shared" si="0"/>
        <v>659322.10000000021</v>
      </c>
      <c r="I11" s="33">
        <f t="shared" ref="I11:I21" si="6">IFERROR(H11/G11*100,"-")</f>
        <v>66.955327578597533</v>
      </c>
      <c r="J11" s="34">
        <f t="shared" ref="J11:J23" si="7">IFERROR(H11/F11*100,"-")</f>
        <v>47.27633478926851</v>
      </c>
      <c r="K11" s="33">
        <f t="shared" ref="K11:K22" si="8">P11+Z11+AE11+AJ11+AO11+AT11+AY11+BN11+BU11+BX11+CA11+CD11+CG11+CM11+CP11+CV11+CY11+DB11+DE11</f>
        <v>1394613.3999999997</v>
      </c>
      <c r="L11" s="33">
        <f t="shared" ref="L11:L21" si="9">Q11+AA11+AF11+AK11+AP11+AU11+AZ11+BO11+BV11+BY11+CB11+CE11+CH11+CN11+CQ11+CW11+CZ11+DC11+DF11</f>
        <v>984719.4</v>
      </c>
      <c r="M11" s="33">
        <f t="shared" ref="M11:M22" si="10">R11+AB11+AG11+AL11+AQ11+AV11+BA11+BP11+BW11+BZ11+CC11+CF11+CI11+CO11+CR11+CX11+DA11+DD11+DG11</f>
        <v>659322.10000000021</v>
      </c>
      <c r="N11" s="35">
        <f t="shared" ref="N11:N21" si="11">IFERROR(M11/L11*100,"-")</f>
        <v>66.955327578597533</v>
      </c>
      <c r="O11" s="36">
        <f t="shared" ref="O11:O23" si="12">IFERROR(M11/K11*100,"-")</f>
        <v>47.27633478926851</v>
      </c>
      <c r="P11" s="37">
        <f>+[1]rep1_101!$F$92</f>
        <v>414994.8</v>
      </c>
      <c r="Q11" s="37">
        <f>+[2]rep1_101!$F$96</f>
        <v>290496.3</v>
      </c>
      <c r="R11" s="37">
        <f>+[1]rep1_101!$F$93</f>
        <v>149526.9</v>
      </c>
      <c r="S11" s="37">
        <f t="shared" ref="S11:S21" si="13">IFERROR(R11/Q11*100,"-")</f>
        <v>51.472910326224465</v>
      </c>
      <c r="T11" s="36">
        <f t="shared" ref="T11:T23" si="14">IFERROR(R11/P11*100,"-")</f>
        <v>36.031029786397326</v>
      </c>
      <c r="U11" s="37">
        <f t="shared" ref="U11:U22" si="15">+Z11+AJ11</f>
        <v>647138.6</v>
      </c>
      <c r="V11" s="37">
        <f t="shared" ref="V11:V22" si="16">+AA11+AK11</f>
        <v>452997</v>
      </c>
      <c r="W11" s="37">
        <f t="shared" ref="W11:W22" si="17">+AB11+AL11</f>
        <v>323577</v>
      </c>
      <c r="X11" s="37">
        <f t="shared" ref="X11:X21" si="18">IFERROR(W11/V11*100,"-")</f>
        <v>71.430274372677957</v>
      </c>
      <c r="Y11" s="36">
        <f t="shared" ref="Y11:Y23" si="19">IFERROR(W11/U11*100,"-")</f>
        <v>50.001189853301909</v>
      </c>
      <c r="Z11" s="31">
        <f>+[1]rep1_101!$F$22</f>
        <v>42159.9</v>
      </c>
      <c r="AA11" s="31">
        <f>+[2]rep1_101!$F$26</f>
        <v>29511.9</v>
      </c>
      <c r="AB11" s="31">
        <f>+[1]rep1_101!$F$23</f>
        <v>2909.6</v>
      </c>
      <c r="AC11" s="38">
        <f t="shared" ref="AC11:AC21" si="20">IFERROR(AB11/AA11*100,"-")</f>
        <v>9.8590737973495433</v>
      </c>
      <c r="AD11" s="39">
        <f t="shared" ref="AD11:AD23" si="21">IFERROR(AB11/Z11*100,"-")</f>
        <v>6.9013446426580707</v>
      </c>
      <c r="AE11" s="31">
        <f>+[1]rep1_101!$F$71</f>
        <v>3582</v>
      </c>
      <c r="AF11" s="31">
        <f>+[2]rep1_101!$F$75</f>
        <v>2507.4</v>
      </c>
      <c r="AG11" s="31">
        <f>+[1]rep1_101!$F$72</f>
        <v>839.7</v>
      </c>
      <c r="AH11" s="38">
        <f t="shared" ref="AH11:AH21" si="22">IFERROR(AG11/AF11*100,"-")</f>
        <v>33.488872936109118</v>
      </c>
      <c r="AI11" s="36">
        <f t="shared" ref="AI11:AI23" si="23">IFERROR(AG11/AE11*100,"-")</f>
        <v>23.442211055276381</v>
      </c>
      <c r="AJ11" s="31">
        <f>+[1]rep1_101!$F$43</f>
        <v>604978.69999999995</v>
      </c>
      <c r="AK11" s="31">
        <f>+[2]rep1_101!$F$47</f>
        <v>423485.1</v>
      </c>
      <c r="AL11" s="31">
        <f>+[1]rep1_101!$F$44</f>
        <v>320667.40000000002</v>
      </c>
      <c r="AM11" s="40">
        <f t="shared" ref="AM11:AM21" si="24">IFERROR(AL11/AK11*100,"-")</f>
        <v>75.721058426849027</v>
      </c>
      <c r="AN11" s="36">
        <f t="shared" ref="AN11:AN23" si="25">IFERROR(AL11/AJ11*100,"-")</f>
        <v>53.004742150426132</v>
      </c>
      <c r="AO11" s="31">
        <f>+[3]rep1_2!$F$127</f>
        <v>121100</v>
      </c>
      <c r="AP11" s="31">
        <f>+[4]rep1_2!$F$131</f>
        <v>93260</v>
      </c>
      <c r="AQ11" s="31">
        <f>+[3]rep1_2!$F$128</f>
        <v>87633</v>
      </c>
      <c r="AR11" s="38">
        <f t="shared" ref="AR11:AR21" si="26">IFERROR(AQ11/AP11*100,"-")</f>
        <v>93.966330688398031</v>
      </c>
      <c r="AS11" s="36">
        <f t="shared" ref="AS11:AS23" si="27">IFERROR(AQ11/AO11*100,"-")</f>
        <v>72.364161849710982</v>
      </c>
      <c r="AT11" s="41">
        <v>0</v>
      </c>
      <c r="AU11" s="41">
        <v>0</v>
      </c>
      <c r="AV11" s="41">
        <v>0</v>
      </c>
      <c r="AW11" s="41" t="str">
        <f t="shared" ref="AW11:AW21" si="28">IFERROR(AV11/AU11*100,"-")</f>
        <v>-</v>
      </c>
      <c r="AX11" s="42" t="str">
        <f t="shared" ref="AX11:AX23" si="29">IFERROR(AV11/AT11*100,"-")</f>
        <v>-</v>
      </c>
      <c r="AY11" s="41">
        <v>0</v>
      </c>
      <c r="AZ11" s="41">
        <v>0</v>
      </c>
      <c r="BA11" s="41">
        <v>0</v>
      </c>
      <c r="BB11" s="41">
        <v>0</v>
      </c>
      <c r="BC11" s="41">
        <v>0</v>
      </c>
      <c r="BD11" s="41">
        <v>0</v>
      </c>
      <c r="BE11" s="41"/>
      <c r="BF11" s="38"/>
      <c r="BG11" s="38"/>
      <c r="BH11" s="41"/>
      <c r="BI11" s="38"/>
      <c r="BJ11" s="38"/>
      <c r="BK11" s="41"/>
      <c r="BL11" s="41"/>
      <c r="BM11" s="41"/>
      <c r="BN11" s="41">
        <f>+[3]rep1_2!$F$134</f>
        <v>0</v>
      </c>
      <c r="BO11" s="41">
        <f>+[4]rep1_2!$F$138</f>
        <v>0</v>
      </c>
      <c r="BP11" s="41">
        <f>+[3]rep1_2!$F$135</f>
        <v>0</v>
      </c>
      <c r="BQ11" s="35">
        <f t="shared" si="1"/>
        <v>27004.800000000003</v>
      </c>
      <c r="BR11" s="35">
        <f t="shared" si="1"/>
        <v>18903.5</v>
      </c>
      <c r="BS11" s="35">
        <f t="shared" si="2"/>
        <v>13554.7</v>
      </c>
      <c r="BT11" s="43">
        <f t="shared" ref="BT11:BT23" si="30">IFERROR(BS11/BQ11*100,"-")</f>
        <v>50.193669273610617</v>
      </c>
      <c r="BU11" s="41">
        <f>+[3]rep1_2!$F$141</f>
        <v>19268.900000000001</v>
      </c>
      <c r="BV11" s="41">
        <f>+[4]rep1_2!$F$145</f>
        <v>13488.3</v>
      </c>
      <c r="BW11" s="41">
        <f>+[3]rep1_2!$F$142</f>
        <v>11131.9</v>
      </c>
      <c r="BX11" s="41">
        <v>0</v>
      </c>
      <c r="BY11" s="41">
        <v>0</v>
      </c>
      <c r="BZ11" s="41">
        <v>0</v>
      </c>
      <c r="CA11" s="41">
        <f>+[3]rep1_2!$F$155</f>
        <v>1591.9</v>
      </c>
      <c r="CB11" s="41">
        <f>+[4]rep1_2!$F$159</f>
        <v>1114.4000000000001</v>
      </c>
      <c r="CC11" s="41">
        <f>+[3]rep1_2!$F$156</f>
        <v>2422.8000000000002</v>
      </c>
      <c r="CD11" s="41">
        <f>+[3]rep1_2!$F$148</f>
        <v>6144</v>
      </c>
      <c r="CE11" s="41">
        <f>+[4]rep1_2!$F$152</f>
        <v>4300.8</v>
      </c>
      <c r="CF11" s="41">
        <f>+[3]rep1_2!$F$149</f>
        <v>0</v>
      </c>
      <c r="CG11" s="41">
        <v>0</v>
      </c>
      <c r="CH11" s="41">
        <v>0</v>
      </c>
      <c r="CI11" s="41">
        <v>0</v>
      </c>
      <c r="CJ11" s="41">
        <f>+[3]rep1_2!$F$183</f>
        <v>0</v>
      </c>
      <c r="CK11" s="41">
        <f>+[4]rep1_2!$F$187</f>
        <v>0</v>
      </c>
      <c r="CL11" s="41">
        <f>+[3]rep1_2!$F$184</f>
        <v>0</v>
      </c>
      <c r="CM11" s="41">
        <v>0</v>
      </c>
      <c r="CN11" s="41">
        <v>0</v>
      </c>
      <c r="CO11" s="41">
        <v>0</v>
      </c>
      <c r="CP11" s="41">
        <f>+[3]rep1_2!$F$218</f>
        <v>162793.20000000001</v>
      </c>
      <c r="CQ11" s="41">
        <f>+[4]rep1_2!$F$222</f>
        <v>113955.2</v>
      </c>
      <c r="CR11" s="41">
        <f>+[3]rep1_2!$F$219</f>
        <v>76352.800000000003</v>
      </c>
      <c r="CS11" s="41">
        <f>+[3]rep1_2!$F$197</f>
        <v>162593.20000000001</v>
      </c>
      <c r="CT11" s="41">
        <f>+[4]rep1_2!$F$201</f>
        <v>113815.2</v>
      </c>
      <c r="CU11" s="41">
        <f>+[3]rep1_2!$F$198</f>
        <v>76296.800000000003</v>
      </c>
      <c r="CV11" s="41">
        <v>0</v>
      </c>
      <c r="CW11" s="41">
        <v>0</v>
      </c>
      <c r="CX11" s="41">
        <v>0</v>
      </c>
      <c r="CY11" s="41">
        <f>+[3]rep1_2!$F$225</f>
        <v>4000</v>
      </c>
      <c r="CZ11" s="41">
        <f>+[4]rep1_2!$F$229</f>
        <v>2800</v>
      </c>
      <c r="DA11" s="41">
        <f>+[3]rep1_2!$F$226</f>
        <v>2886.1</v>
      </c>
      <c r="DB11" s="41">
        <f>+[3]rep1_2!$F$253</f>
        <v>0</v>
      </c>
      <c r="DC11" s="41">
        <f>+[4]rep1_2!$F$257</f>
        <v>0</v>
      </c>
      <c r="DD11" s="41">
        <f>+[3]rep1_2!$F$254</f>
        <v>0</v>
      </c>
      <c r="DE11" s="41">
        <f>+[3]rep1_2!$F$232</f>
        <v>14000</v>
      </c>
      <c r="DF11" s="41">
        <f>+[4]rep1_2!$F$236</f>
        <v>9800</v>
      </c>
      <c r="DG11" s="41">
        <f>+[3]rep1_2!$F$233</f>
        <v>4951.8999999999996</v>
      </c>
      <c r="DH11" s="41"/>
      <c r="DI11" s="32">
        <f>P11+Z11+AE11+AJ11+AO11+AT11+AY11+BB11+BE11+BH11+BK11+BN11+BU11+BX11+CA11+CD11+CG11+CJ11+CM11+CP11+CV11+CY11+DB11+DE11</f>
        <v>1394613.3999999997</v>
      </c>
      <c r="DJ11" s="32">
        <f t="shared" ref="DJ11:DJ22" si="31">Q11+AA11+AF11+AK11+AP11+AU11+AZ11+BC11+BF11+BI11+BL11+BO11+BV11+BY11+CB11+CE11+CH11+CK11+CN11+CQ11+CW11+CZ11+DC11+DF11</f>
        <v>984719.4</v>
      </c>
      <c r="DK11" s="32">
        <f t="shared" ref="DK11:DK21" si="32">R11+AB11+AG11+AL11+AQ11+AV11+BA11+BD11+BG11+BJ11+BM11+BP11+BW11+BZ11+CC11+CF11+CI11+CL11+CO11+CR11+CX11+DA11+DD11+DG11+DH11</f>
        <v>659322.10000000021</v>
      </c>
      <c r="DL11" s="41"/>
      <c r="DM11" s="41"/>
      <c r="DN11" s="41"/>
      <c r="DO11" s="41"/>
      <c r="DP11" s="41"/>
      <c r="DQ11" s="41"/>
      <c r="DR11" s="41"/>
      <c r="DS11" s="41"/>
      <c r="DT11" s="41"/>
      <c r="DU11" s="41"/>
      <c r="DV11" s="41"/>
      <c r="DW11" s="41"/>
      <c r="DX11" s="41"/>
      <c r="DY11" s="41"/>
      <c r="DZ11" s="41"/>
      <c r="EA11" s="41"/>
      <c r="EB11" s="41"/>
      <c r="EC11" s="41"/>
      <c r="ED11" s="41"/>
      <c r="EE11" s="31">
        <f t="shared" ref="EE11:EE22" si="33">+DL11+DO11+DR11+DU11+DX11+EA11</f>
        <v>0</v>
      </c>
      <c r="EF11" s="31">
        <f t="shared" ref="EF11:EF21" si="34">+DM11+DP11+DS11+DV11+DY11+EB11</f>
        <v>0</v>
      </c>
      <c r="EG11" s="31">
        <f t="shared" ref="EG11:EG21" si="35">+DN11+DQ11+DT11+DW11+DZ11+EC11</f>
        <v>0</v>
      </c>
    </row>
    <row r="12" spans="2:137" s="12" customFormat="1" ht="27.75" customHeight="1" x14ac:dyDescent="0.25">
      <c r="B12" s="16">
        <v>3</v>
      </c>
      <c r="C12" s="19" t="s">
        <v>52</v>
      </c>
      <c r="D12" s="31">
        <v>0</v>
      </c>
      <c r="E12" s="31">
        <v>0</v>
      </c>
      <c r="F12" s="33">
        <f t="shared" si="4"/>
        <v>4525091.5999999996</v>
      </c>
      <c r="G12" s="33">
        <f t="shared" si="5"/>
        <v>3189919.7999999993</v>
      </c>
      <c r="H12" s="33">
        <f t="shared" si="0"/>
        <v>1816822.8</v>
      </c>
      <c r="I12" s="33">
        <f t="shared" si="6"/>
        <v>56.955124702508208</v>
      </c>
      <c r="J12" s="34">
        <f t="shared" si="7"/>
        <v>40.149967350937168</v>
      </c>
      <c r="K12" s="33">
        <f t="shared" si="8"/>
        <v>4525091.5999999996</v>
      </c>
      <c r="L12" s="33">
        <f t="shared" si="9"/>
        <v>3189919.7999999993</v>
      </c>
      <c r="M12" s="33">
        <f t="shared" si="10"/>
        <v>1816822.8</v>
      </c>
      <c r="N12" s="35">
        <f t="shared" si="11"/>
        <v>56.955124702508208</v>
      </c>
      <c r="O12" s="36">
        <f t="shared" si="12"/>
        <v>40.149967350937168</v>
      </c>
      <c r="P12" s="37">
        <f>+[1]rep1_101!$G$92</f>
        <v>1633644.7</v>
      </c>
      <c r="Q12" s="37">
        <f>+[2]rep1_101!$G$96</f>
        <v>1143551.3</v>
      </c>
      <c r="R12" s="37">
        <f>+[1]rep1_101!$G$93</f>
        <v>493949</v>
      </c>
      <c r="S12" s="37">
        <f t="shared" si="13"/>
        <v>43.194301821002696</v>
      </c>
      <c r="T12" s="36">
        <f t="shared" si="14"/>
        <v>30.236011539106393</v>
      </c>
      <c r="U12" s="37">
        <f t="shared" si="15"/>
        <v>1818175.0999999999</v>
      </c>
      <c r="V12" s="37">
        <f t="shared" si="16"/>
        <v>1272722.5999999999</v>
      </c>
      <c r="W12" s="37">
        <f t="shared" si="17"/>
        <v>712177.7</v>
      </c>
      <c r="X12" s="37">
        <f t="shared" si="18"/>
        <v>55.957024727933643</v>
      </c>
      <c r="Y12" s="36">
        <f t="shared" si="19"/>
        <v>39.16991823284787</v>
      </c>
      <c r="Z12" s="31">
        <f>+[1]rep1_101!$G$22</f>
        <v>112994.9</v>
      </c>
      <c r="AA12" s="31">
        <f>+[2]rep1_101!$G$26</f>
        <v>79096.399999999994</v>
      </c>
      <c r="AB12" s="31">
        <f>+[1]rep1_101!$G$23</f>
        <v>18531</v>
      </c>
      <c r="AC12" s="38">
        <f t="shared" si="20"/>
        <v>23.428373478438967</v>
      </c>
      <c r="AD12" s="39">
        <f t="shared" si="21"/>
        <v>16.399855214704381</v>
      </c>
      <c r="AE12" s="31">
        <f>+[1]rep1_101!$G$71</f>
        <v>22311.4</v>
      </c>
      <c r="AF12" s="31">
        <f>+[2]rep1_101!$G$75</f>
        <v>15617.9</v>
      </c>
      <c r="AG12" s="31">
        <f>+[1]rep1_101!$G$72</f>
        <v>2846.7</v>
      </c>
      <c r="AH12" s="38">
        <f t="shared" si="22"/>
        <v>18.227162422604831</v>
      </c>
      <c r="AI12" s="36">
        <f t="shared" si="23"/>
        <v>12.758948340310333</v>
      </c>
      <c r="AJ12" s="31">
        <f>+[1]rep1_101!$G$43</f>
        <v>1705180.2</v>
      </c>
      <c r="AK12" s="31">
        <f>+[2]rep1_101!$G$47</f>
        <v>1193626.2</v>
      </c>
      <c r="AL12" s="31">
        <f>+[1]rep1_101!$G$44</f>
        <v>693646.7</v>
      </c>
      <c r="AM12" s="40">
        <f t="shared" si="24"/>
        <v>58.112556510572567</v>
      </c>
      <c r="AN12" s="36">
        <f t="shared" si="25"/>
        <v>40.678791602201336</v>
      </c>
      <c r="AO12" s="31">
        <f>+[3]rep1_2!$G$127</f>
        <v>413002.5</v>
      </c>
      <c r="AP12" s="31">
        <f>+[4]rep1_2!$G$131</f>
        <v>311457.5</v>
      </c>
      <c r="AQ12" s="31">
        <f>+[3]rep1_2!$G$128</f>
        <v>320570.09999999998</v>
      </c>
      <c r="AR12" s="38">
        <f t="shared" si="26"/>
        <v>102.92579244359182</v>
      </c>
      <c r="AS12" s="36">
        <f t="shared" si="27"/>
        <v>77.619409083480122</v>
      </c>
      <c r="AT12" s="41">
        <v>0</v>
      </c>
      <c r="AU12" s="41">
        <v>0</v>
      </c>
      <c r="AV12" s="41">
        <v>0</v>
      </c>
      <c r="AW12" s="41" t="str">
        <f t="shared" si="28"/>
        <v>-</v>
      </c>
      <c r="AX12" s="42" t="str">
        <f t="shared" si="29"/>
        <v>-</v>
      </c>
      <c r="AY12" s="41">
        <v>0</v>
      </c>
      <c r="AZ12" s="41">
        <v>0</v>
      </c>
      <c r="BA12" s="41">
        <v>0</v>
      </c>
      <c r="BB12" s="41">
        <v>0</v>
      </c>
      <c r="BC12" s="41">
        <v>0</v>
      </c>
      <c r="BD12" s="41">
        <v>0</v>
      </c>
      <c r="BE12" s="41"/>
      <c r="BF12" s="38"/>
      <c r="BG12" s="38"/>
      <c r="BH12" s="41"/>
      <c r="BI12" s="38"/>
      <c r="BJ12" s="38"/>
      <c r="BK12" s="41"/>
      <c r="BL12" s="41"/>
      <c r="BM12" s="41"/>
      <c r="BN12" s="41">
        <f>+[3]rep1_2!$G$134</f>
        <v>0</v>
      </c>
      <c r="BO12" s="41">
        <f>+[4]rep1_2!$G$138</f>
        <v>0</v>
      </c>
      <c r="BP12" s="41">
        <f>+[3]rep1_2!$G$135</f>
        <v>0</v>
      </c>
      <c r="BQ12" s="35">
        <f t="shared" si="1"/>
        <v>157020.29999999999</v>
      </c>
      <c r="BR12" s="35">
        <f t="shared" si="1"/>
        <v>109914.20000000001</v>
      </c>
      <c r="BS12" s="35">
        <f t="shared" si="2"/>
        <v>52722.299999999996</v>
      </c>
      <c r="BT12" s="43">
        <f t="shared" si="30"/>
        <v>33.576741351277512</v>
      </c>
      <c r="BU12" s="41">
        <f>+[3]rep1_2!$G$141</f>
        <v>88686.2</v>
      </c>
      <c r="BV12" s="41">
        <f>+[4]rep1_2!$G$145</f>
        <v>62080.3</v>
      </c>
      <c r="BW12" s="41">
        <f>+[3]rep1_2!$G$142</f>
        <v>30708.5</v>
      </c>
      <c r="BX12" s="41">
        <v>0</v>
      </c>
      <c r="BY12" s="41">
        <v>0</v>
      </c>
      <c r="BZ12" s="41">
        <v>0</v>
      </c>
      <c r="CA12" s="41">
        <f>+[3]rep1_2!$G$155</f>
        <v>25334.1</v>
      </c>
      <c r="CB12" s="41">
        <f>+[4]rep1_2!$G$159</f>
        <v>17733.900000000001</v>
      </c>
      <c r="CC12" s="41">
        <f>+[3]rep1_2!$G$156</f>
        <v>4069.7</v>
      </c>
      <c r="CD12" s="41">
        <f>+[3]rep1_2!$G$148</f>
        <v>43000</v>
      </c>
      <c r="CE12" s="41">
        <f>+[4]rep1_2!$G$152</f>
        <v>30100</v>
      </c>
      <c r="CF12" s="41">
        <f>+[3]rep1_2!$G$149</f>
        <v>17944.099999999999</v>
      </c>
      <c r="CG12" s="41">
        <v>0</v>
      </c>
      <c r="CH12" s="41">
        <v>0</v>
      </c>
      <c r="CI12" s="41">
        <v>0</v>
      </c>
      <c r="CJ12" s="41">
        <f>+[3]rep1_2!$G$183</f>
        <v>0</v>
      </c>
      <c r="CK12" s="41">
        <f>+[4]rep1_2!$G$187</f>
        <v>0</v>
      </c>
      <c r="CL12" s="41">
        <f>+[3]rep1_2!$G$184</f>
        <v>0</v>
      </c>
      <c r="CM12" s="41">
        <v>0</v>
      </c>
      <c r="CN12" s="41">
        <v>0</v>
      </c>
      <c r="CO12" s="41">
        <v>0</v>
      </c>
      <c r="CP12" s="41">
        <f>+[3]rep1_2!$G$218</f>
        <v>435937.6</v>
      </c>
      <c r="CQ12" s="41">
        <f>+[4]rep1_2!$G$222</f>
        <v>305156.3</v>
      </c>
      <c r="CR12" s="41">
        <f>+[3]rep1_2!$G$219</f>
        <v>200123.6</v>
      </c>
      <c r="CS12" s="41">
        <f>+[3]rep1_2!$G$197</f>
        <v>435537.6</v>
      </c>
      <c r="CT12" s="41">
        <f>+[4]rep1_2!$G$201</f>
        <v>304876.3</v>
      </c>
      <c r="CU12" s="41">
        <f>+[3]rep1_2!$G$198</f>
        <v>200048.6</v>
      </c>
      <c r="CV12" s="41">
        <v>0</v>
      </c>
      <c r="CW12" s="41">
        <v>0</v>
      </c>
      <c r="CX12" s="41">
        <v>0</v>
      </c>
      <c r="CY12" s="41">
        <f>+[3]rep1_2!$G$225</f>
        <v>10000</v>
      </c>
      <c r="CZ12" s="41">
        <f>+[4]rep1_2!$G$229</f>
        <v>7000</v>
      </c>
      <c r="DA12" s="41">
        <f>+[3]rep1_2!$G$226</f>
        <v>14231.5</v>
      </c>
      <c r="DB12" s="41">
        <f>+[3]rep1_2!$G$253</f>
        <v>0</v>
      </c>
      <c r="DC12" s="41">
        <f>+[4]rep1_2!$G$257</f>
        <v>0</v>
      </c>
      <c r="DD12" s="41">
        <f>+[3]rep1_2!$G$254</f>
        <v>0</v>
      </c>
      <c r="DE12" s="41">
        <f>+[3]rep1_2!$G$232</f>
        <v>35000</v>
      </c>
      <c r="DF12" s="41">
        <f>+[4]rep1_2!$G$236</f>
        <v>24500</v>
      </c>
      <c r="DG12" s="41">
        <f>+[3]rep1_2!$G$233</f>
        <v>20201.900000000001</v>
      </c>
      <c r="DH12" s="41"/>
      <c r="DI12" s="32">
        <f t="shared" ref="DI12:DI22" si="36">P12+Z12+AE12+AJ12+AO12+AT12+AY12+BB12+BE12+BH12+BK12+BN12+BU12+BX12+CA12+CD12+CG12+CJ12+CM12+CP12+CV12+CY12+DB12+DE12</f>
        <v>4525091.5999999996</v>
      </c>
      <c r="DJ12" s="32">
        <f t="shared" si="31"/>
        <v>3189919.7999999993</v>
      </c>
      <c r="DK12" s="32">
        <f t="shared" si="32"/>
        <v>1816822.8</v>
      </c>
      <c r="DL12" s="41"/>
      <c r="DM12" s="41"/>
      <c r="DN12" s="41"/>
      <c r="DO12" s="41"/>
      <c r="DP12" s="41"/>
      <c r="DQ12" s="41"/>
      <c r="DR12" s="41"/>
      <c r="DS12" s="41"/>
      <c r="DT12" s="41"/>
      <c r="DU12" s="41"/>
      <c r="DV12" s="41"/>
      <c r="DW12" s="41"/>
      <c r="DX12" s="41"/>
      <c r="DY12" s="41"/>
      <c r="DZ12" s="41"/>
      <c r="EA12" s="41"/>
      <c r="EB12" s="41"/>
      <c r="EC12" s="41"/>
      <c r="ED12" s="41"/>
      <c r="EE12" s="31">
        <f t="shared" si="33"/>
        <v>0</v>
      </c>
      <c r="EF12" s="31">
        <f t="shared" si="34"/>
        <v>0</v>
      </c>
      <c r="EG12" s="31">
        <f t="shared" si="35"/>
        <v>0</v>
      </c>
    </row>
    <row r="13" spans="2:137" s="12" customFormat="1" ht="27.75" customHeight="1" x14ac:dyDescent="0.25">
      <c r="B13" s="16">
        <v>4</v>
      </c>
      <c r="C13" s="19" t="s">
        <v>53</v>
      </c>
      <c r="D13" s="31">
        <v>0</v>
      </c>
      <c r="E13" s="31">
        <v>0</v>
      </c>
      <c r="F13" s="33">
        <f t="shared" si="4"/>
        <v>1304574.5</v>
      </c>
      <c r="G13" s="33">
        <f t="shared" si="5"/>
        <v>921536</v>
      </c>
      <c r="H13" s="33">
        <f t="shared" si="0"/>
        <v>537272.6</v>
      </c>
      <c r="I13" s="33">
        <f t="shared" si="6"/>
        <v>58.30185689978471</v>
      </c>
      <c r="J13" s="34">
        <f t="shared" si="7"/>
        <v>41.183742285319845</v>
      </c>
      <c r="K13" s="33">
        <f t="shared" si="8"/>
        <v>1304574.5</v>
      </c>
      <c r="L13" s="33">
        <f t="shared" si="9"/>
        <v>921536</v>
      </c>
      <c r="M13" s="33">
        <f t="shared" si="10"/>
        <v>537272.6</v>
      </c>
      <c r="N13" s="35">
        <f t="shared" si="11"/>
        <v>58.30185689978471</v>
      </c>
      <c r="O13" s="36">
        <f t="shared" si="12"/>
        <v>41.183742285319845</v>
      </c>
      <c r="P13" s="37">
        <f>+[1]rep1_101!$H$92</f>
        <v>446497.3</v>
      </c>
      <c r="Q13" s="37">
        <f>+[2]rep1_101!$H$96</f>
        <v>312548.09999999998</v>
      </c>
      <c r="R13" s="37">
        <f>+[1]rep1_101!$H$93</f>
        <v>129523.5</v>
      </c>
      <c r="S13" s="37">
        <f t="shared" si="13"/>
        <v>41.441141379518868</v>
      </c>
      <c r="T13" s="36">
        <f t="shared" si="14"/>
        <v>29.008798037524532</v>
      </c>
      <c r="U13" s="37">
        <f t="shared" si="15"/>
        <v>504625.5</v>
      </c>
      <c r="V13" s="37">
        <f t="shared" si="16"/>
        <v>353237.8</v>
      </c>
      <c r="W13" s="37">
        <f t="shared" si="17"/>
        <v>195573.8</v>
      </c>
      <c r="X13" s="37">
        <f t="shared" si="18"/>
        <v>55.36604519674848</v>
      </c>
      <c r="Y13" s="36">
        <f t="shared" si="19"/>
        <v>38.756226151869058</v>
      </c>
      <c r="Z13" s="31">
        <f>+[1]rep1_101!$H$22</f>
        <v>13310.7</v>
      </c>
      <c r="AA13" s="31">
        <f>+[2]rep1_101!$H$26</f>
        <v>9317.5</v>
      </c>
      <c r="AB13" s="31">
        <f>+[1]rep1_101!$H$23</f>
        <v>2649.9</v>
      </c>
      <c r="AC13" s="38">
        <f t="shared" si="20"/>
        <v>28.440032197477866</v>
      </c>
      <c r="AD13" s="39">
        <f t="shared" si="21"/>
        <v>19.908043904527936</v>
      </c>
      <c r="AE13" s="31">
        <f>+[1]rep1_101!$H$71</f>
        <v>3274.5</v>
      </c>
      <c r="AF13" s="31">
        <f>+[2]rep1_101!$H$75</f>
        <v>2292.1999999999998</v>
      </c>
      <c r="AG13" s="31">
        <f>+[1]rep1_101!$H$72</f>
        <v>2047.3</v>
      </c>
      <c r="AH13" s="38">
        <f t="shared" si="22"/>
        <v>89.31594101736323</v>
      </c>
      <c r="AI13" s="36">
        <f t="shared" si="23"/>
        <v>62.522522522522515</v>
      </c>
      <c r="AJ13" s="31">
        <f>+[1]rep1_101!$H$43</f>
        <v>491314.8</v>
      </c>
      <c r="AK13" s="31">
        <f>+[2]rep1_101!$H$47</f>
        <v>343920.3</v>
      </c>
      <c r="AL13" s="31">
        <f>+[1]rep1_101!$H$44</f>
        <v>192923.9</v>
      </c>
      <c r="AM13" s="40">
        <f t="shared" si="24"/>
        <v>56.095525620325404</v>
      </c>
      <c r="AN13" s="36">
        <f t="shared" si="25"/>
        <v>39.266861083769513</v>
      </c>
      <c r="AO13" s="31">
        <f>+[3]rep1_2!$H$127</f>
        <v>123669.9</v>
      </c>
      <c r="AP13" s="31">
        <f>+[4]rep1_2!$H$131</f>
        <v>94902.9</v>
      </c>
      <c r="AQ13" s="31">
        <f>+[3]rep1_2!$H$128</f>
        <v>99635.4</v>
      </c>
      <c r="AR13" s="38">
        <f t="shared" si="26"/>
        <v>104.9866758550055</v>
      </c>
      <c r="AS13" s="36">
        <f t="shared" si="27"/>
        <v>80.565602462684936</v>
      </c>
      <c r="AT13" s="41">
        <v>0</v>
      </c>
      <c r="AU13" s="41">
        <v>0</v>
      </c>
      <c r="AV13" s="41">
        <v>0</v>
      </c>
      <c r="AW13" s="41" t="str">
        <f t="shared" si="28"/>
        <v>-</v>
      </c>
      <c r="AX13" s="42" t="str">
        <f t="shared" si="29"/>
        <v>-</v>
      </c>
      <c r="AY13" s="41">
        <v>0</v>
      </c>
      <c r="AZ13" s="41">
        <v>0</v>
      </c>
      <c r="BA13" s="41">
        <v>0</v>
      </c>
      <c r="BB13" s="41">
        <v>0</v>
      </c>
      <c r="BC13" s="41">
        <v>0</v>
      </c>
      <c r="BD13" s="41">
        <v>0</v>
      </c>
      <c r="BE13" s="41"/>
      <c r="BF13" s="38"/>
      <c r="BG13" s="38"/>
      <c r="BH13" s="41"/>
      <c r="BI13" s="38"/>
      <c r="BJ13" s="38"/>
      <c r="BK13" s="41"/>
      <c r="BL13" s="41"/>
      <c r="BM13" s="41"/>
      <c r="BN13" s="41">
        <f>+[3]rep1_2!$H$134</f>
        <v>0</v>
      </c>
      <c r="BO13" s="41">
        <f>+[4]rep1_2!$H$138</f>
        <v>0</v>
      </c>
      <c r="BP13" s="41">
        <f>+[3]rep1_2!$H$135</f>
        <v>0</v>
      </c>
      <c r="BQ13" s="35">
        <f t="shared" si="1"/>
        <v>54290</v>
      </c>
      <c r="BR13" s="35">
        <f t="shared" si="1"/>
        <v>38002.9</v>
      </c>
      <c r="BS13" s="35">
        <f t="shared" si="2"/>
        <v>25144.5</v>
      </c>
      <c r="BT13" s="43">
        <f t="shared" si="30"/>
        <v>46.315159329526615</v>
      </c>
      <c r="BU13" s="41">
        <f>+[3]rep1_2!$H$141</f>
        <v>42107.199999999997</v>
      </c>
      <c r="BV13" s="41">
        <f>+[4]rep1_2!$H$145</f>
        <v>29475</v>
      </c>
      <c r="BW13" s="41">
        <f>+[3]rep1_2!$H$142</f>
        <v>21923.599999999999</v>
      </c>
      <c r="BX13" s="41">
        <v>0</v>
      </c>
      <c r="BY13" s="41">
        <v>0</v>
      </c>
      <c r="BZ13" s="41">
        <v>0</v>
      </c>
      <c r="CA13" s="41">
        <f>+[3]rep1_2!$H$155</f>
        <v>12182.8</v>
      </c>
      <c r="CB13" s="41">
        <f>+[4]rep1_2!$H$159</f>
        <v>8527.9</v>
      </c>
      <c r="CC13" s="41">
        <f>+[3]rep1_2!$H$156</f>
        <v>3220.9</v>
      </c>
      <c r="CD13" s="41">
        <f>+[3]rep1_2!$H$148</f>
        <v>0</v>
      </c>
      <c r="CE13" s="41">
        <f>+[4]rep1_2!$H$152</f>
        <v>0</v>
      </c>
      <c r="CF13" s="41">
        <f>+[3]rep1_2!$H$149</f>
        <v>0</v>
      </c>
      <c r="CG13" s="41">
        <v>0</v>
      </c>
      <c r="CH13" s="41">
        <v>0</v>
      </c>
      <c r="CI13" s="41">
        <v>0</v>
      </c>
      <c r="CJ13" s="41">
        <f>+[3]rep1_2!$H$183</f>
        <v>0</v>
      </c>
      <c r="CK13" s="41">
        <f>+[4]rep1_2!$H$187</f>
        <v>0</v>
      </c>
      <c r="CL13" s="41">
        <f>+[3]rep1_2!$H$184</f>
        <v>0</v>
      </c>
      <c r="CM13" s="44">
        <v>0</v>
      </c>
      <c r="CN13" s="44">
        <v>0</v>
      </c>
      <c r="CO13" s="41">
        <v>0</v>
      </c>
      <c r="CP13" s="41">
        <f>+[3]rep1_2!$H$218</f>
        <v>156217.29999999999</v>
      </c>
      <c r="CQ13" s="41">
        <f>+[4]rep1_2!$H$222</f>
        <v>109352.1</v>
      </c>
      <c r="CR13" s="41">
        <f>+[3]rep1_2!$H$219</f>
        <v>70274.5</v>
      </c>
      <c r="CS13" s="41">
        <f>+[3]rep1_2!$H$197</f>
        <v>156157.29999999999</v>
      </c>
      <c r="CT13" s="41">
        <f>+[4]rep1_2!$H$201</f>
        <v>109310.1</v>
      </c>
      <c r="CU13" s="41">
        <f>+[3]rep1_2!$H$198</f>
        <v>70268.5</v>
      </c>
      <c r="CV13" s="44">
        <v>0</v>
      </c>
      <c r="CW13" s="44">
        <v>0</v>
      </c>
      <c r="CX13" s="41">
        <v>0</v>
      </c>
      <c r="CY13" s="41">
        <f>+[3]rep1_2!$H$225</f>
        <v>6000</v>
      </c>
      <c r="CZ13" s="41">
        <f>+[4]rep1_2!$H$229</f>
        <v>4200</v>
      </c>
      <c r="DA13" s="41">
        <f>+[3]rep1_2!$H$226</f>
        <v>8879.9</v>
      </c>
      <c r="DB13" s="41">
        <f>+[3]rep1_2!$H$253</f>
        <v>0</v>
      </c>
      <c r="DC13" s="41">
        <f>+[4]rep1_2!$H$257</f>
        <v>0</v>
      </c>
      <c r="DD13" s="41">
        <f>+[3]rep1_2!$H$254</f>
        <v>0</v>
      </c>
      <c r="DE13" s="41">
        <f>+[3]rep1_2!$H$232</f>
        <v>10000</v>
      </c>
      <c r="DF13" s="41">
        <f>+[4]rep1_2!$H$236</f>
        <v>7000</v>
      </c>
      <c r="DG13" s="41">
        <f>+[3]rep1_2!$H$233</f>
        <v>6193.7</v>
      </c>
      <c r="DH13" s="41"/>
      <c r="DI13" s="32">
        <f t="shared" si="36"/>
        <v>1304574.5</v>
      </c>
      <c r="DJ13" s="32">
        <f t="shared" si="31"/>
        <v>921536</v>
      </c>
      <c r="DK13" s="32">
        <f t="shared" si="32"/>
        <v>537272.6</v>
      </c>
      <c r="DL13" s="41"/>
      <c r="DM13" s="41"/>
      <c r="DN13" s="41"/>
      <c r="DO13" s="41"/>
      <c r="DP13" s="41"/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31">
        <f t="shared" si="33"/>
        <v>0</v>
      </c>
      <c r="EF13" s="31">
        <f t="shared" si="34"/>
        <v>0</v>
      </c>
      <c r="EG13" s="31">
        <f t="shared" si="35"/>
        <v>0</v>
      </c>
    </row>
    <row r="14" spans="2:137" s="12" customFormat="1" ht="27.75" customHeight="1" x14ac:dyDescent="0.25">
      <c r="B14" s="16">
        <v>5</v>
      </c>
      <c r="C14" s="19" t="s">
        <v>54</v>
      </c>
      <c r="D14" s="31">
        <v>0</v>
      </c>
      <c r="E14" s="31">
        <v>0</v>
      </c>
      <c r="F14" s="33">
        <f t="shared" si="4"/>
        <v>2508935.5</v>
      </c>
      <c r="G14" s="33">
        <f t="shared" si="5"/>
        <v>1772175.4000000001</v>
      </c>
      <c r="H14" s="33">
        <f t="shared" si="0"/>
        <v>960311.6</v>
      </c>
      <c r="I14" s="33">
        <f t="shared" si="6"/>
        <v>54.188293100107352</v>
      </c>
      <c r="J14" s="34">
        <f t="shared" si="7"/>
        <v>38.275659139105009</v>
      </c>
      <c r="K14" s="33">
        <f t="shared" si="8"/>
        <v>2508935.5</v>
      </c>
      <c r="L14" s="33">
        <f t="shared" si="9"/>
        <v>1772175.4000000001</v>
      </c>
      <c r="M14" s="33">
        <f t="shared" si="10"/>
        <v>960311.6</v>
      </c>
      <c r="N14" s="35">
        <f t="shared" si="11"/>
        <v>54.188293100107352</v>
      </c>
      <c r="O14" s="36">
        <f t="shared" si="12"/>
        <v>38.275659139105009</v>
      </c>
      <c r="P14" s="37">
        <f>+[1]rep1_101!$I$92</f>
        <v>569802.5</v>
      </c>
      <c r="Q14" s="37">
        <f>+[2]rep1_101!$I$96</f>
        <v>398861.8</v>
      </c>
      <c r="R14" s="37">
        <f>+[1]rep1_101!$I$93</f>
        <v>197128.8</v>
      </c>
      <c r="S14" s="37">
        <f t="shared" si="13"/>
        <v>49.422832670363519</v>
      </c>
      <c r="T14" s="36">
        <f t="shared" si="14"/>
        <v>34.595987206093341</v>
      </c>
      <c r="U14" s="37">
        <f t="shared" si="15"/>
        <v>1281490.8999999999</v>
      </c>
      <c r="V14" s="37">
        <f t="shared" si="16"/>
        <v>897043.6</v>
      </c>
      <c r="W14" s="37">
        <f t="shared" si="17"/>
        <v>452027</v>
      </c>
      <c r="X14" s="37">
        <f t="shared" si="18"/>
        <v>50.390750237781091</v>
      </c>
      <c r="Y14" s="36">
        <f t="shared" si="19"/>
        <v>35.27352398678758</v>
      </c>
      <c r="Z14" s="31">
        <f>+[1]rep1_101!$I$22</f>
        <v>48584.2</v>
      </c>
      <c r="AA14" s="31">
        <f>+[2]rep1_101!$I$26</f>
        <v>34008.9</v>
      </c>
      <c r="AB14" s="31">
        <f>+[1]rep1_101!$I$23</f>
        <v>4280.6000000000004</v>
      </c>
      <c r="AC14" s="38">
        <f t="shared" si="20"/>
        <v>12.586705244803568</v>
      </c>
      <c r="AD14" s="39">
        <f t="shared" si="21"/>
        <v>8.8106833085653378</v>
      </c>
      <c r="AE14" s="31">
        <f>+[1]rep1_101!$I$71</f>
        <v>32379.4</v>
      </c>
      <c r="AF14" s="31">
        <f>+[2]rep1_101!$I$75</f>
        <v>22665.599999999999</v>
      </c>
      <c r="AG14" s="31">
        <f>+[1]rep1_101!$I$72</f>
        <v>1478.5</v>
      </c>
      <c r="AH14" s="38">
        <f t="shared" si="22"/>
        <v>6.5231010871099819</v>
      </c>
      <c r="AI14" s="36">
        <f t="shared" si="23"/>
        <v>4.5661747901443501</v>
      </c>
      <c r="AJ14" s="31">
        <f>+[1]rep1_101!$I$43</f>
        <v>1232906.7</v>
      </c>
      <c r="AK14" s="31">
        <f>+[2]rep1_101!$I$47</f>
        <v>863034.7</v>
      </c>
      <c r="AL14" s="31">
        <f>+[1]rep1_101!$I$44</f>
        <v>447746.4</v>
      </c>
      <c r="AM14" s="40">
        <f t="shared" si="24"/>
        <v>51.880463207331061</v>
      </c>
      <c r="AN14" s="36">
        <f t="shared" si="25"/>
        <v>36.316324665929713</v>
      </c>
      <c r="AO14" s="31">
        <f>+[3]rep1_2!$I$127</f>
        <v>162540</v>
      </c>
      <c r="AP14" s="31">
        <f>+[4]rep1_2!$I$131</f>
        <v>130888.5</v>
      </c>
      <c r="AQ14" s="31">
        <f>+[3]rep1_2!$I$128</f>
        <v>129831.1</v>
      </c>
      <c r="AR14" s="38">
        <f t="shared" si="26"/>
        <v>99.192136818742668</v>
      </c>
      <c r="AS14" s="36">
        <f t="shared" si="27"/>
        <v>79.876399655469427</v>
      </c>
      <c r="AT14" s="41">
        <v>0</v>
      </c>
      <c r="AU14" s="41">
        <v>0</v>
      </c>
      <c r="AV14" s="41">
        <v>0</v>
      </c>
      <c r="AW14" s="41" t="str">
        <f t="shared" si="28"/>
        <v>-</v>
      </c>
      <c r="AX14" s="42" t="str">
        <f t="shared" si="29"/>
        <v>-</v>
      </c>
      <c r="AY14" s="41">
        <v>0</v>
      </c>
      <c r="AZ14" s="41">
        <v>0</v>
      </c>
      <c r="BA14" s="41">
        <v>0</v>
      </c>
      <c r="BB14" s="41">
        <v>0</v>
      </c>
      <c r="BC14" s="41">
        <v>0</v>
      </c>
      <c r="BD14" s="41">
        <v>0</v>
      </c>
      <c r="BE14" s="41"/>
      <c r="BF14" s="38"/>
      <c r="BG14" s="38"/>
      <c r="BH14" s="41"/>
      <c r="BI14" s="38"/>
      <c r="BJ14" s="38"/>
      <c r="BK14" s="41"/>
      <c r="BL14" s="41"/>
      <c r="BM14" s="41"/>
      <c r="BN14" s="41">
        <f>+[3]rep1_2!$I$134</f>
        <v>0</v>
      </c>
      <c r="BO14" s="41">
        <f>+[4]rep1_2!$I$138</f>
        <v>0</v>
      </c>
      <c r="BP14" s="41">
        <f>+[3]rep1_2!$I$135</f>
        <v>0</v>
      </c>
      <c r="BQ14" s="35">
        <f t="shared" si="1"/>
        <v>94388</v>
      </c>
      <c r="BR14" s="35">
        <f t="shared" si="1"/>
        <v>66071.600000000006</v>
      </c>
      <c r="BS14" s="35">
        <f t="shared" si="2"/>
        <v>19143.399999999998</v>
      </c>
      <c r="BT14" s="43">
        <f t="shared" si="30"/>
        <v>20.281603593677161</v>
      </c>
      <c r="BU14" s="41">
        <f>+[3]rep1_2!$I$141</f>
        <v>88556.1</v>
      </c>
      <c r="BV14" s="41">
        <f>+[4]rep1_2!$I$145</f>
        <v>61989.3</v>
      </c>
      <c r="BW14" s="41">
        <f>+[3]rep1_2!$I$142</f>
        <v>16904.3</v>
      </c>
      <c r="BX14" s="41">
        <v>0</v>
      </c>
      <c r="BY14" s="41">
        <v>0</v>
      </c>
      <c r="BZ14" s="41">
        <v>0</v>
      </c>
      <c r="CA14" s="41">
        <f>+[3]rep1_2!$I$155</f>
        <v>2411.9</v>
      </c>
      <c r="CB14" s="41">
        <f>+[4]rep1_2!$I$159</f>
        <v>1688.3</v>
      </c>
      <c r="CC14" s="41">
        <f>+[3]rep1_2!$I$156</f>
        <v>34.1</v>
      </c>
      <c r="CD14" s="41">
        <f>+[3]rep1_2!$I$148</f>
        <v>3420</v>
      </c>
      <c r="CE14" s="41">
        <f>+[4]rep1_2!$I$152</f>
        <v>2394</v>
      </c>
      <c r="CF14" s="41">
        <f>+[3]rep1_2!$I$149</f>
        <v>2205</v>
      </c>
      <c r="CG14" s="41">
        <v>0</v>
      </c>
      <c r="CH14" s="41">
        <v>0</v>
      </c>
      <c r="CI14" s="41">
        <v>0</v>
      </c>
      <c r="CJ14" s="41">
        <f>+[3]rep1_2!$I$183</f>
        <v>0</v>
      </c>
      <c r="CK14" s="41">
        <f>+[4]rep1_2!$I$187</f>
        <v>0</v>
      </c>
      <c r="CL14" s="41">
        <f>+[3]rep1_2!$I$184</f>
        <v>0</v>
      </c>
      <c r="CM14" s="44">
        <v>0</v>
      </c>
      <c r="CN14" s="44">
        <v>0</v>
      </c>
      <c r="CO14" s="41">
        <v>0</v>
      </c>
      <c r="CP14" s="41">
        <f>+[3]rep1_2!$I$218</f>
        <v>340634.7</v>
      </c>
      <c r="CQ14" s="41">
        <f>+[4]rep1_2!$I$222</f>
        <v>238444.3</v>
      </c>
      <c r="CR14" s="41">
        <f>+[3]rep1_2!$I$219</f>
        <v>151910.20000000001</v>
      </c>
      <c r="CS14" s="41">
        <f>+[3]rep1_2!$I$197</f>
        <v>340434.7</v>
      </c>
      <c r="CT14" s="41">
        <f>+[4]rep1_2!$I$201</f>
        <v>238304.3</v>
      </c>
      <c r="CU14" s="41">
        <f>+[3]rep1_2!$I$198</f>
        <v>151746</v>
      </c>
      <c r="CV14" s="44">
        <v>0</v>
      </c>
      <c r="CW14" s="44">
        <v>0</v>
      </c>
      <c r="CX14" s="41">
        <v>0</v>
      </c>
      <c r="CY14" s="41">
        <f>+[3]rep1_2!$I$225</f>
        <v>6000</v>
      </c>
      <c r="CZ14" s="41">
        <f>+[4]rep1_2!$I$229</f>
        <v>4200</v>
      </c>
      <c r="DA14" s="41">
        <f>+[3]rep1_2!$I$226</f>
        <v>3851.7</v>
      </c>
      <c r="DB14" s="41">
        <f>+[3]rep1_2!$I$253</f>
        <v>1700</v>
      </c>
      <c r="DC14" s="41">
        <f>+[4]rep1_2!$I$257</f>
        <v>0</v>
      </c>
      <c r="DD14" s="41">
        <f>+[3]rep1_2!$I$254</f>
        <v>0</v>
      </c>
      <c r="DE14" s="41">
        <f>+[3]rep1_2!$I$232</f>
        <v>20000</v>
      </c>
      <c r="DF14" s="41">
        <f>+[4]rep1_2!$I$236</f>
        <v>14000</v>
      </c>
      <c r="DG14" s="41">
        <f>+[3]rep1_2!$I$233</f>
        <v>4940.8999999999996</v>
      </c>
      <c r="DH14" s="41"/>
      <c r="DI14" s="32">
        <f t="shared" si="36"/>
        <v>2508935.5</v>
      </c>
      <c r="DJ14" s="32">
        <f t="shared" si="31"/>
        <v>1772175.4000000001</v>
      </c>
      <c r="DK14" s="32">
        <f t="shared" si="32"/>
        <v>960311.6</v>
      </c>
      <c r="DL14" s="41"/>
      <c r="DM14" s="41"/>
      <c r="DN14" s="41"/>
      <c r="DO14" s="41"/>
      <c r="DP14" s="41"/>
      <c r="DQ14" s="41"/>
      <c r="DR14" s="41"/>
      <c r="DS14" s="41"/>
      <c r="DT14" s="41"/>
      <c r="DU14" s="41"/>
      <c r="DV14" s="41"/>
      <c r="DW14" s="41"/>
      <c r="DX14" s="41"/>
      <c r="DY14" s="41"/>
      <c r="DZ14" s="41"/>
      <c r="EA14" s="41"/>
      <c r="EB14" s="41"/>
      <c r="EC14" s="41"/>
      <c r="ED14" s="41"/>
      <c r="EE14" s="31">
        <f t="shared" si="33"/>
        <v>0</v>
      </c>
      <c r="EF14" s="31">
        <f t="shared" si="34"/>
        <v>0</v>
      </c>
      <c r="EG14" s="31">
        <f t="shared" si="35"/>
        <v>0</v>
      </c>
    </row>
    <row r="15" spans="2:137" s="12" customFormat="1" ht="27.75" customHeight="1" x14ac:dyDescent="0.25">
      <c r="B15" s="16">
        <v>6</v>
      </c>
      <c r="C15" s="19" t="s">
        <v>55</v>
      </c>
      <c r="D15" s="31">
        <v>0</v>
      </c>
      <c r="E15" s="31">
        <v>0</v>
      </c>
      <c r="F15" s="33">
        <f t="shared" si="4"/>
        <v>8760378.2000000011</v>
      </c>
      <c r="G15" s="33">
        <f t="shared" si="5"/>
        <v>6208978.5</v>
      </c>
      <c r="H15" s="33">
        <f t="shared" si="0"/>
        <v>3786351.9</v>
      </c>
      <c r="I15" s="33">
        <f t="shared" si="6"/>
        <v>60.9818813191252</v>
      </c>
      <c r="J15" s="34">
        <f t="shared" si="7"/>
        <v>43.221329188732966</v>
      </c>
      <c r="K15" s="33">
        <f t="shared" si="8"/>
        <v>8760378.2000000011</v>
      </c>
      <c r="L15" s="33">
        <f t="shared" si="9"/>
        <v>6208978.5</v>
      </c>
      <c r="M15" s="33">
        <f t="shared" si="10"/>
        <v>3786351.9</v>
      </c>
      <c r="N15" s="35">
        <f t="shared" si="11"/>
        <v>60.9818813191252</v>
      </c>
      <c r="O15" s="36">
        <f t="shared" si="12"/>
        <v>43.221329188732966</v>
      </c>
      <c r="P15" s="37">
        <f>+[1]rep1_101!$J$92</f>
        <v>3383289</v>
      </c>
      <c r="Q15" s="37">
        <f>+[2]rep1_101!$J$96</f>
        <v>2368302.2999999998</v>
      </c>
      <c r="R15" s="37">
        <f>+[1]rep1_101!$J$93</f>
        <v>1133267.5</v>
      </c>
      <c r="S15" s="37">
        <f t="shared" si="13"/>
        <v>47.851471495002983</v>
      </c>
      <c r="T15" s="36">
        <f t="shared" si="14"/>
        <v>33.496030046502092</v>
      </c>
      <c r="U15" s="37">
        <f t="shared" si="15"/>
        <v>2571405.5</v>
      </c>
      <c r="V15" s="37">
        <f t="shared" si="16"/>
        <v>1799983.8</v>
      </c>
      <c r="W15" s="37">
        <f t="shared" si="17"/>
        <v>954064.8</v>
      </c>
      <c r="X15" s="37">
        <f t="shared" si="18"/>
        <v>53.004077036693332</v>
      </c>
      <c r="Y15" s="36">
        <f t="shared" si="19"/>
        <v>37.102852895041252</v>
      </c>
      <c r="Z15" s="31">
        <f>+[1]rep1_101!$J$22</f>
        <v>496507.9</v>
      </c>
      <c r="AA15" s="31">
        <f>+[2]rep1_101!$J$26</f>
        <v>347555.5</v>
      </c>
      <c r="AB15" s="31">
        <f>+[1]rep1_101!$J$23</f>
        <v>72569.3</v>
      </c>
      <c r="AC15" s="38">
        <f t="shared" si="20"/>
        <v>20.879917020447095</v>
      </c>
      <c r="AD15" s="39">
        <f t="shared" si="21"/>
        <v>14.615940652706632</v>
      </c>
      <c r="AE15" s="31">
        <f>+[1]rep1_101!$J$71</f>
        <v>32647.9</v>
      </c>
      <c r="AF15" s="31">
        <f>+[2]rep1_101!$J$75</f>
        <v>22853.5</v>
      </c>
      <c r="AG15" s="31">
        <f>+[1]rep1_101!$J$72</f>
        <v>3079.4</v>
      </c>
      <c r="AH15" s="38">
        <f t="shared" si="22"/>
        <v>13.474522502023762</v>
      </c>
      <c r="AI15" s="36">
        <f t="shared" si="23"/>
        <v>9.4321533697420055</v>
      </c>
      <c r="AJ15" s="31">
        <f>+[1]rep1_101!$J$43</f>
        <v>2074897.6</v>
      </c>
      <c r="AK15" s="31">
        <f>+[2]rep1_101!$J$47</f>
        <v>1452428.3</v>
      </c>
      <c r="AL15" s="31">
        <f>+[1]rep1_101!$J$44</f>
        <v>881495.5</v>
      </c>
      <c r="AM15" s="40">
        <f t="shared" si="24"/>
        <v>60.691154255256521</v>
      </c>
      <c r="AN15" s="36">
        <f t="shared" si="25"/>
        <v>42.483807393675718</v>
      </c>
      <c r="AO15" s="31">
        <f>+[3]rep1_2!$J$127</f>
        <v>910512.5</v>
      </c>
      <c r="AP15" s="31">
        <f>+[4]rep1_2!$J$131</f>
        <v>714072.5</v>
      </c>
      <c r="AQ15" s="31">
        <f>+[3]rep1_2!$J$128</f>
        <v>797300.7</v>
      </c>
      <c r="AR15" s="38">
        <f t="shared" si="26"/>
        <v>111.65542714500279</v>
      </c>
      <c r="AS15" s="36">
        <f t="shared" si="27"/>
        <v>87.566145440068084</v>
      </c>
      <c r="AT15" s="41">
        <v>0</v>
      </c>
      <c r="AU15" s="41">
        <v>0</v>
      </c>
      <c r="AV15" s="41">
        <v>0</v>
      </c>
      <c r="AW15" s="41" t="str">
        <f t="shared" si="28"/>
        <v>-</v>
      </c>
      <c r="AX15" s="42" t="str">
        <f t="shared" si="29"/>
        <v>-</v>
      </c>
      <c r="AY15" s="41">
        <v>0</v>
      </c>
      <c r="AZ15" s="41">
        <v>0</v>
      </c>
      <c r="BA15" s="41">
        <v>0</v>
      </c>
      <c r="BB15" s="41">
        <v>0</v>
      </c>
      <c r="BC15" s="41">
        <v>0</v>
      </c>
      <c r="BD15" s="41">
        <v>0</v>
      </c>
      <c r="BE15" s="41"/>
      <c r="BF15" s="38"/>
      <c r="BG15" s="38"/>
      <c r="BH15" s="41"/>
      <c r="BI15" s="38"/>
      <c r="BJ15" s="38"/>
      <c r="BK15" s="41"/>
      <c r="BL15" s="41"/>
      <c r="BM15" s="41"/>
      <c r="BN15" s="41">
        <f>+[3]rep1_2!$J$134</f>
        <v>0</v>
      </c>
      <c r="BO15" s="41">
        <f>+[4]rep1_2!$J$138</f>
        <v>0</v>
      </c>
      <c r="BP15" s="41">
        <f>+[3]rep1_2!$J$135</f>
        <v>0</v>
      </c>
      <c r="BQ15" s="35">
        <f t="shared" si="1"/>
        <v>829967.8</v>
      </c>
      <c r="BR15" s="35">
        <f t="shared" si="1"/>
        <v>580977.5</v>
      </c>
      <c r="BS15" s="35">
        <f t="shared" si="2"/>
        <v>329265.89999999997</v>
      </c>
      <c r="BT15" s="43">
        <f t="shared" si="30"/>
        <v>39.672129448877406</v>
      </c>
      <c r="BU15" s="41">
        <f>+[3]rep1_2!$J$141</f>
        <v>720746.4</v>
      </c>
      <c r="BV15" s="41">
        <f>+[4]rep1_2!$J$145</f>
        <v>504522.5</v>
      </c>
      <c r="BW15" s="41">
        <f>+[3]rep1_2!$J$142</f>
        <v>284675.8</v>
      </c>
      <c r="BX15" s="41">
        <v>0</v>
      </c>
      <c r="BY15" s="41">
        <v>0</v>
      </c>
      <c r="BZ15" s="41">
        <v>0</v>
      </c>
      <c r="CA15" s="41">
        <f>+[3]rep1_2!$J$155</f>
        <v>108221.4</v>
      </c>
      <c r="CB15" s="41">
        <f>+[4]rep1_2!$J$159</f>
        <v>75755</v>
      </c>
      <c r="CC15" s="41">
        <f>+[3]rep1_2!$J$156</f>
        <v>44283.5</v>
      </c>
      <c r="CD15" s="41">
        <f>+[3]rep1_2!$J$148</f>
        <v>1000</v>
      </c>
      <c r="CE15" s="41">
        <f>+[4]rep1_2!$J$152</f>
        <v>700</v>
      </c>
      <c r="CF15" s="41">
        <f>+[3]rep1_2!$J$149</f>
        <v>306.60000000000002</v>
      </c>
      <c r="CG15" s="41">
        <v>0</v>
      </c>
      <c r="CH15" s="41">
        <v>0</v>
      </c>
      <c r="CI15" s="41">
        <v>0</v>
      </c>
      <c r="CJ15" s="41">
        <f>+[3]rep1_2!$J$183</f>
        <v>0</v>
      </c>
      <c r="CK15" s="41">
        <f>+[4]rep1_2!$J$187</f>
        <v>0</v>
      </c>
      <c r="CL15" s="41">
        <f>+[3]rep1_2!$J$184</f>
        <v>0</v>
      </c>
      <c r="CM15" s="44">
        <v>0</v>
      </c>
      <c r="CN15" s="44">
        <v>0</v>
      </c>
      <c r="CO15" s="41">
        <v>0</v>
      </c>
      <c r="CP15" s="41">
        <f>+[3]rep1_2!$J$218</f>
        <v>977555.5</v>
      </c>
      <c r="CQ15" s="41">
        <f>+[4]rep1_2!$J$222</f>
        <v>684288.9</v>
      </c>
      <c r="CR15" s="41">
        <f>+[3]rep1_2!$J$219</f>
        <v>548540.6</v>
      </c>
      <c r="CS15" s="41">
        <f>+[3]rep1_2!$J$197</f>
        <v>977405.5</v>
      </c>
      <c r="CT15" s="41">
        <f>+[4]rep1_2!$J$201</f>
        <v>684183.9</v>
      </c>
      <c r="CU15" s="41">
        <f>+[3]rep1_2!$J$198</f>
        <v>548297.1</v>
      </c>
      <c r="CV15" s="44">
        <v>0</v>
      </c>
      <c r="CW15" s="44">
        <v>0</v>
      </c>
      <c r="CX15" s="41">
        <v>0</v>
      </c>
      <c r="CY15" s="41">
        <f>+[3]rep1_2!$J$225</f>
        <v>15000</v>
      </c>
      <c r="CZ15" s="41">
        <f>+[4]rep1_2!$J$229</f>
        <v>10500</v>
      </c>
      <c r="DA15" s="41">
        <f>+[3]rep1_2!$J$226</f>
        <v>18920.400000000001</v>
      </c>
      <c r="DB15" s="41">
        <f>+[3]rep1_2!$J$253</f>
        <v>0</v>
      </c>
      <c r="DC15" s="41">
        <f>+[4]rep1_2!$J$257</f>
        <v>0</v>
      </c>
      <c r="DD15" s="41">
        <f>+[3]rep1_2!$J$254</f>
        <v>0</v>
      </c>
      <c r="DE15" s="41">
        <f>+[3]rep1_2!$J$232</f>
        <v>40000</v>
      </c>
      <c r="DF15" s="41">
        <f>+[4]rep1_2!$J$236</f>
        <v>28000</v>
      </c>
      <c r="DG15" s="41">
        <f>+[3]rep1_2!$J$233</f>
        <v>1912.6</v>
      </c>
      <c r="DH15" s="41"/>
      <c r="DI15" s="32">
        <f t="shared" si="36"/>
        <v>8760378.2000000011</v>
      </c>
      <c r="DJ15" s="32">
        <f t="shared" si="31"/>
        <v>6208978.5</v>
      </c>
      <c r="DK15" s="32">
        <f t="shared" si="32"/>
        <v>3786351.9</v>
      </c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31">
        <f t="shared" si="33"/>
        <v>0</v>
      </c>
      <c r="EF15" s="31">
        <f t="shared" si="34"/>
        <v>0</v>
      </c>
      <c r="EG15" s="31">
        <f t="shared" si="35"/>
        <v>0</v>
      </c>
    </row>
    <row r="16" spans="2:137" s="12" customFormat="1" ht="27.75" customHeight="1" x14ac:dyDescent="0.25">
      <c r="B16" s="16">
        <v>7</v>
      </c>
      <c r="C16" s="19" t="s">
        <v>60</v>
      </c>
      <c r="D16" s="31">
        <v>0</v>
      </c>
      <c r="E16" s="31">
        <v>0</v>
      </c>
      <c r="F16" s="33">
        <f t="shared" si="4"/>
        <v>3540797.4999999995</v>
      </c>
      <c r="G16" s="33">
        <f t="shared" si="5"/>
        <v>2504238.7000000002</v>
      </c>
      <c r="H16" s="33">
        <f t="shared" si="0"/>
        <v>1631932.5999999999</v>
      </c>
      <c r="I16" s="33">
        <f t="shared" si="6"/>
        <v>65.166814968557091</v>
      </c>
      <c r="J16" s="34">
        <f t="shared" si="7"/>
        <v>46.08940782408483</v>
      </c>
      <c r="K16" s="33">
        <f t="shared" si="8"/>
        <v>3540797.4999999995</v>
      </c>
      <c r="L16" s="33">
        <f t="shared" si="9"/>
        <v>2504238.7000000002</v>
      </c>
      <c r="M16" s="33">
        <f t="shared" si="10"/>
        <v>1631932.5999999999</v>
      </c>
      <c r="N16" s="35">
        <f t="shared" si="11"/>
        <v>65.166814968557091</v>
      </c>
      <c r="O16" s="36">
        <f t="shared" si="12"/>
        <v>46.08940782408483</v>
      </c>
      <c r="P16" s="37">
        <f>+[1]rep1_101!$K$92</f>
        <v>1100614.7</v>
      </c>
      <c r="Q16" s="37">
        <f>+[2]rep1_101!$K$96</f>
        <v>770430.3</v>
      </c>
      <c r="R16" s="37">
        <f>+[1]rep1_101!$K$93</f>
        <v>535443.69999999995</v>
      </c>
      <c r="S16" s="37">
        <f t="shared" si="13"/>
        <v>69.499304479587565</v>
      </c>
      <c r="T16" s="36">
        <f t="shared" si="14"/>
        <v>48.649513767170291</v>
      </c>
      <c r="U16" s="37">
        <f t="shared" si="15"/>
        <v>1541835.3</v>
      </c>
      <c r="V16" s="37">
        <f t="shared" si="16"/>
        <v>1079284.8</v>
      </c>
      <c r="W16" s="37">
        <f t="shared" si="17"/>
        <v>614433.5</v>
      </c>
      <c r="X16" s="37">
        <f t="shared" si="18"/>
        <v>56.92969084712395</v>
      </c>
      <c r="Y16" s="36">
        <f t="shared" si="19"/>
        <v>39.8507869160863</v>
      </c>
      <c r="Z16" s="31">
        <f>+[1]rep1_101!$K$22</f>
        <v>51686.2</v>
      </c>
      <c r="AA16" s="31">
        <f>+[2]rep1_101!$K$26</f>
        <v>36180.300000000003</v>
      </c>
      <c r="AB16" s="31">
        <f>+[1]rep1_101!$K$23</f>
        <v>9183.9</v>
      </c>
      <c r="AC16" s="38">
        <f t="shared" si="20"/>
        <v>25.383703286042405</v>
      </c>
      <c r="AD16" s="39">
        <f t="shared" si="21"/>
        <v>17.768572655757243</v>
      </c>
      <c r="AE16" s="31">
        <f>+[1]rep1_101!$K$71</f>
        <v>23768.3</v>
      </c>
      <c r="AF16" s="31">
        <f>+[2]rep1_101!$K$75</f>
        <v>16637.8</v>
      </c>
      <c r="AG16" s="31">
        <f>+[1]rep1_101!$K$72</f>
        <v>1553.7</v>
      </c>
      <c r="AH16" s="38">
        <f t="shared" si="22"/>
        <v>9.3383740638786392</v>
      </c>
      <c r="AI16" s="36">
        <f t="shared" si="23"/>
        <v>6.5368579157954088</v>
      </c>
      <c r="AJ16" s="31">
        <f>+[1]rep1_101!$K$43</f>
        <v>1490149.1</v>
      </c>
      <c r="AK16" s="31">
        <f>+[2]rep1_101!$K$47</f>
        <v>1043104.5</v>
      </c>
      <c r="AL16" s="31">
        <f>+[1]rep1_101!$K$44</f>
        <v>605249.6</v>
      </c>
      <c r="AM16" s="40">
        <f t="shared" si="24"/>
        <v>58.023870091635111</v>
      </c>
      <c r="AN16" s="36">
        <f t="shared" si="25"/>
        <v>40.616714126123348</v>
      </c>
      <c r="AO16" s="31">
        <f>+[3]rep1_2!$K$127</f>
        <v>322632.5</v>
      </c>
      <c r="AP16" s="31">
        <f>+[4]rep1_2!$K$131</f>
        <v>251523</v>
      </c>
      <c r="AQ16" s="31">
        <f>+[3]rep1_2!$K$128</f>
        <v>266052.3</v>
      </c>
      <c r="AR16" s="38">
        <f t="shared" si="26"/>
        <v>105.77652938299877</v>
      </c>
      <c r="AS16" s="36">
        <f t="shared" si="27"/>
        <v>82.462957079649442</v>
      </c>
      <c r="AT16" s="41">
        <v>0</v>
      </c>
      <c r="AU16" s="41">
        <v>0</v>
      </c>
      <c r="AV16" s="41">
        <v>0</v>
      </c>
      <c r="AW16" s="41" t="str">
        <f t="shared" si="28"/>
        <v>-</v>
      </c>
      <c r="AX16" s="42" t="str">
        <f t="shared" si="29"/>
        <v>-</v>
      </c>
      <c r="AY16" s="41">
        <v>0</v>
      </c>
      <c r="AZ16" s="41">
        <v>0</v>
      </c>
      <c r="BA16" s="41">
        <v>0</v>
      </c>
      <c r="BB16" s="41">
        <v>0</v>
      </c>
      <c r="BC16" s="41">
        <v>0</v>
      </c>
      <c r="BD16" s="41">
        <v>0</v>
      </c>
      <c r="BE16" s="41"/>
      <c r="BF16" s="38"/>
      <c r="BG16" s="38"/>
      <c r="BH16" s="41"/>
      <c r="BI16" s="38"/>
      <c r="BJ16" s="38"/>
      <c r="BK16" s="41"/>
      <c r="BL16" s="41"/>
      <c r="BM16" s="41"/>
      <c r="BN16" s="41">
        <f>+[3]rep1_2!$K$134</f>
        <v>0</v>
      </c>
      <c r="BO16" s="41">
        <f>+[4]rep1_2!$K$138</f>
        <v>0</v>
      </c>
      <c r="BP16" s="41">
        <f>+[3]rep1_2!$K$135</f>
        <v>2.2000000000000002</v>
      </c>
      <c r="BQ16" s="35">
        <f t="shared" si="1"/>
        <v>69933.399999999994</v>
      </c>
      <c r="BR16" s="35">
        <f t="shared" si="1"/>
        <v>48953.5</v>
      </c>
      <c r="BS16" s="35">
        <f t="shared" si="2"/>
        <v>25800.1</v>
      </c>
      <c r="BT16" s="43">
        <f t="shared" si="30"/>
        <v>36.892386184569894</v>
      </c>
      <c r="BU16" s="41">
        <f>+[3]rep1_2!$K$141</f>
        <v>52889</v>
      </c>
      <c r="BV16" s="41">
        <f>+[4]rep1_2!$K$145</f>
        <v>37022.400000000001</v>
      </c>
      <c r="BW16" s="41">
        <f>+[3]rep1_2!$K$142</f>
        <v>17107.599999999999</v>
      </c>
      <c r="BX16" s="41">
        <v>0</v>
      </c>
      <c r="BY16" s="41">
        <v>0</v>
      </c>
      <c r="BZ16" s="41">
        <v>0</v>
      </c>
      <c r="CA16" s="41">
        <f>+[3]rep1_2!$K$155</f>
        <v>14644.4</v>
      </c>
      <c r="CB16" s="41">
        <f>+[4]rep1_2!$K$159</f>
        <v>10251.1</v>
      </c>
      <c r="CC16" s="41">
        <f>+[3]rep1_2!$K$156</f>
        <v>7492.5</v>
      </c>
      <c r="CD16" s="41">
        <f>+[3]rep1_2!$K$148</f>
        <v>2400</v>
      </c>
      <c r="CE16" s="41">
        <f>+[4]rep1_2!$K$152</f>
        <v>1680</v>
      </c>
      <c r="CF16" s="41">
        <f>+[3]rep1_2!$K$149</f>
        <v>1200</v>
      </c>
      <c r="CG16" s="41">
        <v>0</v>
      </c>
      <c r="CH16" s="41">
        <v>0</v>
      </c>
      <c r="CI16" s="41">
        <v>0</v>
      </c>
      <c r="CJ16" s="41">
        <f>+[3]rep1_2!$K$183</f>
        <v>0</v>
      </c>
      <c r="CK16" s="41">
        <f>+[4]rep1_2!$K$187</f>
        <v>0</v>
      </c>
      <c r="CL16" s="41">
        <f>+[3]rep1_2!$K$184</f>
        <v>0</v>
      </c>
      <c r="CM16" s="44">
        <v>0</v>
      </c>
      <c r="CN16" s="44">
        <v>0</v>
      </c>
      <c r="CO16" s="41">
        <v>0</v>
      </c>
      <c r="CP16" s="41">
        <f>+[3]rep1_2!$K$218</f>
        <v>437013.3</v>
      </c>
      <c r="CQ16" s="41">
        <f>+[4]rep1_2!$K$222</f>
        <v>305909.3</v>
      </c>
      <c r="CR16" s="41">
        <f>+[3]rep1_2!$K$219</f>
        <v>174980</v>
      </c>
      <c r="CS16" s="41">
        <f>+[3]rep1_2!$K$197</f>
        <v>436913.3</v>
      </c>
      <c r="CT16" s="41">
        <f>+[4]rep1_2!$K$201</f>
        <v>305839.3</v>
      </c>
      <c r="CU16" s="41">
        <f>+[3]rep1_2!$K$198</f>
        <v>174961.3</v>
      </c>
      <c r="CV16" s="44">
        <v>0</v>
      </c>
      <c r="CW16" s="44">
        <v>0</v>
      </c>
      <c r="CX16" s="41">
        <v>0</v>
      </c>
      <c r="CY16" s="41">
        <f>+[3]rep1_2!$K$225</f>
        <v>15000</v>
      </c>
      <c r="CZ16" s="41">
        <f>+[4]rep1_2!$K$229</f>
        <v>10500</v>
      </c>
      <c r="DA16" s="41">
        <f>+[3]rep1_2!$K$226</f>
        <v>8516.4</v>
      </c>
      <c r="DB16" s="41">
        <f>+[3]rep1_2!$K$253</f>
        <v>0</v>
      </c>
      <c r="DC16" s="41">
        <f>+[4]rep1_2!$K$257</f>
        <v>0</v>
      </c>
      <c r="DD16" s="41">
        <f>+[3]rep1_2!$K$254</f>
        <v>0</v>
      </c>
      <c r="DE16" s="41">
        <f>+[3]rep1_2!$K$232</f>
        <v>30000</v>
      </c>
      <c r="DF16" s="41">
        <f>+[4]rep1_2!$K$236</f>
        <v>21000</v>
      </c>
      <c r="DG16" s="41">
        <f>+[3]rep1_2!$K$233</f>
        <v>5150.7</v>
      </c>
      <c r="DH16" s="41"/>
      <c r="DI16" s="32">
        <f t="shared" si="36"/>
        <v>3540797.4999999995</v>
      </c>
      <c r="DJ16" s="32">
        <f t="shared" si="31"/>
        <v>2504238.7000000002</v>
      </c>
      <c r="DK16" s="32">
        <f t="shared" si="32"/>
        <v>1631932.5999999999</v>
      </c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31">
        <f t="shared" si="33"/>
        <v>0</v>
      </c>
      <c r="EF16" s="31">
        <f t="shared" si="34"/>
        <v>0</v>
      </c>
      <c r="EG16" s="31">
        <f t="shared" si="35"/>
        <v>0</v>
      </c>
    </row>
    <row r="17" spans="2:137" s="12" customFormat="1" ht="27.75" customHeight="1" x14ac:dyDescent="0.25">
      <c r="B17" s="16">
        <v>8</v>
      </c>
      <c r="C17" s="19" t="s">
        <v>56</v>
      </c>
      <c r="D17" s="31">
        <v>0</v>
      </c>
      <c r="E17" s="31">
        <v>0</v>
      </c>
      <c r="F17" s="33">
        <f t="shared" si="4"/>
        <v>2675824.3000000003</v>
      </c>
      <c r="G17" s="33">
        <f t="shared" si="5"/>
        <v>1887961.2000000002</v>
      </c>
      <c r="H17" s="33">
        <f t="shared" si="0"/>
        <v>1244744.1000000001</v>
      </c>
      <c r="I17" s="33">
        <f t="shared" si="6"/>
        <v>65.930597514398073</v>
      </c>
      <c r="J17" s="34">
        <f t="shared" si="7"/>
        <v>46.518155171847418</v>
      </c>
      <c r="K17" s="33">
        <f t="shared" si="8"/>
        <v>2675824.3000000003</v>
      </c>
      <c r="L17" s="33">
        <f t="shared" si="9"/>
        <v>1887961.2000000002</v>
      </c>
      <c r="M17" s="33">
        <f t="shared" si="10"/>
        <v>1244744.1000000001</v>
      </c>
      <c r="N17" s="35">
        <f t="shared" si="11"/>
        <v>65.930597514398073</v>
      </c>
      <c r="O17" s="36">
        <f t="shared" si="12"/>
        <v>46.518155171847418</v>
      </c>
      <c r="P17" s="37">
        <f>+[1]rep1_101!$L$92</f>
        <v>539293.1</v>
      </c>
      <c r="Q17" s="37">
        <f>+[2]rep1_101!$L$96</f>
        <v>377505.2</v>
      </c>
      <c r="R17" s="37">
        <f>+[1]rep1_101!$L$93</f>
        <v>185194.4</v>
      </c>
      <c r="S17" s="37">
        <f t="shared" si="13"/>
        <v>49.05744344713662</v>
      </c>
      <c r="T17" s="36">
        <f t="shared" si="14"/>
        <v>34.340213141981607</v>
      </c>
      <c r="U17" s="37">
        <f t="shared" si="15"/>
        <v>1386782.4</v>
      </c>
      <c r="V17" s="37">
        <f t="shared" si="16"/>
        <v>970747.7</v>
      </c>
      <c r="W17" s="37">
        <f t="shared" si="17"/>
        <v>664239.29999999993</v>
      </c>
      <c r="X17" s="37">
        <f t="shared" si="18"/>
        <v>68.425534255708257</v>
      </c>
      <c r="Y17" s="36">
        <f t="shared" si="19"/>
        <v>47.897874965820158</v>
      </c>
      <c r="Z17" s="31">
        <f>+[1]rep1_101!$L$22</f>
        <v>27195.9</v>
      </c>
      <c r="AA17" s="31">
        <f>+[2]rep1_101!$L$26</f>
        <v>19037.099999999999</v>
      </c>
      <c r="AB17" s="31">
        <f>+[1]rep1_101!$L$23</f>
        <v>10087.6</v>
      </c>
      <c r="AC17" s="38">
        <f t="shared" si="20"/>
        <v>52.989163265413332</v>
      </c>
      <c r="AD17" s="39">
        <f t="shared" si="21"/>
        <v>37.092355833048366</v>
      </c>
      <c r="AE17" s="31">
        <f>+[1]rep1_101!$L$71</f>
        <v>5169.6000000000004</v>
      </c>
      <c r="AF17" s="31">
        <f>+[2]rep1_101!$L$75</f>
        <v>3618.7</v>
      </c>
      <c r="AG17" s="31">
        <f>+[1]rep1_101!$L$72</f>
        <v>2938.4</v>
      </c>
      <c r="AH17" s="38">
        <f t="shared" si="22"/>
        <v>81.200431094039303</v>
      </c>
      <c r="AI17" s="36">
        <f t="shared" si="23"/>
        <v>56.839987619931911</v>
      </c>
      <c r="AJ17" s="31">
        <f>+[1]rep1_101!$L$43</f>
        <v>1359586.5</v>
      </c>
      <c r="AK17" s="31">
        <f>+[2]rep1_101!$L$47</f>
        <v>951710.6</v>
      </c>
      <c r="AL17" s="31">
        <f>+[1]rep1_101!$L$44</f>
        <v>654151.69999999995</v>
      </c>
      <c r="AM17" s="40">
        <f t="shared" si="24"/>
        <v>68.73430851773638</v>
      </c>
      <c r="AN17" s="36">
        <f t="shared" si="25"/>
        <v>48.114018490180648</v>
      </c>
      <c r="AO17" s="31">
        <f>+[3]rep1_2!$L$127</f>
        <v>193482</v>
      </c>
      <c r="AP17" s="31">
        <f>+[4]rep1_2!$L$131</f>
        <v>151266.5</v>
      </c>
      <c r="AQ17" s="31">
        <f>+[3]rep1_2!$L$128</f>
        <v>174406.1</v>
      </c>
      <c r="AR17" s="38">
        <f t="shared" si="26"/>
        <v>115.29724030105808</v>
      </c>
      <c r="AS17" s="36">
        <f t="shared" si="27"/>
        <v>90.14073660598919</v>
      </c>
      <c r="AT17" s="41">
        <v>0</v>
      </c>
      <c r="AU17" s="41">
        <v>0</v>
      </c>
      <c r="AV17" s="41">
        <v>0</v>
      </c>
      <c r="AW17" s="41" t="str">
        <f t="shared" si="28"/>
        <v>-</v>
      </c>
      <c r="AX17" s="42" t="str">
        <f t="shared" si="29"/>
        <v>-</v>
      </c>
      <c r="AY17" s="41">
        <v>0</v>
      </c>
      <c r="AZ17" s="41">
        <v>0</v>
      </c>
      <c r="BA17" s="41">
        <v>0</v>
      </c>
      <c r="BB17" s="41">
        <v>0</v>
      </c>
      <c r="BC17" s="41">
        <v>0</v>
      </c>
      <c r="BD17" s="41">
        <v>0</v>
      </c>
      <c r="BE17" s="41"/>
      <c r="BF17" s="38"/>
      <c r="BG17" s="38"/>
      <c r="BH17" s="41"/>
      <c r="BI17" s="38"/>
      <c r="BJ17" s="38"/>
      <c r="BK17" s="41"/>
      <c r="BL17" s="41"/>
      <c r="BM17" s="41"/>
      <c r="BN17" s="41">
        <f>+[3]rep1_2!$L$134</f>
        <v>0</v>
      </c>
      <c r="BO17" s="41">
        <f>+[4]rep1_2!$L$138</f>
        <v>0</v>
      </c>
      <c r="BP17" s="41">
        <f>+[3]rep1_2!$L$135</f>
        <v>0</v>
      </c>
      <c r="BQ17" s="35">
        <f t="shared" si="1"/>
        <v>73747</v>
      </c>
      <c r="BR17" s="35">
        <f t="shared" si="1"/>
        <v>51623</v>
      </c>
      <c r="BS17" s="35">
        <f t="shared" si="2"/>
        <v>19678.300000000003</v>
      </c>
      <c r="BT17" s="43">
        <f t="shared" si="30"/>
        <v>26.683526109536665</v>
      </c>
      <c r="BU17" s="41">
        <f>+[3]rep1_2!$L$141</f>
        <v>62193</v>
      </c>
      <c r="BV17" s="41">
        <f>+[4]rep1_2!$L$145</f>
        <v>43535.1</v>
      </c>
      <c r="BW17" s="41">
        <f>+[3]rep1_2!$L$142</f>
        <v>16853.2</v>
      </c>
      <c r="BX17" s="41">
        <v>0</v>
      </c>
      <c r="BY17" s="41">
        <v>0</v>
      </c>
      <c r="BZ17" s="41">
        <v>0</v>
      </c>
      <c r="CA17" s="41">
        <f>+[3]rep1_2!$L$155</f>
        <v>5225.6000000000004</v>
      </c>
      <c r="CB17" s="41">
        <f>+[4]rep1_2!$L$159</f>
        <v>3658</v>
      </c>
      <c r="CC17" s="41">
        <f>+[3]rep1_2!$L$156</f>
        <v>573.4</v>
      </c>
      <c r="CD17" s="41">
        <f>+[3]rep1_2!$L$148</f>
        <v>6328.4</v>
      </c>
      <c r="CE17" s="41">
        <f>+[4]rep1_2!$L$152</f>
        <v>4429.8999999999996</v>
      </c>
      <c r="CF17" s="41">
        <f>+[3]rep1_2!$L$149</f>
        <v>2251.6999999999998</v>
      </c>
      <c r="CG17" s="41">
        <v>0</v>
      </c>
      <c r="CH17" s="41">
        <v>0</v>
      </c>
      <c r="CI17" s="41">
        <v>0</v>
      </c>
      <c r="CJ17" s="41">
        <f>+[3]rep1_2!$L$183</f>
        <v>0</v>
      </c>
      <c r="CK17" s="41">
        <f>+[4]rep1_2!$L$187</f>
        <v>0</v>
      </c>
      <c r="CL17" s="41">
        <f>+[3]rep1_2!$L$184</f>
        <v>0</v>
      </c>
      <c r="CM17" s="44">
        <v>0</v>
      </c>
      <c r="CN17" s="44">
        <v>0</v>
      </c>
      <c r="CO17" s="41">
        <v>0</v>
      </c>
      <c r="CP17" s="41">
        <f>+[3]rep1_2!$L$218</f>
        <v>457500.2</v>
      </c>
      <c r="CQ17" s="41">
        <f>+[4]rep1_2!$L$222</f>
        <v>320250.09999999998</v>
      </c>
      <c r="CR17" s="41">
        <f>+[3]rep1_2!$L$219</f>
        <v>184216.9</v>
      </c>
      <c r="CS17" s="41">
        <f>+[3]rep1_2!$L$197</f>
        <v>456750.2</v>
      </c>
      <c r="CT17" s="41">
        <f>+[4]rep1_2!$L$201</f>
        <v>319725.09999999998</v>
      </c>
      <c r="CU17" s="41">
        <f>+[3]rep1_2!$L$198</f>
        <v>183954.8</v>
      </c>
      <c r="CV17" s="44">
        <v>0</v>
      </c>
      <c r="CW17" s="44">
        <v>0</v>
      </c>
      <c r="CX17" s="41">
        <v>0</v>
      </c>
      <c r="CY17" s="41">
        <f>+[3]rep1_2!$L$225</f>
        <v>8000</v>
      </c>
      <c r="CZ17" s="41">
        <f>+[4]rep1_2!$L$229</f>
        <v>5600</v>
      </c>
      <c r="DA17" s="41">
        <f>+[3]rep1_2!$L$226</f>
        <v>7098.1</v>
      </c>
      <c r="DB17" s="41">
        <f>+[3]rep1_2!$L$253</f>
        <v>1350</v>
      </c>
      <c r="DC17" s="41">
        <f>+[4]rep1_2!$L$257</f>
        <v>0</v>
      </c>
      <c r="DD17" s="41">
        <f>+[3]rep1_2!$L$254</f>
        <v>500</v>
      </c>
      <c r="DE17" s="41">
        <f>+[3]rep1_2!$L$232</f>
        <v>10500</v>
      </c>
      <c r="DF17" s="41">
        <f>+[4]rep1_2!$L$236</f>
        <v>7350</v>
      </c>
      <c r="DG17" s="41">
        <f>+[3]rep1_2!$L$233</f>
        <v>6472.6</v>
      </c>
      <c r="DH17" s="41"/>
      <c r="DI17" s="32">
        <f t="shared" si="36"/>
        <v>2675824.3000000003</v>
      </c>
      <c r="DJ17" s="32">
        <f t="shared" si="31"/>
        <v>1887961.2000000002</v>
      </c>
      <c r="DK17" s="32">
        <f t="shared" si="32"/>
        <v>1244744.1000000001</v>
      </c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31">
        <f t="shared" si="33"/>
        <v>0</v>
      </c>
      <c r="EF17" s="31">
        <f t="shared" si="34"/>
        <v>0</v>
      </c>
      <c r="EG17" s="31">
        <f t="shared" si="35"/>
        <v>0</v>
      </c>
    </row>
    <row r="18" spans="2:137" s="12" customFormat="1" ht="27.75" customHeight="1" x14ac:dyDescent="0.25">
      <c r="B18" s="16">
        <v>9</v>
      </c>
      <c r="C18" s="19" t="s">
        <v>61</v>
      </c>
      <c r="D18" s="31">
        <v>0</v>
      </c>
      <c r="E18" s="31">
        <v>0</v>
      </c>
      <c r="F18" s="33">
        <f t="shared" si="4"/>
        <v>626038.69999999995</v>
      </c>
      <c r="G18" s="33">
        <f t="shared" si="5"/>
        <v>440058</v>
      </c>
      <c r="H18" s="33">
        <f t="shared" si="0"/>
        <v>212225.29999999996</v>
      </c>
      <c r="I18" s="33">
        <f t="shared" si="6"/>
        <v>48.22666557590135</v>
      </c>
      <c r="J18" s="34">
        <f t="shared" si="7"/>
        <v>33.899709394962315</v>
      </c>
      <c r="K18" s="33">
        <f t="shared" si="8"/>
        <v>626038.69999999995</v>
      </c>
      <c r="L18" s="33">
        <f t="shared" si="9"/>
        <v>440058</v>
      </c>
      <c r="M18" s="33">
        <f t="shared" si="10"/>
        <v>212225.29999999996</v>
      </c>
      <c r="N18" s="35">
        <f t="shared" si="11"/>
        <v>48.22666557590135</v>
      </c>
      <c r="O18" s="36">
        <f t="shared" si="12"/>
        <v>33.899709394962315</v>
      </c>
      <c r="P18" s="37">
        <f>+[1]rep1_101!$M$92</f>
        <v>319521.8</v>
      </c>
      <c r="Q18" s="37">
        <f>+[2]rep1_101!$M$96</f>
        <v>223665.4</v>
      </c>
      <c r="R18" s="37">
        <f>+[1]rep1_101!$M$93</f>
        <v>92883.4</v>
      </c>
      <c r="S18" s="37">
        <f t="shared" si="13"/>
        <v>41.527835776119147</v>
      </c>
      <c r="T18" s="36">
        <f t="shared" si="14"/>
        <v>29.069503238902634</v>
      </c>
      <c r="U18" s="37">
        <f t="shared" si="15"/>
        <v>226667.2</v>
      </c>
      <c r="V18" s="37">
        <f t="shared" si="16"/>
        <v>158667.1</v>
      </c>
      <c r="W18" s="37">
        <f t="shared" si="17"/>
        <v>76939.599999999991</v>
      </c>
      <c r="X18" s="37">
        <f t="shared" si="18"/>
        <v>48.491212103832481</v>
      </c>
      <c r="Y18" s="36">
        <f t="shared" si="19"/>
        <v>33.943861308561623</v>
      </c>
      <c r="Z18" s="31">
        <f>+[1]rep1_101!$M$22</f>
        <v>26100.5</v>
      </c>
      <c r="AA18" s="31">
        <f>+[2]rep1_101!$M$26</f>
        <v>18270.400000000001</v>
      </c>
      <c r="AB18" s="31">
        <f>+[1]rep1_101!$M$23</f>
        <v>1654.7</v>
      </c>
      <c r="AC18" s="38">
        <f t="shared" si="20"/>
        <v>9.0567256327174004</v>
      </c>
      <c r="AD18" s="39">
        <f t="shared" si="21"/>
        <v>6.3397252926189154</v>
      </c>
      <c r="AE18" s="31">
        <f>+[1]rep1_101!$M$71</f>
        <v>6066.5</v>
      </c>
      <c r="AF18" s="31">
        <f>+[2]rep1_101!$M$75</f>
        <v>4246.5</v>
      </c>
      <c r="AG18" s="31">
        <f>+[1]rep1_101!$M$72</f>
        <v>995</v>
      </c>
      <c r="AH18" s="38">
        <f t="shared" si="22"/>
        <v>23.431060873660662</v>
      </c>
      <c r="AI18" s="36">
        <f t="shared" si="23"/>
        <v>16.401549493117944</v>
      </c>
      <c r="AJ18" s="31">
        <f>+[1]rep1_101!$M$43</f>
        <v>200566.7</v>
      </c>
      <c r="AK18" s="31">
        <f>+[2]rep1_101!$M$47</f>
        <v>140396.70000000001</v>
      </c>
      <c r="AL18" s="31">
        <f>+[1]rep1_101!$M$44</f>
        <v>75284.899999999994</v>
      </c>
      <c r="AM18" s="40">
        <f t="shared" si="24"/>
        <v>53.622984016006072</v>
      </c>
      <c r="AN18" s="36">
        <f t="shared" si="25"/>
        <v>37.536091484777877</v>
      </c>
      <c r="AO18" s="31">
        <f>+[3]rep1_2!$M$127</f>
        <v>17514.5</v>
      </c>
      <c r="AP18" s="31">
        <f>+[4]rep1_2!$M$131</f>
        <v>14099.4</v>
      </c>
      <c r="AQ18" s="31">
        <f>+[3]rep1_2!$M$128</f>
        <v>17280.3</v>
      </c>
      <c r="AR18" s="38">
        <f t="shared" si="26"/>
        <v>122.5605344908294</v>
      </c>
      <c r="AS18" s="36">
        <f t="shared" si="27"/>
        <v>98.662822233006935</v>
      </c>
      <c r="AT18" s="41">
        <v>0</v>
      </c>
      <c r="AU18" s="41">
        <v>0</v>
      </c>
      <c r="AV18" s="41">
        <v>0</v>
      </c>
      <c r="AW18" s="41" t="str">
        <f t="shared" si="28"/>
        <v>-</v>
      </c>
      <c r="AX18" s="42" t="str">
        <f t="shared" si="29"/>
        <v>-</v>
      </c>
      <c r="AY18" s="41">
        <v>0</v>
      </c>
      <c r="AZ18" s="41">
        <v>0</v>
      </c>
      <c r="BA18" s="41">
        <v>0</v>
      </c>
      <c r="BB18" s="41">
        <v>0</v>
      </c>
      <c r="BC18" s="41">
        <v>0</v>
      </c>
      <c r="BD18" s="41">
        <v>0</v>
      </c>
      <c r="BE18" s="41"/>
      <c r="BF18" s="38"/>
      <c r="BG18" s="38"/>
      <c r="BH18" s="41"/>
      <c r="BI18" s="38"/>
      <c r="BJ18" s="38"/>
      <c r="BK18" s="41"/>
      <c r="BL18" s="41"/>
      <c r="BM18" s="41"/>
      <c r="BN18" s="41">
        <f>+[3]rep1_2!$M$134</f>
        <v>0</v>
      </c>
      <c r="BO18" s="41">
        <f>+[4]rep1_2!$M$138</f>
        <v>0</v>
      </c>
      <c r="BP18" s="41">
        <f>+[3]rep1_2!$M$135</f>
        <v>0</v>
      </c>
      <c r="BQ18" s="35">
        <f t="shared" si="1"/>
        <v>12128</v>
      </c>
      <c r="BR18" s="35">
        <f t="shared" si="1"/>
        <v>8481.1</v>
      </c>
      <c r="BS18" s="35">
        <f t="shared" si="2"/>
        <v>5655.2</v>
      </c>
      <c r="BT18" s="43">
        <f t="shared" si="30"/>
        <v>46.629287598944593</v>
      </c>
      <c r="BU18" s="41">
        <f>+[3]rep1_2!$M$141</f>
        <v>12115.9</v>
      </c>
      <c r="BV18" s="41">
        <f>+[4]rep1_2!$M$145</f>
        <v>8481.1</v>
      </c>
      <c r="BW18" s="41">
        <f>+[3]rep1_2!$M$142</f>
        <v>5647.4</v>
      </c>
      <c r="BX18" s="41">
        <v>0</v>
      </c>
      <c r="BY18" s="41">
        <v>0</v>
      </c>
      <c r="BZ18" s="41">
        <v>0</v>
      </c>
      <c r="CA18" s="41">
        <f>+[3]rep1_2!$M$155</f>
        <v>12.1</v>
      </c>
      <c r="CB18" s="41">
        <f>+[4]rep1_2!$M$159</f>
        <v>0</v>
      </c>
      <c r="CC18" s="41">
        <f>+[3]rep1_2!$M$156</f>
        <v>7.8</v>
      </c>
      <c r="CD18" s="41">
        <f>+[3]rep1_2!$M$148</f>
        <v>0</v>
      </c>
      <c r="CE18" s="41">
        <f>+[4]rep1_2!$M$152</f>
        <v>0</v>
      </c>
      <c r="CF18" s="41">
        <f>+[3]rep1_2!$M$149</f>
        <v>0</v>
      </c>
      <c r="CG18" s="41">
        <v>0</v>
      </c>
      <c r="CH18" s="41">
        <v>0</v>
      </c>
      <c r="CI18" s="41">
        <v>0</v>
      </c>
      <c r="CJ18" s="41">
        <f>+[3]rep1_2!$M$183</f>
        <v>0</v>
      </c>
      <c r="CK18" s="41">
        <f>+[4]rep1_2!$M$187</f>
        <v>0</v>
      </c>
      <c r="CL18" s="41">
        <f>+[3]rep1_2!$M$184</f>
        <v>0</v>
      </c>
      <c r="CM18" s="44">
        <v>0</v>
      </c>
      <c r="CN18" s="44">
        <v>0</v>
      </c>
      <c r="CO18" s="41">
        <v>0</v>
      </c>
      <c r="CP18" s="41">
        <f>+[3]rep1_2!$M$218</f>
        <v>41420.699999999997</v>
      </c>
      <c r="CQ18" s="41">
        <f>+[4]rep1_2!$M$222</f>
        <v>28994.5</v>
      </c>
      <c r="CR18" s="41">
        <f>+[3]rep1_2!$M$219</f>
        <v>17730</v>
      </c>
      <c r="CS18" s="41">
        <f>+[3]rep1_2!$M$197</f>
        <v>41405.699999999997</v>
      </c>
      <c r="CT18" s="41">
        <f>+[4]rep1_2!$M$201</f>
        <v>28984</v>
      </c>
      <c r="CU18" s="41">
        <f>+[3]rep1_2!$M$198</f>
        <v>17730</v>
      </c>
      <c r="CV18" s="44">
        <v>0</v>
      </c>
      <c r="CW18" s="44">
        <v>0</v>
      </c>
      <c r="CX18" s="41">
        <v>0</v>
      </c>
      <c r="CY18" s="41">
        <f>+[3]rep1_2!$M$225</f>
        <v>2700</v>
      </c>
      <c r="CZ18" s="41">
        <f>+[4]rep1_2!$M$229</f>
        <v>1890</v>
      </c>
      <c r="DA18" s="41">
        <f>+[3]rep1_2!$M$226</f>
        <v>741.8</v>
      </c>
      <c r="DB18" s="41">
        <f>+[3]rep1_2!$M$253</f>
        <v>0</v>
      </c>
      <c r="DC18" s="41">
        <f>+[4]rep1_2!$M$257</f>
        <v>0</v>
      </c>
      <c r="DD18" s="41">
        <f>+[3]rep1_2!$M$254</f>
        <v>0</v>
      </c>
      <c r="DE18" s="41">
        <f>+[3]rep1_2!$M$232</f>
        <v>20</v>
      </c>
      <c r="DF18" s="41">
        <f>+[4]rep1_2!$M$236</f>
        <v>14</v>
      </c>
      <c r="DG18" s="41">
        <f>+[3]rep1_2!$M$233</f>
        <v>0</v>
      </c>
      <c r="DH18" s="41"/>
      <c r="DI18" s="32">
        <f t="shared" si="36"/>
        <v>626038.69999999995</v>
      </c>
      <c r="DJ18" s="32">
        <f t="shared" si="31"/>
        <v>440058</v>
      </c>
      <c r="DK18" s="32">
        <f t="shared" si="32"/>
        <v>212225.29999999996</v>
      </c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31">
        <f t="shared" si="33"/>
        <v>0</v>
      </c>
      <c r="EF18" s="31">
        <f t="shared" si="34"/>
        <v>0</v>
      </c>
      <c r="EG18" s="31">
        <f t="shared" si="35"/>
        <v>0</v>
      </c>
    </row>
    <row r="19" spans="2:137" s="12" customFormat="1" ht="27.75" customHeight="1" x14ac:dyDescent="0.25">
      <c r="B19" s="16">
        <v>10</v>
      </c>
      <c r="C19" s="19" t="s">
        <v>57</v>
      </c>
      <c r="D19" s="31">
        <v>0</v>
      </c>
      <c r="E19" s="31">
        <v>0</v>
      </c>
      <c r="F19" s="33">
        <f t="shared" si="4"/>
        <v>202108.10000000003</v>
      </c>
      <c r="G19" s="33">
        <f t="shared" si="5"/>
        <v>143128.69999999998</v>
      </c>
      <c r="H19" s="33">
        <f t="shared" si="0"/>
        <v>70341.5</v>
      </c>
      <c r="I19" s="33">
        <f t="shared" si="6"/>
        <v>49.145629073693819</v>
      </c>
      <c r="J19" s="34">
        <f t="shared" si="7"/>
        <v>34.803899497348198</v>
      </c>
      <c r="K19" s="33">
        <f t="shared" si="8"/>
        <v>202108.10000000003</v>
      </c>
      <c r="L19" s="33">
        <f t="shared" si="9"/>
        <v>143128.69999999998</v>
      </c>
      <c r="M19" s="33">
        <f t="shared" si="10"/>
        <v>70341.5</v>
      </c>
      <c r="N19" s="35">
        <f t="shared" si="11"/>
        <v>49.145629073693819</v>
      </c>
      <c r="O19" s="36">
        <f t="shared" si="12"/>
        <v>34.803899497348198</v>
      </c>
      <c r="P19" s="37">
        <f>+[1]rep1_101!$N$92</f>
        <v>51171.5</v>
      </c>
      <c r="Q19" s="37">
        <f>+[2]rep1_101!$N$96</f>
        <v>35820.1</v>
      </c>
      <c r="R19" s="37">
        <f>+[1]rep1_101!$N$93</f>
        <v>15576.3</v>
      </c>
      <c r="S19" s="37">
        <f t="shared" si="13"/>
        <v>43.484803225004953</v>
      </c>
      <c r="T19" s="36">
        <f t="shared" si="14"/>
        <v>30.439404746782877</v>
      </c>
      <c r="U19" s="37">
        <f t="shared" si="15"/>
        <v>85261.2</v>
      </c>
      <c r="V19" s="37">
        <f t="shared" si="16"/>
        <v>59682.799999999996</v>
      </c>
      <c r="W19" s="37">
        <f t="shared" si="17"/>
        <v>27669.100000000002</v>
      </c>
      <c r="X19" s="37">
        <f t="shared" si="18"/>
        <v>46.360257896747484</v>
      </c>
      <c r="Y19" s="36">
        <f t="shared" si="19"/>
        <v>32.452158777967007</v>
      </c>
      <c r="Z19" s="31">
        <f>+[1]rep1_101!$N$22</f>
        <v>2859.5</v>
      </c>
      <c r="AA19" s="31">
        <f>+[2]rep1_101!$N$26</f>
        <v>2001.6</v>
      </c>
      <c r="AB19" s="31">
        <f>+[1]rep1_101!$N$23</f>
        <v>251.4</v>
      </c>
      <c r="AC19" s="38">
        <f t="shared" si="20"/>
        <v>12.559952038369303</v>
      </c>
      <c r="AD19" s="39">
        <f t="shared" si="21"/>
        <v>8.7917468088826727</v>
      </c>
      <c r="AE19" s="31">
        <f>+[1]rep1_101!$N$71</f>
        <v>10279.5</v>
      </c>
      <c r="AF19" s="31">
        <f>+[2]rep1_101!$N$75</f>
        <v>7195.7</v>
      </c>
      <c r="AG19" s="31">
        <f>+[1]rep1_101!$N$72</f>
        <v>799</v>
      </c>
      <c r="AH19" s="38">
        <f t="shared" si="22"/>
        <v>11.103853690398433</v>
      </c>
      <c r="AI19" s="36">
        <f t="shared" si="23"/>
        <v>7.7727515929763129</v>
      </c>
      <c r="AJ19" s="31">
        <f>+[1]rep1_101!$N$43</f>
        <v>82401.7</v>
      </c>
      <c r="AK19" s="31">
        <f>+[2]rep1_101!$N$47</f>
        <v>57681.2</v>
      </c>
      <c r="AL19" s="31">
        <f>+[1]rep1_101!$N$44</f>
        <v>27417.7</v>
      </c>
      <c r="AM19" s="40">
        <f t="shared" si="24"/>
        <v>47.533165052044687</v>
      </c>
      <c r="AN19" s="36">
        <f t="shared" si="25"/>
        <v>33.273221304900261</v>
      </c>
      <c r="AO19" s="31">
        <f>+[3]rep1_2!$N$127</f>
        <v>13447</v>
      </c>
      <c r="AP19" s="31">
        <f>+[4]rep1_2!$N$131</f>
        <v>11076.7</v>
      </c>
      <c r="AQ19" s="31">
        <f>+[3]rep1_2!$N$128</f>
        <v>9743.2000000000007</v>
      </c>
      <c r="AR19" s="38">
        <f t="shared" si="26"/>
        <v>87.961215885597696</v>
      </c>
      <c r="AS19" s="36">
        <f t="shared" si="27"/>
        <v>72.456309957611367</v>
      </c>
      <c r="AT19" s="41">
        <v>0</v>
      </c>
      <c r="AU19" s="41">
        <v>0</v>
      </c>
      <c r="AV19" s="41">
        <v>0</v>
      </c>
      <c r="AW19" s="41" t="str">
        <f t="shared" si="28"/>
        <v>-</v>
      </c>
      <c r="AX19" s="42" t="str">
        <f t="shared" si="29"/>
        <v>-</v>
      </c>
      <c r="AY19" s="41">
        <v>0</v>
      </c>
      <c r="AZ19" s="41">
        <v>0</v>
      </c>
      <c r="BA19" s="41">
        <v>0</v>
      </c>
      <c r="BB19" s="41">
        <v>0</v>
      </c>
      <c r="BC19" s="41">
        <v>0</v>
      </c>
      <c r="BD19" s="41">
        <v>0</v>
      </c>
      <c r="BE19" s="41"/>
      <c r="BF19" s="38"/>
      <c r="BG19" s="38"/>
      <c r="BH19" s="41"/>
      <c r="BI19" s="38"/>
      <c r="BJ19" s="38"/>
      <c r="BK19" s="41"/>
      <c r="BL19" s="41"/>
      <c r="BM19" s="41"/>
      <c r="BN19" s="41">
        <f>+[3]rep1_2!$N$134</f>
        <v>0</v>
      </c>
      <c r="BO19" s="41">
        <f>+[4]rep1_2!$N$138</f>
        <v>0</v>
      </c>
      <c r="BP19" s="41">
        <f>+[3]rep1_2!$N$135</f>
        <v>0</v>
      </c>
      <c r="BQ19" s="35">
        <f t="shared" si="1"/>
        <v>7085.2</v>
      </c>
      <c r="BR19" s="35">
        <f t="shared" si="1"/>
        <v>4948.7999999999993</v>
      </c>
      <c r="BS19" s="35">
        <f t="shared" si="2"/>
        <v>1190</v>
      </c>
      <c r="BT19" s="43">
        <f t="shared" si="30"/>
        <v>16.795573872297183</v>
      </c>
      <c r="BU19" s="41">
        <f>+[3]rep1_2!$N$141</f>
        <v>5868.5</v>
      </c>
      <c r="BV19" s="41">
        <f>+[4]rep1_2!$N$145</f>
        <v>4107.8999999999996</v>
      </c>
      <c r="BW19" s="41">
        <f>+[3]rep1_2!$N$142</f>
        <v>526.9</v>
      </c>
      <c r="BX19" s="41">
        <v>0</v>
      </c>
      <c r="BY19" s="41">
        <v>0</v>
      </c>
      <c r="BZ19" s="41">
        <v>0</v>
      </c>
      <c r="CA19" s="41">
        <f>+[3]rep1_2!$N$155</f>
        <v>16.7</v>
      </c>
      <c r="CB19" s="41">
        <f>+[4]rep1_2!$N$159</f>
        <v>0.9</v>
      </c>
      <c r="CC19" s="41">
        <f>+[3]rep1_2!$N$156</f>
        <v>0.9</v>
      </c>
      <c r="CD19" s="41">
        <f>+[3]rep1_2!$N$148</f>
        <v>1200</v>
      </c>
      <c r="CE19" s="41">
        <f>+[4]rep1_2!$N$152</f>
        <v>840</v>
      </c>
      <c r="CF19" s="41">
        <f>+[3]rep1_2!$N$149</f>
        <v>662.2</v>
      </c>
      <c r="CG19" s="41">
        <v>0</v>
      </c>
      <c r="CH19" s="41">
        <v>0</v>
      </c>
      <c r="CI19" s="41">
        <v>0</v>
      </c>
      <c r="CJ19" s="41">
        <f>+[3]rep1_2!$N$183</f>
        <v>0</v>
      </c>
      <c r="CK19" s="41">
        <f>+[4]rep1_2!$N$187</f>
        <v>0</v>
      </c>
      <c r="CL19" s="41">
        <f>+[3]rep1_2!$N$184</f>
        <v>0</v>
      </c>
      <c r="CM19" s="44">
        <v>0</v>
      </c>
      <c r="CN19" s="44">
        <v>0</v>
      </c>
      <c r="CO19" s="41">
        <v>0</v>
      </c>
      <c r="CP19" s="41">
        <f>+[3]rep1_2!$N$218</f>
        <v>32363.7</v>
      </c>
      <c r="CQ19" s="41">
        <f>+[4]rep1_2!$N$222</f>
        <v>22654.6</v>
      </c>
      <c r="CR19" s="41">
        <f>+[3]rep1_2!$N$219</f>
        <v>13833.6</v>
      </c>
      <c r="CS19" s="41">
        <f>+[3]rep1_2!$N$197</f>
        <v>32355.7</v>
      </c>
      <c r="CT19" s="41">
        <f>+[4]rep1_2!$N$201</f>
        <v>22649</v>
      </c>
      <c r="CU19" s="41">
        <f>+[3]rep1_2!$N$198</f>
        <v>13833.6</v>
      </c>
      <c r="CV19" s="44">
        <v>0</v>
      </c>
      <c r="CW19" s="44">
        <v>0</v>
      </c>
      <c r="CX19" s="41">
        <v>0</v>
      </c>
      <c r="CY19" s="41">
        <f>+[3]rep1_2!$N$225</f>
        <v>1000</v>
      </c>
      <c r="CZ19" s="41">
        <f>+[4]rep1_2!$N$229</f>
        <v>700</v>
      </c>
      <c r="DA19" s="41">
        <f>+[3]rep1_2!$N$226</f>
        <v>1000</v>
      </c>
      <c r="DB19" s="41">
        <f>+[3]rep1_2!$N$253</f>
        <v>0</v>
      </c>
      <c r="DC19" s="41">
        <f>+[4]rep1_2!$N$257</f>
        <v>0</v>
      </c>
      <c r="DD19" s="41">
        <f>+[3]rep1_2!$N$254</f>
        <v>0</v>
      </c>
      <c r="DE19" s="41">
        <f>+[3]rep1_2!$N$232</f>
        <v>1500</v>
      </c>
      <c r="DF19" s="41">
        <f>+[4]rep1_2!$N$236</f>
        <v>1050</v>
      </c>
      <c r="DG19" s="41">
        <f>+[3]rep1_2!$N$233</f>
        <v>530.29999999999995</v>
      </c>
      <c r="DH19" s="41"/>
      <c r="DI19" s="32">
        <f t="shared" si="36"/>
        <v>202108.10000000003</v>
      </c>
      <c r="DJ19" s="32">
        <f t="shared" si="31"/>
        <v>143128.69999999998</v>
      </c>
      <c r="DK19" s="32">
        <f t="shared" si="32"/>
        <v>70341.5</v>
      </c>
      <c r="DL19" s="41"/>
      <c r="DM19" s="41"/>
      <c r="DN19" s="41"/>
      <c r="DO19" s="41"/>
      <c r="DP19" s="41"/>
      <c r="DQ19" s="41"/>
      <c r="DR19" s="41"/>
      <c r="DS19" s="41"/>
      <c r="DT19" s="41"/>
      <c r="DU19" s="41"/>
      <c r="DV19" s="41"/>
      <c r="DW19" s="41"/>
      <c r="DX19" s="41"/>
      <c r="DY19" s="41"/>
      <c r="DZ19" s="41"/>
      <c r="EA19" s="41"/>
      <c r="EB19" s="41"/>
      <c r="EC19" s="41"/>
      <c r="ED19" s="41"/>
      <c r="EE19" s="31">
        <f t="shared" si="33"/>
        <v>0</v>
      </c>
      <c r="EF19" s="31">
        <f t="shared" si="34"/>
        <v>0</v>
      </c>
      <c r="EG19" s="31">
        <f t="shared" si="35"/>
        <v>0</v>
      </c>
    </row>
    <row r="20" spans="2:137" s="12" customFormat="1" ht="27.75" customHeight="1" x14ac:dyDescent="0.25">
      <c r="B20" s="16">
        <v>11</v>
      </c>
      <c r="C20" s="19" t="s">
        <v>58</v>
      </c>
      <c r="D20" s="31">
        <v>0</v>
      </c>
      <c r="E20" s="31">
        <v>0</v>
      </c>
      <c r="F20" s="33">
        <f t="shared" si="4"/>
        <v>3252934.1</v>
      </c>
      <c r="G20" s="33">
        <f t="shared" si="5"/>
        <v>2297656.5999999996</v>
      </c>
      <c r="H20" s="33">
        <f t="shared" si="0"/>
        <v>1443647.0999999999</v>
      </c>
      <c r="I20" s="33">
        <f t="shared" si="6"/>
        <v>62.831282098465024</v>
      </c>
      <c r="J20" s="34">
        <f t="shared" si="7"/>
        <v>44.379844645484816</v>
      </c>
      <c r="K20" s="33">
        <f t="shared" si="8"/>
        <v>3252934.1</v>
      </c>
      <c r="L20" s="33">
        <f t="shared" si="9"/>
        <v>2297656.5999999996</v>
      </c>
      <c r="M20" s="33">
        <f t="shared" si="10"/>
        <v>1443647.0999999999</v>
      </c>
      <c r="N20" s="35">
        <f t="shared" si="11"/>
        <v>62.831282098465024</v>
      </c>
      <c r="O20" s="36">
        <f t="shared" si="12"/>
        <v>44.379844645484816</v>
      </c>
      <c r="P20" s="37">
        <f>+[1]rep1_101!$O$92</f>
        <v>794214.1</v>
      </c>
      <c r="Q20" s="37">
        <f>+[2]rep1_101!$O$96</f>
        <v>555949.80000000005</v>
      </c>
      <c r="R20" s="37">
        <f>+[1]rep1_101!$O$93</f>
        <v>319668.90000000002</v>
      </c>
      <c r="S20" s="37">
        <f t="shared" si="13"/>
        <v>57.499597985285725</v>
      </c>
      <c r="T20" s="36">
        <f t="shared" si="14"/>
        <v>40.249713521832469</v>
      </c>
      <c r="U20" s="37">
        <f t="shared" si="15"/>
        <v>1541052.9000000001</v>
      </c>
      <c r="V20" s="37">
        <f t="shared" si="16"/>
        <v>1078737.2</v>
      </c>
      <c r="W20" s="37">
        <f t="shared" si="17"/>
        <v>624147.80000000005</v>
      </c>
      <c r="X20" s="37">
        <f t="shared" si="18"/>
        <v>57.859115269224063</v>
      </c>
      <c r="Y20" s="36">
        <f t="shared" si="19"/>
        <v>40.501387071138176</v>
      </c>
      <c r="Z20" s="31">
        <f>+[1]rep1_101!$O$22</f>
        <v>122198.6</v>
      </c>
      <c r="AA20" s="31">
        <f>+[2]rep1_101!$O$26</f>
        <v>85539</v>
      </c>
      <c r="AB20" s="31">
        <f>+[1]rep1_101!$O$23</f>
        <v>4277.3999999999996</v>
      </c>
      <c r="AC20" s="38">
        <f t="shared" si="20"/>
        <v>5.0005260758250616</v>
      </c>
      <c r="AD20" s="39">
        <f t="shared" si="21"/>
        <v>3.5003674346514599</v>
      </c>
      <c r="AE20" s="31">
        <f>+[1]rep1_101!$O$71</f>
        <v>52140.5</v>
      </c>
      <c r="AF20" s="31">
        <f>+[2]rep1_101!$O$75</f>
        <v>36498.400000000001</v>
      </c>
      <c r="AG20" s="31">
        <f>+[1]rep1_101!$O$72</f>
        <v>3094.9</v>
      </c>
      <c r="AH20" s="38">
        <f t="shared" si="22"/>
        <v>8.4795497884838777</v>
      </c>
      <c r="AI20" s="36">
        <f t="shared" si="23"/>
        <v>5.9356929833814407</v>
      </c>
      <c r="AJ20" s="31">
        <f>+[1]rep1_101!$O$43</f>
        <v>1418854.3</v>
      </c>
      <c r="AK20" s="31">
        <f>+[2]rep1_101!$O$47</f>
        <v>993198.2</v>
      </c>
      <c r="AL20" s="31">
        <f>+[1]rep1_101!$O$44</f>
        <v>619870.4</v>
      </c>
      <c r="AM20" s="40">
        <f t="shared" si="24"/>
        <v>62.411550886821985</v>
      </c>
      <c r="AN20" s="36">
        <f t="shared" si="25"/>
        <v>43.688093978359866</v>
      </c>
      <c r="AO20" s="31">
        <f>+[3]rep1_2!$O$127</f>
        <v>232950</v>
      </c>
      <c r="AP20" s="31">
        <f>+[4]rep1_2!$O$131</f>
        <v>183667.5</v>
      </c>
      <c r="AQ20" s="31">
        <f>+[3]rep1_2!$O$128</f>
        <v>211735.8</v>
      </c>
      <c r="AR20" s="38">
        <f t="shared" si="26"/>
        <v>115.28212666911675</v>
      </c>
      <c r="AS20" s="36">
        <f t="shared" si="27"/>
        <v>90.893238892466186</v>
      </c>
      <c r="AT20" s="41">
        <v>0</v>
      </c>
      <c r="AU20" s="41">
        <v>0</v>
      </c>
      <c r="AV20" s="41">
        <v>0</v>
      </c>
      <c r="AW20" s="41" t="str">
        <f t="shared" si="28"/>
        <v>-</v>
      </c>
      <c r="AX20" s="42" t="str">
        <f t="shared" si="29"/>
        <v>-</v>
      </c>
      <c r="AY20" s="41">
        <v>0</v>
      </c>
      <c r="AZ20" s="41">
        <v>0</v>
      </c>
      <c r="BA20" s="41">
        <v>0</v>
      </c>
      <c r="BB20" s="41">
        <v>0</v>
      </c>
      <c r="BC20" s="41">
        <v>0</v>
      </c>
      <c r="BD20" s="41">
        <v>0</v>
      </c>
      <c r="BE20" s="41"/>
      <c r="BF20" s="38"/>
      <c r="BG20" s="38"/>
      <c r="BH20" s="41"/>
      <c r="BI20" s="38"/>
      <c r="BJ20" s="38"/>
      <c r="BK20" s="41"/>
      <c r="BL20" s="41"/>
      <c r="BM20" s="41"/>
      <c r="BN20" s="41">
        <f>+[3]rep1_2!$O$134</f>
        <v>0</v>
      </c>
      <c r="BO20" s="41">
        <f>+[4]rep1_2!$O$138</f>
        <v>0</v>
      </c>
      <c r="BP20" s="41">
        <f>+[3]rep1_2!$O$135</f>
        <v>0</v>
      </c>
      <c r="BQ20" s="35">
        <f t="shared" si="1"/>
        <v>64195.7</v>
      </c>
      <c r="BR20" s="35">
        <f t="shared" si="1"/>
        <v>44937.1</v>
      </c>
      <c r="BS20" s="35">
        <f t="shared" si="2"/>
        <v>29011.4</v>
      </c>
      <c r="BT20" s="43">
        <f t="shared" si="30"/>
        <v>45.192123459982525</v>
      </c>
      <c r="BU20" s="41">
        <f>+[3]rep1_2!$O$141</f>
        <v>59977.599999999999</v>
      </c>
      <c r="BV20" s="41">
        <f>+[4]rep1_2!$O$145</f>
        <v>41984.4</v>
      </c>
      <c r="BW20" s="41">
        <f>+[3]rep1_2!$O$142</f>
        <v>27201</v>
      </c>
      <c r="BX20" s="41">
        <v>0</v>
      </c>
      <c r="BY20" s="41">
        <v>0</v>
      </c>
      <c r="BZ20" s="41">
        <v>0</v>
      </c>
      <c r="CA20" s="41">
        <f>+[3]rep1_2!$O$155</f>
        <v>1218.0999999999999</v>
      </c>
      <c r="CB20" s="41">
        <f>+[4]rep1_2!$O$159</f>
        <v>852.7</v>
      </c>
      <c r="CC20" s="41">
        <f>+[3]rep1_2!$O$156</f>
        <v>310.39999999999998</v>
      </c>
      <c r="CD20" s="41">
        <f>+[3]rep1_2!$O$148</f>
        <v>3000</v>
      </c>
      <c r="CE20" s="41">
        <f>+[4]rep1_2!$O$152</f>
        <v>2100</v>
      </c>
      <c r="CF20" s="41">
        <f>+[3]rep1_2!$O$149</f>
        <v>1500</v>
      </c>
      <c r="CG20" s="41">
        <v>0</v>
      </c>
      <c r="CH20" s="41">
        <v>0</v>
      </c>
      <c r="CI20" s="41">
        <v>0</v>
      </c>
      <c r="CJ20" s="41">
        <f>+[3]rep1_2!$O$183</f>
        <v>0</v>
      </c>
      <c r="CK20" s="41">
        <f>+[4]rep1_2!$O$187</f>
        <v>0</v>
      </c>
      <c r="CL20" s="41">
        <f>+[3]rep1_2!$O$184</f>
        <v>0</v>
      </c>
      <c r="CM20" s="44">
        <v>0</v>
      </c>
      <c r="CN20" s="44">
        <v>0</v>
      </c>
      <c r="CO20" s="41">
        <v>0</v>
      </c>
      <c r="CP20" s="41">
        <f>+[3]rep1_2!$O$218</f>
        <v>537380.9</v>
      </c>
      <c r="CQ20" s="41">
        <f>+[4]rep1_2!$O$222</f>
        <v>376166.6</v>
      </c>
      <c r="CR20" s="41">
        <f>+[3]rep1_2!$O$219</f>
        <v>247311.4</v>
      </c>
      <c r="CS20" s="41">
        <f>+[3]rep1_2!$O$197</f>
        <v>537355.9</v>
      </c>
      <c r="CT20" s="41">
        <f>+[4]rep1_2!$O$201</f>
        <v>376149.1</v>
      </c>
      <c r="CU20" s="41">
        <f>+[3]rep1_2!$O$198</f>
        <v>247308.4</v>
      </c>
      <c r="CV20" s="44">
        <v>0</v>
      </c>
      <c r="CW20" s="44">
        <v>0</v>
      </c>
      <c r="CX20" s="41">
        <v>0</v>
      </c>
      <c r="CY20" s="41">
        <f>+[3]rep1_2!$O$225</f>
        <v>11000</v>
      </c>
      <c r="CZ20" s="41">
        <f>+[4]rep1_2!$O$229</f>
        <v>7700</v>
      </c>
      <c r="DA20" s="41">
        <f>+[3]rep1_2!$O$226</f>
        <v>6657.7</v>
      </c>
      <c r="DB20" s="41">
        <f>+[3]rep1_2!$O$253</f>
        <v>0</v>
      </c>
      <c r="DC20" s="41">
        <f>+[4]rep1_2!$O$257</f>
        <v>0</v>
      </c>
      <c r="DD20" s="41">
        <f>+[3]rep1_2!$O$254</f>
        <v>0</v>
      </c>
      <c r="DE20" s="41">
        <f>+[3]rep1_2!$O$232</f>
        <v>20000</v>
      </c>
      <c r="DF20" s="41">
        <f>+[4]rep1_2!$O$236</f>
        <v>14000</v>
      </c>
      <c r="DG20" s="41">
        <f>+[3]rep1_2!$O$233</f>
        <v>2019.2</v>
      </c>
      <c r="DH20" s="41"/>
      <c r="DI20" s="32">
        <f t="shared" si="36"/>
        <v>3252934.1</v>
      </c>
      <c r="DJ20" s="32">
        <f t="shared" si="31"/>
        <v>2297656.5999999996</v>
      </c>
      <c r="DK20" s="32">
        <f t="shared" si="32"/>
        <v>1443647.0999999999</v>
      </c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31">
        <f t="shared" si="33"/>
        <v>0</v>
      </c>
      <c r="EF20" s="31">
        <f t="shared" si="34"/>
        <v>0</v>
      </c>
      <c r="EG20" s="31">
        <f t="shared" si="35"/>
        <v>0</v>
      </c>
    </row>
    <row r="21" spans="2:137" s="12" customFormat="1" ht="27.75" customHeight="1" x14ac:dyDescent="0.25">
      <c r="B21" s="16">
        <v>12</v>
      </c>
      <c r="C21" s="19" t="s">
        <v>62</v>
      </c>
      <c r="D21" s="31">
        <v>0</v>
      </c>
      <c r="E21" s="31">
        <v>0</v>
      </c>
      <c r="F21" s="33">
        <f t="shared" ref="F21:H22" si="37">DI21+EE21-EA21</f>
        <v>2069704.4000000001</v>
      </c>
      <c r="G21" s="33">
        <f t="shared" si="37"/>
        <v>1457115.5</v>
      </c>
      <c r="H21" s="33">
        <f t="shared" si="37"/>
        <v>928781.3</v>
      </c>
      <c r="I21" s="33">
        <f t="shared" si="6"/>
        <v>63.741089844971114</v>
      </c>
      <c r="J21" s="34">
        <f t="shared" si="7"/>
        <v>44.87507008247168</v>
      </c>
      <c r="K21" s="33">
        <f t="shared" si="8"/>
        <v>2069704.4000000001</v>
      </c>
      <c r="L21" s="33">
        <f t="shared" si="9"/>
        <v>1457115.5</v>
      </c>
      <c r="M21" s="33">
        <f t="shared" si="10"/>
        <v>928781.3</v>
      </c>
      <c r="N21" s="35">
        <f t="shared" si="11"/>
        <v>63.741089844971114</v>
      </c>
      <c r="O21" s="36">
        <f t="shared" si="12"/>
        <v>44.87507008247168</v>
      </c>
      <c r="P21" s="37">
        <f>+[1]rep1_101!$P$92</f>
        <v>700944</v>
      </c>
      <c r="Q21" s="37">
        <f>+[2]rep1_101!$P$96</f>
        <v>490660.8</v>
      </c>
      <c r="R21" s="37">
        <f>+[1]rep1_101!$P$93</f>
        <v>265205.90000000002</v>
      </c>
      <c r="S21" s="37">
        <f t="shared" si="13"/>
        <v>54.050761748238294</v>
      </c>
      <c r="T21" s="36">
        <f t="shared" si="14"/>
        <v>37.835533223766809</v>
      </c>
      <c r="U21" s="37">
        <f t="shared" si="15"/>
        <v>896589.20000000007</v>
      </c>
      <c r="V21" s="37">
        <f t="shared" si="16"/>
        <v>627612.4</v>
      </c>
      <c r="W21" s="37">
        <f t="shared" si="17"/>
        <v>384090.1</v>
      </c>
      <c r="X21" s="37">
        <f t="shared" si="18"/>
        <v>61.198615578659684</v>
      </c>
      <c r="Y21" s="36">
        <f t="shared" si="19"/>
        <v>42.839028174776132</v>
      </c>
      <c r="Z21" s="31">
        <f>+[1]rep1_101!$P$22</f>
        <v>18432.3</v>
      </c>
      <c r="AA21" s="31">
        <f>+[2]rep1_101!$P$26</f>
        <v>12902.6</v>
      </c>
      <c r="AB21" s="31">
        <f>+[1]rep1_101!$P$23</f>
        <v>5784.8</v>
      </c>
      <c r="AC21" s="38">
        <f t="shared" si="20"/>
        <v>44.834374467161659</v>
      </c>
      <c r="AD21" s="39">
        <f t="shared" si="21"/>
        <v>31.384037803204162</v>
      </c>
      <c r="AE21" s="31">
        <f>+[1]rep1_101!$P$71</f>
        <v>11056.6</v>
      </c>
      <c r="AF21" s="31">
        <f>+[2]rep1_101!$P$75</f>
        <v>7739.6</v>
      </c>
      <c r="AG21" s="31">
        <f>+[1]rep1_101!$P$72</f>
        <v>1718.1</v>
      </c>
      <c r="AH21" s="38">
        <f t="shared" si="22"/>
        <v>22.198821644529431</v>
      </c>
      <c r="AI21" s="36">
        <f t="shared" si="23"/>
        <v>15.539134996291807</v>
      </c>
      <c r="AJ21" s="31">
        <f>+[1]rep1_101!$P$43</f>
        <v>878156.9</v>
      </c>
      <c r="AK21" s="31">
        <f>+[2]rep1_101!$P$47</f>
        <v>614709.80000000005</v>
      </c>
      <c r="AL21" s="31">
        <f>+[1]rep1_101!$P$44</f>
        <v>378305.3</v>
      </c>
      <c r="AM21" s="40">
        <f t="shared" si="24"/>
        <v>61.542096774770783</v>
      </c>
      <c r="AN21" s="36">
        <f t="shared" si="25"/>
        <v>43.079465639910133</v>
      </c>
      <c r="AO21" s="31">
        <f>+[3]rep1_2!$P$127</f>
        <v>124569</v>
      </c>
      <c r="AP21" s="31">
        <f>+[4]rep1_2!$P$131</f>
        <v>95520.8</v>
      </c>
      <c r="AQ21" s="31">
        <f>+[3]rep1_2!$P$128</f>
        <v>135221.1</v>
      </c>
      <c r="AR21" s="38">
        <f t="shared" si="26"/>
        <v>141.56194252979455</v>
      </c>
      <c r="AS21" s="36">
        <f t="shared" si="27"/>
        <v>108.55116441490257</v>
      </c>
      <c r="AT21" s="41">
        <v>0</v>
      </c>
      <c r="AU21" s="41">
        <v>0</v>
      </c>
      <c r="AV21" s="41">
        <v>0</v>
      </c>
      <c r="AW21" s="41" t="str">
        <f t="shared" si="28"/>
        <v>-</v>
      </c>
      <c r="AX21" s="42" t="str">
        <f t="shared" si="29"/>
        <v>-</v>
      </c>
      <c r="AY21" s="41">
        <v>0</v>
      </c>
      <c r="AZ21" s="41">
        <v>0</v>
      </c>
      <c r="BA21" s="41">
        <v>0</v>
      </c>
      <c r="BB21" s="41">
        <v>0</v>
      </c>
      <c r="BC21" s="41">
        <v>0</v>
      </c>
      <c r="BD21" s="41">
        <v>0</v>
      </c>
      <c r="BE21" s="41"/>
      <c r="BF21" s="38"/>
      <c r="BG21" s="38"/>
      <c r="BH21" s="41"/>
      <c r="BI21" s="38"/>
      <c r="BJ21" s="38"/>
      <c r="BK21" s="41"/>
      <c r="BL21" s="41"/>
      <c r="BM21" s="41"/>
      <c r="BN21" s="41">
        <f>+[3]rep1_2!$P$134</f>
        <v>0</v>
      </c>
      <c r="BO21" s="41">
        <f>+[4]rep1_2!$P$138</f>
        <v>0</v>
      </c>
      <c r="BP21" s="41">
        <f>+[3]rep1_2!$P$135</f>
        <v>0</v>
      </c>
      <c r="BQ21" s="35">
        <f t="shared" si="1"/>
        <v>62842.9</v>
      </c>
      <c r="BR21" s="35">
        <f t="shared" si="1"/>
        <v>43990</v>
      </c>
      <c r="BS21" s="35">
        <f t="shared" si="2"/>
        <v>25159.1</v>
      </c>
      <c r="BT21" s="43">
        <f t="shared" si="30"/>
        <v>40.03491245629975</v>
      </c>
      <c r="BU21" s="41">
        <f>+[3]rep1_2!$P$141</f>
        <v>55818.6</v>
      </c>
      <c r="BV21" s="41">
        <f>+[4]rep1_2!$P$145</f>
        <v>39073</v>
      </c>
      <c r="BW21" s="41">
        <f>+[3]rep1_2!$P$142</f>
        <v>21907.5</v>
      </c>
      <c r="BX21" s="41">
        <v>0</v>
      </c>
      <c r="BY21" s="41">
        <v>0</v>
      </c>
      <c r="BZ21" s="41">
        <v>0</v>
      </c>
      <c r="CA21" s="41">
        <f>+[3]rep1_2!$P$155</f>
        <v>1924.3</v>
      </c>
      <c r="CB21" s="41">
        <f>+[4]rep1_2!$P$159</f>
        <v>1347</v>
      </c>
      <c r="CC21" s="41">
        <f>+[3]rep1_2!$P$156</f>
        <v>801.8</v>
      </c>
      <c r="CD21" s="41">
        <f>+[3]rep1_2!$P$148</f>
        <v>5100</v>
      </c>
      <c r="CE21" s="41">
        <f>+[4]rep1_2!$P$152</f>
        <v>3570</v>
      </c>
      <c r="CF21" s="41">
        <f>+[3]rep1_2!$P$149</f>
        <v>2449.8000000000002</v>
      </c>
      <c r="CG21" s="41">
        <v>0</v>
      </c>
      <c r="CH21" s="41">
        <v>0</v>
      </c>
      <c r="CI21" s="41">
        <v>0</v>
      </c>
      <c r="CJ21" s="41">
        <f>+[3]rep1_2!$P$183</f>
        <v>0</v>
      </c>
      <c r="CK21" s="41">
        <f>+[4]rep1_2!$P$187</f>
        <v>0</v>
      </c>
      <c r="CL21" s="41">
        <f>+[3]rep1_2!$P$184</f>
        <v>0</v>
      </c>
      <c r="CM21" s="44">
        <v>0</v>
      </c>
      <c r="CN21" s="44">
        <v>0</v>
      </c>
      <c r="CO21" s="41">
        <v>0</v>
      </c>
      <c r="CP21" s="41">
        <f>+[3]rep1_2!$P$218</f>
        <v>254702.7</v>
      </c>
      <c r="CQ21" s="41">
        <f>+[4]rep1_2!$P$222</f>
        <v>178291.9</v>
      </c>
      <c r="CR21" s="41">
        <f>+[3]rep1_2!$P$219</f>
        <v>111274.8</v>
      </c>
      <c r="CS21" s="41">
        <f>+[3]rep1_2!$P$197</f>
        <v>254639.7</v>
      </c>
      <c r="CT21" s="41">
        <f>+[4]rep1_2!$P$201</f>
        <v>178247.8</v>
      </c>
      <c r="CU21" s="41">
        <f>+[3]rep1_2!$P$198</f>
        <v>111247.8</v>
      </c>
      <c r="CV21" s="44">
        <v>0</v>
      </c>
      <c r="CW21" s="44">
        <v>0</v>
      </c>
      <c r="CX21" s="41">
        <v>0</v>
      </c>
      <c r="CY21" s="41">
        <f>+[3]rep1_2!$P$225</f>
        <v>4000</v>
      </c>
      <c r="CZ21" s="41">
        <f>+[4]rep1_2!$P$229</f>
        <v>2800</v>
      </c>
      <c r="DA21" s="41">
        <f>+[3]rep1_2!$P$226</f>
        <v>6112.2</v>
      </c>
      <c r="DB21" s="41">
        <f>+[3]rep1_2!$P$253</f>
        <v>0</v>
      </c>
      <c r="DC21" s="41">
        <f>+[4]rep1_2!$P$257</f>
        <v>0</v>
      </c>
      <c r="DD21" s="41">
        <f>+[3]rep1_2!$P$254</f>
        <v>0</v>
      </c>
      <c r="DE21" s="41">
        <f>+[3]rep1_2!$P$232</f>
        <v>15000</v>
      </c>
      <c r="DF21" s="41">
        <f>+[4]rep1_2!$P$236</f>
        <v>10500</v>
      </c>
      <c r="DG21" s="41">
        <f>+[3]rep1_2!$P$233</f>
        <v>0</v>
      </c>
      <c r="DH21" s="41"/>
      <c r="DI21" s="32">
        <f t="shared" si="36"/>
        <v>2069704.4000000001</v>
      </c>
      <c r="DJ21" s="32">
        <f t="shared" si="31"/>
        <v>1457115.5</v>
      </c>
      <c r="DK21" s="32">
        <f t="shared" si="32"/>
        <v>928781.3</v>
      </c>
      <c r="DL21" s="41"/>
      <c r="DM21" s="41"/>
      <c r="DN21" s="41"/>
      <c r="DO21" s="41"/>
      <c r="DP21" s="41"/>
      <c r="DQ21" s="41"/>
      <c r="DR21" s="41"/>
      <c r="DS21" s="41"/>
      <c r="DT21" s="41"/>
      <c r="DU21" s="41"/>
      <c r="DV21" s="41"/>
      <c r="DW21" s="41"/>
      <c r="DX21" s="41"/>
      <c r="DY21" s="41"/>
      <c r="DZ21" s="41"/>
      <c r="EA21" s="41"/>
      <c r="EB21" s="41"/>
      <c r="EC21" s="41"/>
      <c r="ED21" s="41"/>
      <c r="EE21" s="31">
        <f t="shared" si="33"/>
        <v>0</v>
      </c>
      <c r="EF21" s="31">
        <f t="shared" si="34"/>
        <v>0</v>
      </c>
      <c r="EG21" s="31">
        <f t="shared" si="35"/>
        <v>0</v>
      </c>
    </row>
    <row r="22" spans="2:137" s="12" customFormat="1" ht="27.75" customHeight="1" x14ac:dyDescent="0.25">
      <c r="B22" s="16">
        <v>13</v>
      </c>
      <c r="C22" s="19" t="s">
        <v>59</v>
      </c>
      <c r="D22" s="31">
        <v>7850164.0942000002</v>
      </c>
      <c r="E22" s="31">
        <v>6116315.4924999997</v>
      </c>
      <c r="F22" s="33">
        <f t="shared" si="37"/>
        <v>85372567.000000015</v>
      </c>
      <c r="G22" s="33">
        <f>DJ22+EF22-EB22</f>
        <v>64041769.799999997</v>
      </c>
      <c r="H22" s="33">
        <f>DK22+EG22-EC22</f>
        <v>29610410.599999998</v>
      </c>
      <c r="I22" s="33">
        <f>IFERROR(H22/G22*100,"-")</f>
        <v>46.236090433590732</v>
      </c>
      <c r="J22" s="34">
        <f t="shared" si="7"/>
        <v>34.68375338883741</v>
      </c>
      <c r="K22" s="33">
        <f t="shared" si="8"/>
        <v>5768678.5</v>
      </c>
      <c r="L22" s="33">
        <f>Q22+AA22+AF22+AK22+AP22+AU22+AZ22+BO22+BV22+BY22+CB22+CE22+CH22+CN22+CQ22+CW22+CZ22+DC22+DF22</f>
        <v>4045825.0999999996</v>
      </c>
      <c r="M22" s="33">
        <f t="shared" si="10"/>
        <v>3909327</v>
      </c>
      <c r="N22" s="35">
        <f>IFERROR(M22/L22*100,"-")</f>
        <v>96.626198695539273</v>
      </c>
      <c r="O22" s="36">
        <f t="shared" si="12"/>
        <v>67.768155219605319</v>
      </c>
      <c r="P22" s="37">
        <v>0</v>
      </c>
      <c r="Q22" s="37">
        <v>0</v>
      </c>
      <c r="R22" s="37">
        <v>0</v>
      </c>
      <c r="S22" s="37" t="str">
        <f>IFERROR(R22/Q22*100,"-")</f>
        <v>-</v>
      </c>
      <c r="T22" s="36" t="str">
        <f t="shared" si="14"/>
        <v>-</v>
      </c>
      <c r="U22" s="37">
        <f t="shared" si="15"/>
        <v>0</v>
      </c>
      <c r="V22" s="37">
        <f t="shared" si="16"/>
        <v>0</v>
      </c>
      <c r="W22" s="37">
        <f t="shared" si="17"/>
        <v>0</v>
      </c>
      <c r="X22" s="37" t="str">
        <f>IFERROR(W22/V22*100,"-")</f>
        <v>-</v>
      </c>
      <c r="Y22" s="36" t="str">
        <f t="shared" si="19"/>
        <v>-</v>
      </c>
      <c r="Z22" s="31"/>
      <c r="AA22" s="31"/>
      <c r="AB22" s="31"/>
      <c r="AC22" s="38" t="str">
        <f>IFERROR(AB22/AA22*100,"-")</f>
        <v>-</v>
      </c>
      <c r="AD22" s="39" t="str">
        <f t="shared" si="21"/>
        <v>-</v>
      </c>
      <c r="AE22" s="31"/>
      <c r="AF22" s="31"/>
      <c r="AG22" s="31"/>
      <c r="AH22" s="38" t="str">
        <f>IFERROR(AG22/AF22*100,"-")</f>
        <v>-</v>
      </c>
      <c r="AI22" s="36" t="str">
        <f t="shared" si="23"/>
        <v>-</v>
      </c>
      <c r="AJ22" s="31"/>
      <c r="AK22" s="31"/>
      <c r="AL22" s="41"/>
      <c r="AM22" s="40" t="str">
        <f>IFERROR(AL22/AK22*100,"-")</f>
        <v>-</v>
      </c>
      <c r="AN22" s="36" t="str">
        <f t="shared" si="25"/>
        <v>-</v>
      </c>
      <c r="AO22" s="45">
        <f>+[5]rep21_3!$R$88+[5]rep21_3!$R$608</f>
        <v>728400</v>
      </c>
      <c r="AP22" s="31">
        <f>+[5]rep21_3!$N$92+[5]rep21_3!$N$612</f>
        <v>516880</v>
      </c>
      <c r="AQ22" s="31">
        <f>+[5]rep21_3!$R$93+[5]rep21_3!$R$613</f>
        <v>424076.9</v>
      </c>
      <c r="AR22" s="38">
        <f>IFERROR(AQ22/AP22*100,"-")</f>
        <v>82.045523138833005</v>
      </c>
      <c r="AS22" s="36">
        <f t="shared" si="27"/>
        <v>58.220332235035698</v>
      </c>
      <c r="AT22" s="31">
        <f>+[5]rep21_3!$R$112</f>
        <v>500000</v>
      </c>
      <c r="AU22" s="31">
        <f>+[5]rep21_3!$N$116</f>
        <v>350000</v>
      </c>
      <c r="AV22" s="41">
        <f>+[5]rep21_3!$R$117</f>
        <v>372212</v>
      </c>
      <c r="AW22" s="41">
        <f>IFERROR(AV22/AU22*100,"-")</f>
        <v>106.3462857142857</v>
      </c>
      <c r="AX22" s="42">
        <f t="shared" si="29"/>
        <v>74.442399999999992</v>
      </c>
      <c r="AY22" s="41">
        <v>0</v>
      </c>
      <c r="AZ22" s="41">
        <v>0</v>
      </c>
      <c r="BA22" s="41">
        <v>0</v>
      </c>
      <c r="BB22" s="41">
        <f>+[5]rep21_3!$R$128</f>
        <v>1375500</v>
      </c>
      <c r="BC22" s="41">
        <f>+[5]rep21_3!$N$132</f>
        <v>1375500</v>
      </c>
      <c r="BD22" s="41">
        <f>+[5]rep21_3!$R$133</f>
        <v>0</v>
      </c>
      <c r="BE22" s="31">
        <f>+[5]rep21_3!$R$120</f>
        <v>13430355.1</v>
      </c>
      <c r="BF22" s="31">
        <f>+[5]rep21_3!$N$124</f>
        <v>10072766.300000001</v>
      </c>
      <c r="BG22" s="31">
        <f>+[5]rep21_3!$R$125</f>
        <v>6715177.5999999996</v>
      </c>
      <c r="BH22" s="31">
        <f>+[5]rep21_3!$R$136</f>
        <v>7403146.0999999996</v>
      </c>
      <c r="BI22" s="31">
        <f>+[5]rep21_3!$N$140</f>
        <v>5152177.0999999996</v>
      </c>
      <c r="BJ22" s="31">
        <f>+[5]rep21_3!$R$141</f>
        <v>2062874.3</v>
      </c>
      <c r="BK22" s="41"/>
      <c r="BL22" s="41"/>
      <c r="BM22" s="41"/>
      <c r="BN22" s="31">
        <f>+[5]rep21_3!$R$152</f>
        <v>93657</v>
      </c>
      <c r="BO22" s="31">
        <f>+[5]rep21_3!$N$156</f>
        <v>65559.899999999994</v>
      </c>
      <c r="BP22" s="31">
        <f>+[5]rep21_3!$R$157</f>
        <v>33268.6</v>
      </c>
      <c r="BQ22" s="35">
        <f t="shared" si="1"/>
        <v>250000</v>
      </c>
      <c r="BR22" s="35">
        <f t="shared" si="1"/>
        <v>175000</v>
      </c>
      <c r="BS22" s="35">
        <f t="shared" si="2"/>
        <v>140608.6</v>
      </c>
      <c r="BT22" s="43">
        <f t="shared" si="30"/>
        <v>56.24344</v>
      </c>
      <c r="BU22" s="41"/>
      <c r="BV22" s="41"/>
      <c r="BW22" s="41"/>
      <c r="BX22" s="41">
        <v>0</v>
      </c>
      <c r="BY22" s="41">
        <v>0</v>
      </c>
      <c r="BZ22" s="41">
        <v>0</v>
      </c>
      <c r="CA22" s="31">
        <f>+[5]rep21_3!$R$168</f>
        <v>0</v>
      </c>
      <c r="CB22" s="31">
        <f>+[5]rep21_3!$N$172</f>
        <v>0</v>
      </c>
      <c r="CC22" s="31">
        <f>+[5]rep21_3!$R$173</f>
        <v>6277.9</v>
      </c>
      <c r="CD22" s="31">
        <f>+[5]rep21_3!$R$160</f>
        <v>250000</v>
      </c>
      <c r="CE22" s="31">
        <f>+[5]rep21_3!$N$164</f>
        <v>175000</v>
      </c>
      <c r="CF22" s="31">
        <f>+[5]rep21_3!$R$165</f>
        <v>134330.70000000001</v>
      </c>
      <c r="CG22" s="41"/>
      <c r="CH22" s="41"/>
      <c r="CI22" s="41"/>
      <c r="CJ22" s="31">
        <f>+[5]rep21_3!$R$192</f>
        <v>56384517.200000003</v>
      </c>
      <c r="CK22" s="31">
        <f>+[5]rep21_3!$N$196</f>
        <v>42644742.600000001</v>
      </c>
      <c r="CL22" s="31">
        <f>+[5]rep21_3!$R$197</f>
        <v>16585560.800000001</v>
      </c>
      <c r="CM22" s="31">
        <f>+[5]rep21_3!$R$200</f>
        <v>0</v>
      </c>
      <c r="CN22" s="31">
        <f>+[5]rep21_3!$N$204</f>
        <v>0</v>
      </c>
      <c r="CO22" s="31">
        <f>+[5]rep21_3!$R$205</f>
        <v>1750</v>
      </c>
      <c r="CP22" s="31">
        <f>+[5]rep21_3!$R$336+[5]rep21_3!$R$616+[5]rep21_3!$R$624</f>
        <v>2221621.5</v>
      </c>
      <c r="CQ22" s="31">
        <f>+[5]rep21_3!$N$340+[5]rep21_3!$N$620+[5]rep21_3!$N$628</f>
        <v>1555885.2</v>
      </c>
      <c r="CR22" s="31">
        <f>+[5]rep21_3!$R$341+[5]rep21_3!$R$621+[5]rep21_3!$R$629</f>
        <v>1396029.9</v>
      </c>
      <c r="CS22" s="41"/>
      <c r="CT22" s="41"/>
      <c r="CU22" s="41"/>
      <c r="CV22" s="31">
        <f>+[5]rep21_3!$R$352</f>
        <v>990000</v>
      </c>
      <c r="CW22" s="31">
        <f>+[5]rep21_3!$N$356</f>
        <v>693000</v>
      </c>
      <c r="CX22" s="31">
        <f>+[5]rep21_3!$R$357</f>
        <v>161504.20000000001</v>
      </c>
      <c r="CY22" s="31">
        <f>+[5]rep21_3!$R$400</f>
        <v>485000</v>
      </c>
      <c r="CZ22" s="31">
        <f>+[5]rep21_3!$N$404</f>
        <v>339500</v>
      </c>
      <c r="DA22" s="31">
        <f>+[5]rep21_3!$R$405</f>
        <v>654173.30000000005</v>
      </c>
      <c r="DB22" s="41"/>
      <c r="DC22" s="41"/>
      <c r="DD22" s="41"/>
      <c r="DE22" s="31">
        <f>+[5]rep21_3!$R$448</f>
        <v>500000</v>
      </c>
      <c r="DF22" s="31">
        <f>+[5]rep21_3!$N$452</f>
        <v>350000</v>
      </c>
      <c r="DG22" s="31">
        <f>+[5]rep21_3!$R$453</f>
        <v>725703.5</v>
      </c>
      <c r="DH22" s="41"/>
      <c r="DI22" s="32">
        <f t="shared" si="36"/>
        <v>84362196.900000006</v>
      </c>
      <c r="DJ22" s="32">
        <f t="shared" si="31"/>
        <v>63291011.100000001</v>
      </c>
      <c r="DK22" s="32">
        <f>R22+AB22+AG22+AL22+AQ22+AV22+BA22+BD22+BG22+BJ22+BM22+BP22+BW22+BZ22+CC22+CF22+CI22+CL22+CO22+CR22+CX22+DA22+DD22+DG22+DH22</f>
        <v>29272939.699999999</v>
      </c>
      <c r="DL22" s="31">
        <f>+[5]rep21_3!$R$560</f>
        <v>271668.8</v>
      </c>
      <c r="DM22" s="31">
        <f>+[5]rep21_3!$N$564</f>
        <v>217258.7</v>
      </c>
      <c r="DN22" s="31">
        <f>+[5]rep21_3!$R$561</f>
        <v>-116760.9</v>
      </c>
      <c r="DO22" s="31">
        <f>+[5]rep21_3!$R$552</f>
        <v>723701.3</v>
      </c>
      <c r="DP22" s="31">
        <f>+[5]rep21_3!$N$556</f>
        <v>523000</v>
      </c>
      <c r="DQ22" s="31">
        <f>+[5]rep21_3!$R$557</f>
        <v>154544.9</v>
      </c>
      <c r="DR22" s="41"/>
      <c r="DS22" s="41"/>
      <c r="DT22" s="41"/>
      <c r="DU22" s="31">
        <f>+[5]rep21_3!$R$568</f>
        <v>0</v>
      </c>
      <c r="DV22" s="31">
        <f>+[5]rep21_3!$N$572</f>
        <v>0</v>
      </c>
      <c r="DW22" s="31">
        <f>+[5]rep21_3!$R$573</f>
        <v>254000</v>
      </c>
      <c r="DX22" s="31">
        <f>+[5]rep21_3!$R$592</f>
        <v>15000</v>
      </c>
      <c r="DY22" s="31">
        <f>+[5]rep21_3!$N$596</f>
        <v>10500</v>
      </c>
      <c r="DZ22" s="31">
        <f>+[5]rep21_3!$R$597</f>
        <v>45686.9</v>
      </c>
      <c r="EA22" s="41">
        <f>+[5]rep21_3!$R$576</f>
        <v>6384419.5999999996</v>
      </c>
      <c r="EB22" s="41">
        <f>+[5]rep21_3!$N$580</f>
        <v>4780632.2</v>
      </c>
      <c r="EC22" s="38">
        <f>+[5]rep21_3!$R$581</f>
        <v>0</v>
      </c>
      <c r="ED22" s="41"/>
      <c r="EE22" s="31">
        <f t="shared" si="33"/>
        <v>7394789.6999999993</v>
      </c>
      <c r="EF22" s="31">
        <f>+DM22+DP22+DS22+DV22+DY22+EB22</f>
        <v>5531390.9000000004</v>
      </c>
      <c r="EG22" s="31">
        <f>+DN22+DQ22+DT22+DW22+DZ22+EC22</f>
        <v>337470.9</v>
      </c>
    </row>
    <row r="23" spans="2:137" s="20" customFormat="1" ht="27.75" customHeight="1" x14ac:dyDescent="0.25">
      <c r="B23" s="18"/>
      <c r="C23" s="46" t="s">
        <v>49</v>
      </c>
      <c r="D23" s="31">
        <f>D22</f>
        <v>7850164.0942000002</v>
      </c>
      <c r="E23" s="31">
        <f>E22</f>
        <v>6116315.4924999997</v>
      </c>
      <c r="F23" s="47">
        <f>F10+F11+F12+F13+F14+F15+F16+F17+F18+F19+F20+F21+F22</f>
        <v>118738827.30000001</v>
      </c>
      <c r="G23" s="47">
        <f>G10+G11+G12+G13+G14+G15+G16+G17+G18+G19+G20+G21+G22</f>
        <v>87615443.699999988</v>
      </c>
      <c r="H23" s="47">
        <f>H10+H11+H12+H13+H14+H15+H16+H17+H18+H19+H20+H21+H22</f>
        <v>44061101.799999997</v>
      </c>
      <c r="I23" s="33">
        <f>IFERROR(H23/G23*100,"-")</f>
        <v>50.289195533686495</v>
      </c>
      <c r="J23" s="34">
        <f t="shared" si="7"/>
        <v>37.107577025901783</v>
      </c>
      <c r="K23" s="33">
        <f>K10+K11+K12+K13+K14+K15+K16+K17+K18+K19+K20+K21+K22</f>
        <v>39134938.800000004</v>
      </c>
      <c r="L23" s="33">
        <f t="shared" ref="L23" si="38">L10+L11+L12+L13+L14+L15+L16+L17+L18+L19+L20+L21+L22</f>
        <v>27619499</v>
      </c>
      <c r="M23" s="33">
        <f>M10+M11+M12+M13+M14+M15+M16+M17+M18+M19+M20+M21+M22</f>
        <v>18360018.200000003</v>
      </c>
      <c r="N23" s="35">
        <f>IFERROR(M23/L23*100,"-")</f>
        <v>66.474841560304924</v>
      </c>
      <c r="O23" s="36">
        <f t="shared" si="12"/>
        <v>46.914646510192064</v>
      </c>
      <c r="P23" s="37">
        <f>P10+P11+P12+P13+P14+P15+P16+P17+P18+P19+P20+P21</f>
        <v>10531506.200000001</v>
      </c>
      <c r="Q23" s="37">
        <f>Q10+Q11+Q12+Q13+Q14+Q15+Q16+Q17+Q18+Q19+Q20+Q21+Q22</f>
        <v>7372054.5999999996</v>
      </c>
      <c r="R23" s="37">
        <f>R10+R11+R12+R13+R14+R15+R16+R17+R18+R19+R20+R21+R22</f>
        <v>3747584.8999999994</v>
      </c>
      <c r="S23" s="37">
        <f>IFERROR(R23/Q23*100,"-")</f>
        <v>50.835012806334881</v>
      </c>
      <c r="T23" s="36">
        <f t="shared" si="14"/>
        <v>35.584510219440396</v>
      </c>
      <c r="U23" s="37">
        <f>U10+U11+U12+U13+U14+U15+U16+U17+U18+U19+U20+U21</f>
        <v>13736571.1</v>
      </c>
      <c r="V23" s="37">
        <f>V10+V11+V12+V13+V14+V15+V16+V17+V18+V19+V20+V21+V22</f>
        <v>9615600</v>
      </c>
      <c r="W23" s="37">
        <f>W10+W11+W12+W13+W14+W15+W16+W17+W18+W19+W20+W21+W22</f>
        <v>5549322.3999999985</v>
      </c>
      <c r="X23" s="37">
        <f>IFERROR(W23/V23*100,"-")</f>
        <v>57.711660218811076</v>
      </c>
      <c r="Y23" s="36">
        <f t="shared" si="19"/>
        <v>40.398163119470176</v>
      </c>
      <c r="Z23" s="31">
        <f>Z10+Z11+Z12+Z13+Z14+Z15+Z16+Z17+Z18+Z19+Z20+Z21+Z22</f>
        <v>986851.2</v>
      </c>
      <c r="AA23" s="31">
        <f>AA10+AA11+AA12+AA13+AA14+AA15+AA16+AA17+AA18+AA19+AA20+AA21+AA22</f>
        <v>690795.79999999993</v>
      </c>
      <c r="AB23" s="31">
        <f>AB10+AB11+AB12+AB13+AB14+AB15+AB16+AB17+AB18+AB19+AB20+AB21+AB22</f>
        <v>138373.59999999998</v>
      </c>
      <c r="AC23" s="38">
        <f>IFERROR(AB23/AA23*100,"-")</f>
        <v>20.031042458567349</v>
      </c>
      <c r="AD23" s="39">
        <f t="shared" si="21"/>
        <v>14.021728909079705</v>
      </c>
      <c r="AE23" s="31">
        <f>SUM(AE10:AE22)</f>
        <v>214773.4</v>
      </c>
      <c r="AF23" s="31">
        <f>SUM(AF10:AF22)</f>
        <v>150341.4</v>
      </c>
      <c r="AG23" s="31">
        <f>SUM(AG10:AG22)</f>
        <v>23457</v>
      </c>
      <c r="AH23" s="38">
        <f>IFERROR(AG23/AF23*100,"-")</f>
        <v>15.60248873563769</v>
      </c>
      <c r="AI23" s="36">
        <f t="shared" si="23"/>
        <v>10.921743567871999</v>
      </c>
      <c r="AJ23" s="48">
        <f>SUM(AJ10:AJ22)</f>
        <v>12749719.899999999</v>
      </c>
      <c r="AK23" s="48">
        <f>SUM(AK10:AK22)</f>
        <v>8924804.1999999993</v>
      </c>
      <c r="AL23" s="48">
        <f>SUM(AL10:AL22)</f>
        <v>5410948.8000000007</v>
      </c>
      <c r="AM23" s="40">
        <f>IFERROR(AL23/AK23*100,"-")</f>
        <v>60.628207395295028</v>
      </c>
      <c r="AN23" s="36">
        <f t="shared" si="25"/>
        <v>42.439746460626175</v>
      </c>
      <c r="AO23" s="48">
        <f>SUM(AO10:AO22)</f>
        <v>3574532.5</v>
      </c>
      <c r="AP23" s="48">
        <f>SUM(AP10:AP22)</f>
        <v>2729667.8999999994</v>
      </c>
      <c r="AQ23" s="48">
        <f>SUM(AQ10:AQ22)</f>
        <v>2868858.4</v>
      </c>
      <c r="AR23" s="38">
        <f>IFERROR(AQ23/AP23*100,"-")</f>
        <v>105.09917341959441</v>
      </c>
      <c r="AS23" s="36">
        <f t="shared" si="27"/>
        <v>80.258282726482406</v>
      </c>
      <c r="AT23" s="48">
        <f>AT10+AT11+AT12+AT13+AT14+AT15+AT16+AT17+AT18+AT19+AT20+AT21+AT22</f>
        <v>500000</v>
      </c>
      <c r="AU23" s="48">
        <f>AU10+AU11+AU12+AU13+AU14+AU15+AU16+AU17+AU18+AU19+AU20+AU21+AU22</f>
        <v>350000</v>
      </c>
      <c r="AV23" s="48">
        <f>AV10+AV11+AV12+AV13+AV14+AV15+AV16+AV17+AV18+AV19+AV20+AV21+AV22</f>
        <v>372212</v>
      </c>
      <c r="AW23" s="41">
        <f>IFERROR(AV23/AU23*100,"-")</f>
        <v>106.3462857142857</v>
      </c>
      <c r="AX23" s="42">
        <f t="shared" si="29"/>
        <v>74.442399999999992</v>
      </c>
      <c r="AY23" s="48">
        <f>AY10+AY11+AY12+AY13+AY14+AY15+AY16+AY17+AY18+AY19+AY20+AY21+AY22</f>
        <v>0</v>
      </c>
      <c r="AZ23" s="48">
        <f>AZ10+AZ11+AZ12+AZ13+AZ14+AZ15+AZ16+AZ17+AZ18+AZ19+AZ20+AZ21+AZ22</f>
        <v>0</v>
      </c>
      <c r="BA23" s="41">
        <v>0</v>
      </c>
      <c r="BB23" s="48">
        <f t="shared" ref="BB23:BS23" si="39">BB10+BB11+BB12+BB13+BB14+BB15+BB16+BB17+BB18+BB19+BB20+BB21+BB22</f>
        <v>1375500</v>
      </c>
      <c r="BC23" s="48">
        <f t="shared" si="39"/>
        <v>1375500</v>
      </c>
      <c r="BD23" s="48">
        <f t="shared" si="39"/>
        <v>0</v>
      </c>
      <c r="BE23" s="48">
        <f t="shared" si="39"/>
        <v>13430355.1</v>
      </c>
      <c r="BF23" s="48">
        <f t="shared" si="39"/>
        <v>10072766.300000001</v>
      </c>
      <c r="BG23" s="48">
        <f t="shared" si="39"/>
        <v>6715177.5999999996</v>
      </c>
      <c r="BH23" s="48">
        <f>BH10+BH11+BH12+BH13+BH14+BH15+BH16+BH17+BH18+BH19+BH20+BH21+BH22</f>
        <v>7403146.0999999996</v>
      </c>
      <c r="BI23" s="48">
        <f t="shared" si="39"/>
        <v>5152177.0999999996</v>
      </c>
      <c r="BJ23" s="48">
        <f t="shared" si="39"/>
        <v>2062874.3</v>
      </c>
      <c r="BK23" s="49">
        <f t="shared" si="39"/>
        <v>0</v>
      </c>
      <c r="BL23" s="49">
        <f t="shared" si="39"/>
        <v>0</v>
      </c>
      <c r="BM23" s="49">
        <f t="shared" si="39"/>
        <v>0</v>
      </c>
      <c r="BN23" s="48">
        <f t="shared" si="39"/>
        <v>93727.3</v>
      </c>
      <c r="BO23" s="48">
        <f t="shared" si="39"/>
        <v>65609.099999999991</v>
      </c>
      <c r="BP23" s="48">
        <f t="shared" si="39"/>
        <v>33270.799999999996</v>
      </c>
      <c r="BQ23" s="50">
        <f t="shared" si="39"/>
        <v>1848408.4999999998</v>
      </c>
      <c r="BR23" s="50">
        <f t="shared" si="39"/>
        <v>1293867</v>
      </c>
      <c r="BS23" s="50">
        <f t="shared" si="39"/>
        <v>763006.2</v>
      </c>
      <c r="BT23" s="43">
        <f t="shared" si="30"/>
        <v>41.279089551903709</v>
      </c>
      <c r="BU23" s="48">
        <f t="shared" ref="BU23:DC23" si="40">BU10+BU11+BU12+BU13+BU14+BU15+BU16+BU17+BU18+BU19+BU20+BU21+BU22</f>
        <v>1347933.8000000003</v>
      </c>
      <c r="BV23" s="48">
        <f t="shared" si="40"/>
        <v>943553.8</v>
      </c>
      <c r="BW23" s="48">
        <f>BW10+BW11+BW12+BW13+BW14+BW15+BW16+BW17+BW18+BW19+BW20+BW21+BW22</f>
        <v>529166.89999999991</v>
      </c>
      <c r="BX23" s="48">
        <f t="shared" si="40"/>
        <v>0</v>
      </c>
      <c r="BY23" s="48">
        <f t="shared" si="40"/>
        <v>0</v>
      </c>
      <c r="BZ23" s="48">
        <f t="shared" si="40"/>
        <v>0</v>
      </c>
      <c r="CA23" s="48">
        <f t="shared" si="40"/>
        <v>176566.30000000002</v>
      </c>
      <c r="CB23" s="48">
        <f t="shared" si="40"/>
        <v>123577.3</v>
      </c>
      <c r="CC23" s="48">
        <f t="shared" si="40"/>
        <v>69638.200000000012</v>
      </c>
      <c r="CD23" s="48">
        <f t="shared" si="40"/>
        <v>323908.40000000002</v>
      </c>
      <c r="CE23" s="48">
        <f t="shared" si="40"/>
        <v>226735.9</v>
      </c>
      <c r="CF23" s="48">
        <f t="shared" si="40"/>
        <v>164201.1</v>
      </c>
      <c r="CG23" s="48">
        <f t="shared" si="40"/>
        <v>0</v>
      </c>
      <c r="CH23" s="48">
        <f t="shared" si="40"/>
        <v>0</v>
      </c>
      <c r="CI23" s="48">
        <f t="shared" si="40"/>
        <v>0</v>
      </c>
      <c r="CJ23" s="48">
        <f>CJ10+CJ11+CJ12+CJ13+CJ14+CJ15+CJ16+CJ17+CJ18+CJ19+CJ20+CJ21+CJ22</f>
        <v>56384517.200000003</v>
      </c>
      <c r="CK23" s="48">
        <f>CK10+CK11+CK12+CK13+CK14+CK15+CK16+CK17+CK18+CK19+CK20+CK21+CK22</f>
        <v>42644742.600000001</v>
      </c>
      <c r="CL23" s="48">
        <f t="shared" si="40"/>
        <v>16585560.800000001</v>
      </c>
      <c r="CM23" s="48">
        <f t="shared" si="40"/>
        <v>0</v>
      </c>
      <c r="CN23" s="48">
        <f t="shared" si="40"/>
        <v>0</v>
      </c>
      <c r="CO23" s="48">
        <f t="shared" si="40"/>
        <v>1750</v>
      </c>
      <c r="CP23" s="48">
        <f t="shared" si="40"/>
        <v>6352149.8000000007</v>
      </c>
      <c r="CQ23" s="48">
        <f t="shared" si="40"/>
        <v>4447255</v>
      </c>
      <c r="CR23" s="48">
        <f t="shared" si="40"/>
        <v>3315240.2</v>
      </c>
      <c r="CS23" s="48">
        <f t="shared" si="40"/>
        <v>4128507.3000000003</v>
      </c>
      <c r="CT23" s="48">
        <f t="shared" si="40"/>
        <v>2889955.0999999996</v>
      </c>
      <c r="CU23" s="48">
        <f t="shared" si="40"/>
        <v>1918352.1</v>
      </c>
      <c r="CV23" s="48">
        <f t="shared" si="40"/>
        <v>990000</v>
      </c>
      <c r="CW23" s="48">
        <f t="shared" si="40"/>
        <v>693000</v>
      </c>
      <c r="CX23" s="48">
        <f t="shared" si="40"/>
        <v>161504.20000000001</v>
      </c>
      <c r="CY23" s="48">
        <f t="shared" si="40"/>
        <v>577700</v>
      </c>
      <c r="CZ23" s="48">
        <f t="shared" si="40"/>
        <v>404390</v>
      </c>
      <c r="DA23" s="48">
        <f t="shared" si="40"/>
        <v>740363.9</v>
      </c>
      <c r="DB23" s="48">
        <f t="shared" si="40"/>
        <v>4550</v>
      </c>
      <c r="DC23" s="48">
        <f t="shared" si="40"/>
        <v>0</v>
      </c>
      <c r="DD23" s="48">
        <f t="shared" ref="DD23:EG23" si="41">DD10+DD11+DD12+DD13+DD14+DD15+DD16+DD17+DD18+DD19+DD20+DD21+DD22</f>
        <v>1350</v>
      </c>
      <c r="DE23" s="48">
        <f t="shared" si="41"/>
        <v>711020</v>
      </c>
      <c r="DF23" s="41">
        <f t="shared" ref="DF23" si="42">DE23</f>
        <v>711020</v>
      </c>
      <c r="DG23" s="48">
        <f t="shared" si="41"/>
        <v>782098.2</v>
      </c>
      <c r="DH23" s="48">
        <f t="shared" si="41"/>
        <v>0</v>
      </c>
      <c r="DI23" s="48">
        <f t="shared" si="41"/>
        <v>117728457.20000002</v>
      </c>
      <c r="DJ23" s="48">
        <f t="shared" si="41"/>
        <v>86864685</v>
      </c>
      <c r="DK23" s="48">
        <f t="shared" si="41"/>
        <v>43723630.899999999</v>
      </c>
      <c r="DL23" s="48">
        <f t="shared" si="41"/>
        <v>271668.8</v>
      </c>
      <c r="DM23" s="48">
        <f t="shared" si="41"/>
        <v>217258.7</v>
      </c>
      <c r="DN23" s="48">
        <f t="shared" si="41"/>
        <v>-116760.9</v>
      </c>
      <c r="DO23" s="48">
        <f t="shared" si="41"/>
        <v>723701.3</v>
      </c>
      <c r="DP23" s="48">
        <f t="shared" si="41"/>
        <v>523000</v>
      </c>
      <c r="DQ23" s="48">
        <f t="shared" si="41"/>
        <v>154544.9</v>
      </c>
      <c r="DR23" s="48">
        <f t="shared" si="41"/>
        <v>0</v>
      </c>
      <c r="DS23" s="48">
        <f t="shared" si="41"/>
        <v>0</v>
      </c>
      <c r="DT23" s="48">
        <f t="shared" si="41"/>
        <v>0</v>
      </c>
      <c r="DU23" s="48">
        <f>DU10+DU11+DU12+DU13+DU14+DU15+DU16+DU17+DU18+DU19+DU20+DU21+DU22</f>
        <v>0</v>
      </c>
      <c r="DV23" s="48">
        <f>DV10+DV11+DV12+DV13+DV14+DV15+DV16+DV17+DV18+DV19+DV20+DV21+DV22</f>
        <v>0</v>
      </c>
      <c r="DW23" s="48">
        <f>DW10+DW11+DW12+DW13+DW14+DW15+DW16+DW17+DW18+DW19+DW20+DW21+DW22</f>
        <v>254000</v>
      </c>
      <c r="DX23" s="48">
        <f t="shared" si="41"/>
        <v>15000</v>
      </c>
      <c r="DY23" s="48">
        <f t="shared" si="41"/>
        <v>10500</v>
      </c>
      <c r="DZ23" s="48">
        <f>DZ10+DZ11+DZ12+DZ13+DZ14+DZ15+DZ16+DZ17+DZ18+DZ19+DZ20+DZ21+DZ22</f>
        <v>45686.9</v>
      </c>
      <c r="EA23" s="48">
        <f t="shared" si="41"/>
        <v>6384419.5999999996</v>
      </c>
      <c r="EB23" s="48">
        <f t="shared" si="41"/>
        <v>4780632.2</v>
      </c>
      <c r="EC23" s="48">
        <f t="shared" si="41"/>
        <v>0</v>
      </c>
      <c r="ED23" s="48">
        <f t="shared" si="41"/>
        <v>0</v>
      </c>
      <c r="EE23" s="48">
        <f t="shared" si="41"/>
        <v>7394789.6999999993</v>
      </c>
      <c r="EF23" s="48">
        <f t="shared" si="41"/>
        <v>5531390.9000000004</v>
      </c>
      <c r="EG23" s="48">
        <f t="shared" si="41"/>
        <v>337470.9</v>
      </c>
    </row>
    <row r="24" spans="2:137" x14ac:dyDescent="0.3">
      <c r="F24" s="26"/>
      <c r="G24" s="26"/>
      <c r="H24" s="26"/>
      <c r="I24" s="26"/>
      <c r="J24" s="26"/>
      <c r="K24" s="26"/>
      <c r="L24" s="26"/>
      <c r="M24" s="26"/>
      <c r="N24" s="51"/>
      <c r="O24" s="51"/>
      <c r="P24" s="137">
        <f>P23+Z23+AE23</f>
        <v>11733130.800000001</v>
      </c>
      <c r="Q24" s="137">
        <f t="shared" ref="Q24:R24" si="43">Q23+AA23+AF23</f>
        <v>8213191.7999999998</v>
      </c>
      <c r="R24" s="137">
        <f t="shared" si="43"/>
        <v>3909415.4999999995</v>
      </c>
      <c r="AO24" s="52"/>
      <c r="AP24" s="52"/>
      <c r="AQ24" s="52"/>
    </row>
    <row r="25" spans="2:137" x14ac:dyDescent="0.3">
      <c r="L25" s="53"/>
      <c r="M25" s="53"/>
      <c r="N25" s="53"/>
      <c r="Q25" s="54"/>
    </row>
    <row r="26" spans="2:137" x14ac:dyDescent="0.3">
      <c r="F26" s="55"/>
      <c r="G26" s="55"/>
      <c r="H26" s="55"/>
      <c r="L26" s="53"/>
      <c r="M26" s="53"/>
      <c r="N26" s="53"/>
      <c r="Q26" s="54"/>
    </row>
    <row r="27" spans="2:137" x14ac:dyDescent="0.3">
      <c r="L27" s="53"/>
      <c r="M27" s="53"/>
      <c r="N27" s="53"/>
      <c r="Q27" s="54"/>
    </row>
    <row r="28" spans="2:137" x14ac:dyDescent="0.3">
      <c r="G28" s="56"/>
      <c r="L28" s="53"/>
      <c r="M28" s="53"/>
      <c r="N28" s="53"/>
      <c r="Q28" s="54"/>
    </row>
    <row r="29" spans="2:137" x14ac:dyDescent="0.3">
      <c r="L29" s="53"/>
      <c r="M29" s="53"/>
      <c r="N29" s="53"/>
      <c r="Q29" s="54"/>
    </row>
    <row r="30" spans="2:137" x14ac:dyDescent="0.3">
      <c r="G30" s="57"/>
      <c r="L30" s="53"/>
      <c r="M30" s="53"/>
      <c r="N30" s="53"/>
      <c r="Q30" s="54"/>
    </row>
    <row r="33" spans="7:7" x14ac:dyDescent="0.3">
      <c r="G33" s="56"/>
    </row>
  </sheetData>
  <mergeCells count="129"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Քրիստինե Թաթոսյան</cp:lastModifiedBy>
  <cp:lastPrinted>2023-02-23T13:29:31Z</cp:lastPrinted>
  <dcterms:created xsi:type="dcterms:W3CDTF">2002-03-15T09:46:46Z</dcterms:created>
  <dcterms:modified xsi:type="dcterms:W3CDTF">2023-07-11T20:57:15Z</dcterms:modified>
</cp:coreProperties>
</file>