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tabRatio="723" activeTab="9"/>
  </bookViews>
  <sheets>
    <sheet name="Արագածոտն" sheetId="13" r:id="rId1"/>
    <sheet name="Արարատ" sheetId="12" r:id="rId2"/>
    <sheet name="Արմավիր" sheetId="11" r:id="rId3"/>
    <sheet name="Գեղարքունիք" sheetId="10" r:id="rId4"/>
    <sheet name="Լոռի" sheetId="9" r:id="rId5"/>
    <sheet name="Կոտայք" sheetId="8" r:id="rId6"/>
    <sheet name="Շիրակ" sheetId="7" r:id="rId7"/>
    <sheet name="Սյունիք" sheetId="6" r:id="rId8"/>
    <sheet name="Վայոց ձոր" sheetId="5" r:id="rId9"/>
    <sheet name="Տավուշ" sheetId="4" r:id="rId10"/>
  </sheets>
  <calcPr calcId="145621"/>
</workbook>
</file>

<file path=xl/calcChain.xml><?xml version="1.0" encoding="utf-8"?>
<calcChain xmlns="http://schemas.openxmlformats.org/spreadsheetml/2006/main">
  <c r="AQ44" i="13" l="1"/>
  <c r="AJ44" i="13"/>
  <c r="AI44" i="13"/>
  <c r="AH44" i="13"/>
  <c r="AG44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P44" i="13"/>
  <c r="O44" i="13"/>
  <c r="N44" i="13"/>
  <c r="H44" i="13"/>
  <c r="G44" i="13"/>
  <c r="E44" i="13"/>
  <c r="D44" i="13"/>
  <c r="C44" i="13"/>
  <c r="AN43" i="13"/>
  <c r="AM43" i="13"/>
  <c r="AL43" i="13"/>
  <c r="AK43" i="13"/>
  <c r="AO43" i="13" s="1"/>
  <c r="AN39" i="13"/>
  <c r="AM39" i="13"/>
  <c r="AL39" i="13"/>
  <c r="AK39" i="13"/>
  <c r="AO39" i="13" s="1"/>
  <c r="AM38" i="13"/>
  <c r="AL38" i="13"/>
  <c r="AO38" i="13" s="1"/>
  <c r="AP38" i="13" s="1"/>
  <c r="AK38" i="13"/>
  <c r="Q38" i="13"/>
  <c r="AN37" i="13"/>
  <c r="AM37" i="13"/>
  <c r="AL37" i="13"/>
  <c r="AK37" i="13"/>
  <c r="AO37" i="13" s="1"/>
  <c r="AP37" i="13" s="1"/>
  <c r="Q37" i="13"/>
  <c r="AM36" i="13"/>
  <c r="AL36" i="13"/>
  <c r="AK36" i="13"/>
  <c r="AO36" i="13" s="1"/>
  <c r="AP36" i="13" s="1"/>
  <c r="AN35" i="13"/>
  <c r="AM35" i="13"/>
  <c r="AL35" i="13"/>
  <c r="AK35" i="13"/>
  <c r="AO35" i="13" s="1"/>
  <c r="AN34" i="13"/>
  <c r="AM34" i="13"/>
  <c r="AL34" i="13"/>
  <c r="AK34" i="13"/>
  <c r="AO34" i="13" s="1"/>
  <c r="AP34" i="13" s="1"/>
  <c r="Q34" i="13"/>
  <c r="AN33" i="13"/>
  <c r="AM33" i="13"/>
  <c r="AL33" i="13"/>
  <c r="AK33" i="13"/>
  <c r="AO33" i="13" s="1"/>
  <c r="AP33" i="13" s="1"/>
  <c r="Q33" i="13"/>
  <c r="AN32" i="13"/>
  <c r="AL32" i="13"/>
  <c r="AK32" i="13"/>
  <c r="AO32" i="13" s="1"/>
  <c r="AP32" i="13" s="1"/>
  <c r="Q32" i="13"/>
  <c r="AN31" i="13"/>
  <c r="AM31" i="13"/>
  <c r="AL31" i="13"/>
  <c r="AK31" i="13"/>
  <c r="AO31" i="13" s="1"/>
  <c r="AP31" i="13" s="1"/>
  <c r="Q31" i="13"/>
  <c r="AN30" i="13"/>
  <c r="AM30" i="13"/>
  <c r="AL30" i="13"/>
  <c r="AK30" i="13"/>
  <c r="AO30" i="13" s="1"/>
  <c r="AP30" i="13" s="1"/>
  <c r="Q30" i="13"/>
  <c r="AP29" i="13"/>
  <c r="AL29" i="13"/>
  <c r="AK29" i="13"/>
  <c r="Q29" i="13"/>
  <c r="AM28" i="13"/>
  <c r="AL28" i="13"/>
  <c r="AK28" i="13"/>
  <c r="Q28" i="13"/>
  <c r="Q44" i="13" s="1"/>
  <c r="AN26" i="13"/>
  <c r="AM26" i="13"/>
  <c r="AL26" i="13"/>
  <c r="AK26" i="13"/>
  <c r="AO26" i="13" s="1"/>
  <c r="AN25" i="13"/>
  <c r="AM25" i="13"/>
  <c r="AM44" i="13" s="1"/>
  <c r="AL25" i="13"/>
  <c r="AK25" i="13"/>
  <c r="AK44" i="13" s="1"/>
  <c r="AN21" i="13"/>
  <c r="AN44" i="13" s="1"/>
  <c r="AM21" i="13"/>
  <c r="AL21" i="13"/>
  <c r="AL44" i="13" s="1"/>
  <c r="AK21" i="13"/>
  <c r="AO21" i="13" s="1"/>
  <c r="AN20" i="13"/>
  <c r="AM20" i="13"/>
  <c r="AL20" i="13"/>
  <c r="AK20" i="13"/>
  <c r="AO20" i="13" s="1"/>
  <c r="AP20" i="13" s="1"/>
  <c r="AN19" i="13"/>
  <c r="AM19" i="13"/>
  <c r="AL19" i="13"/>
  <c r="AK19" i="13"/>
  <c r="AO19" i="13" s="1"/>
  <c r="AP19" i="13" s="1"/>
  <c r="AN18" i="13"/>
  <c r="AM18" i="13"/>
  <c r="AL18" i="13"/>
  <c r="AK18" i="13"/>
  <c r="AO18" i="13" s="1"/>
  <c r="AP18" i="13" s="1"/>
  <c r="AN17" i="13"/>
  <c r="AM17" i="13"/>
  <c r="AL17" i="13"/>
  <c r="AK17" i="13"/>
  <c r="AO17" i="13" s="1"/>
  <c r="AP17" i="13" s="1"/>
  <c r="AN16" i="13"/>
  <c r="AM16" i="13"/>
  <c r="AL16" i="13"/>
  <c r="AK16" i="13"/>
  <c r="AO16" i="13" s="1"/>
  <c r="AP16" i="13" s="1"/>
  <c r="AN15" i="13"/>
  <c r="AM15" i="13"/>
  <c r="AL15" i="13"/>
  <c r="AK15" i="13"/>
  <c r="AO15" i="13" s="1"/>
  <c r="AP15" i="13" s="1"/>
  <c r="AN14" i="13"/>
  <c r="AM14" i="13"/>
  <c r="AL14" i="13"/>
  <c r="AK14" i="13"/>
  <c r="AO14" i="13" s="1"/>
  <c r="AP14" i="13" s="1"/>
  <c r="AN13" i="13"/>
  <c r="AM13" i="13"/>
  <c r="AL13" i="13"/>
  <c r="AK13" i="13"/>
  <c r="AO13" i="13" s="1"/>
  <c r="AP13" i="13" s="1"/>
  <c r="AN12" i="13"/>
  <c r="AM12" i="13"/>
  <c r="AL12" i="13"/>
  <c r="AK12" i="13"/>
  <c r="AO12" i="13" s="1"/>
  <c r="AP12" i="13" s="1"/>
  <c r="AN11" i="13"/>
  <c r="AM11" i="13"/>
  <c r="AL11" i="13"/>
  <c r="AK11" i="13"/>
  <c r="AO11" i="13" s="1"/>
  <c r="AP11" i="13" s="1"/>
  <c r="AN10" i="13"/>
  <c r="AM10" i="13"/>
  <c r="AL10" i="13"/>
  <c r="AK10" i="13"/>
  <c r="AO10" i="13" s="1"/>
  <c r="AP10" i="13" s="1"/>
  <c r="AN9" i="13"/>
  <c r="AM9" i="13"/>
  <c r="AL9" i="13"/>
  <c r="AK9" i="13"/>
  <c r="AO9" i="13" s="1"/>
  <c r="AP9" i="13" s="1"/>
  <c r="AN8" i="13"/>
  <c r="AM8" i="13"/>
  <c r="AL8" i="13"/>
  <c r="AK8" i="13"/>
  <c r="AO8" i="13" s="1"/>
  <c r="AP8" i="13" s="1"/>
  <c r="AN7" i="13"/>
  <c r="AM7" i="13"/>
  <c r="AL7" i="13"/>
  <c r="AK7" i="13"/>
  <c r="AO7" i="13" s="1"/>
  <c r="AP7" i="13" s="1"/>
  <c r="AO44" i="13" l="1"/>
  <c r="AO25" i="13"/>
  <c r="AP28" i="13"/>
  <c r="AP44" i="13" s="1"/>
  <c r="Q7" i="11" l="1"/>
  <c r="AK7" i="11"/>
  <c r="AL7" i="11"/>
  <c r="AM7" i="11"/>
  <c r="AN7" i="11"/>
  <c r="AO7" i="11"/>
  <c r="AP7" i="11" s="1"/>
  <c r="Q8" i="11"/>
  <c r="AK8" i="11"/>
  <c r="AL8" i="11"/>
  <c r="AM8" i="11"/>
  <c r="AN8" i="11"/>
  <c r="AO8" i="11"/>
  <c r="AP8" i="11" s="1"/>
  <c r="Q9" i="11"/>
  <c r="AK9" i="11"/>
  <c r="AL9" i="11"/>
  <c r="AO9" i="11" s="1"/>
  <c r="AM9" i="11"/>
  <c r="AN9" i="11"/>
  <c r="E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AI10" i="11"/>
  <c r="AJ10" i="11"/>
  <c r="AK10" i="11"/>
  <c r="AL10" i="11"/>
  <c r="AM10" i="11"/>
  <c r="AN10" i="11"/>
  <c r="Q11" i="11"/>
  <c r="AK11" i="11"/>
  <c r="AL11" i="11"/>
  <c r="AO11" i="11" s="1"/>
  <c r="AM11" i="11"/>
  <c r="AN11" i="11"/>
  <c r="Q12" i="11"/>
  <c r="AK12" i="11"/>
  <c r="AL12" i="11"/>
  <c r="AM12" i="11"/>
  <c r="AN12" i="11"/>
  <c r="AO12" i="11"/>
  <c r="AP12" i="11" s="1"/>
  <c r="Q13" i="11"/>
  <c r="AK13" i="11"/>
  <c r="AL13" i="11"/>
  <c r="AM13" i="11"/>
  <c r="AN13" i="11"/>
  <c r="AO13" i="11" s="1"/>
  <c r="AP13" i="11" s="1"/>
  <c r="C14" i="11"/>
  <c r="E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AI14" i="11"/>
  <c r="AJ14" i="11"/>
  <c r="AK14" i="11"/>
  <c r="AL14" i="11"/>
  <c r="AM14" i="11"/>
  <c r="AN14" i="11"/>
  <c r="Q15" i="11"/>
  <c r="AK15" i="11"/>
  <c r="AL15" i="11"/>
  <c r="AM15" i="11"/>
  <c r="AM18" i="11" s="1"/>
  <c r="AN15" i="11"/>
  <c r="AO15" i="11"/>
  <c r="AP15" i="11" s="1"/>
  <c r="AP18" i="11" s="1"/>
  <c r="Q16" i="11"/>
  <c r="Q18" i="11" s="1"/>
  <c r="AK16" i="11"/>
  <c r="AL16" i="11"/>
  <c r="AO16" i="11" s="1"/>
  <c r="AP16" i="11" s="1"/>
  <c r="AM16" i="11"/>
  <c r="AN16" i="11"/>
  <c r="Q17" i="11"/>
  <c r="AK17" i="11"/>
  <c r="AK18" i="11" s="1"/>
  <c r="AL17" i="11"/>
  <c r="AM17" i="11"/>
  <c r="AN17" i="11"/>
  <c r="AO17" i="11"/>
  <c r="AP17" i="11" s="1"/>
  <c r="C18" i="11"/>
  <c r="E18" i="11"/>
  <c r="N18" i="11"/>
  <c r="O18" i="11"/>
  <c r="P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AI18" i="11"/>
  <c r="AJ18" i="11"/>
  <c r="AL18" i="11"/>
  <c r="AN18" i="11"/>
  <c r="Q19" i="11"/>
  <c r="AL19" i="11"/>
  <c r="AM19" i="11"/>
  <c r="AO19" i="11"/>
  <c r="AP19" i="11" s="1"/>
  <c r="Q20" i="11"/>
  <c r="Q22" i="11" s="1"/>
  <c r="AK20" i="11"/>
  <c r="AL20" i="11"/>
  <c r="AO20" i="11" s="1"/>
  <c r="AP20" i="11" s="1"/>
  <c r="AM20" i="11"/>
  <c r="AN20" i="11"/>
  <c r="Q21" i="11"/>
  <c r="AK21" i="11"/>
  <c r="AK22" i="11" s="1"/>
  <c r="AL21" i="11"/>
  <c r="AM21" i="11"/>
  <c r="AM22" i="11" s="1"/>
  <c r="AN21" i="11"/>
  <c r="AO21" i="11"/>
  <c r="AP21" i="11" s="1"/>
  <c r="C22" i="11"/>
  <c r="E22" i="11"/>
  <c r="N22" i="11"/>
  <c r="O22" i="11"/>
  <c r="P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AI22" i="11"/>
  <c r="AJ22" i="11"/>
  <c r="AL22" i="11"/>
  <c r="AN22" i="11"/>
  <c r="Q23" i="11"/>
  <c r="AK23" i="11"/>
  <c r="AL23" i="11"/>
  <c r="AM23" i="11"/>
  <c r="AN23" i="11"/>
  <c r="AO23" i="11"/>
  <c r="AP23" i="11" s="1"/>
  <c r="Q24" i="11"/>
  <c r="AK24" i="11"/>
  <c r="AL24" i="11"/>
  <c r="AO24" i="11" s="1"/>
  <c r="AP24" i="11" s="1"/>
  <c r="AM24" i="11"/>
  <c r="AN24" i="11"/>
  <c r="Q25" i="11"/>
  <c r="AK25" i="11"/>
  <c r="AL25" i="11"/>
  <c r="AM25" i="11"/>
  <c r="AN25" i="11"/>
  <c r="AO25" i="11"/>
  <c r="AP25" i="11" s="1"/>
  <c r="Q26" i="11"/>
  <c r="AK26" i="11"/>
  <c r="AL26" i="11"/>
  <c r="AO26" i="11" s="1"/>
  <c r="AP26" i="11" s="1"/>
  <c r="AM26" i="11"/>
  <c r="AN26" i="11"/>
  <c r="Q27" i="11"/>
  <c r="AK27" i="11"/>
  <c r="AL27" i="11"/>
  <c r="AM27" i="11"/>
  <c r="AN27" i="11"/>
  <c r="AO27" i="11"/>
  <c r="AP27" i="11" s="1"/>
  <c r="Q28" i="11"/>
  <c r="AK28" i="11"/>
  <c r="AL28" i="11"/>
  <c r="AO28" i="11" s="1"/>
  <c r="AP28" i="11" s="1"/>
  <c r="AM28" i="11"/>
  <c r="AN28" i="11"/>
  <c r="Q29" i="11"/>
  <c r="AK29" i="11"/>
  <c r="AL29" i="11"/>
  <c r="AM29" i="11"/>
  <c r="AO29" i="11" s="1"/>
  <c r="AN29" i="11"/>
  <c r="Q30" i="11"/>
  <c r="AK30" i="11"/>
  <c r="AL30" i="11"/>
  <c r="AO30" i="11" s="1"/>
  <c r="AP30" i="11" s="1"/>
  <c r="AM30" i="11"/>
  <c r="AN30" i="11"/>
  <c r="AM32" i="11" s="1"/>
  <c r="Q31" i="11"/>
  <c r="AK31" i="11"/>
  <c r="AL31" i="11"/>
  <c r="AM31" i="11"/>
  <c r="AN31" i="11"/>
  <c r="AO31" i="11"/>
  <c r="AP31" i="11" s="1"/>
  <c r="E32" i="11"/>
  <c r="N32" i="11"/>
  <c r="O32" i="11"/>
  <c r="P32" i="11"/>
  <c r="Q32" i="11"/>
  <c r="R32" i="11"/>
  <c r="S32" i="11"/>
  <c r="T32" i="11"/>
  <c r="U32" i="11"/>
  <c r="W32" i="11"/>
  <c r="X32" i="11"/>
  <c r="Y32" i="11"/>
  <c r="Z32" i="11"/>
  <c r="AA32" i="11"/>
  <c r="AB32" i="11"/>
  <c r="AC32" i="11"/>
  <c r="AD32" i="11"/>
  <c r="AE32" i="11"/>
  <c r="AF32" i="11"/>
  <c r="AG32" i="11"/>
  <c r="AH32" i="11"/>
  <c r="AI32" i="11"/>
  <c r="AJ32" i="11"/>
  <c r="AL32" i="11"/>
  <c r="AP11" i="11" l="1"/>
  <c r="AP14" i="11" s="1"/>
  <c r="AO14" i="11"/>
  <c r="AN32" i="11"/>
  <c r="AP29" i="11"/>
  <c r="AO32" i="11" s="1"/>
  <c r="AP22" i="11"/>
  <c r="AP9" i="11"/>
  <c r="AP10" i="11" s="1"/>
  <c r="AO10" i="11"/>
  <c r="AK32" i="11"/>
  <c r="AO22" i="11"/>
  <c r="AO18" i="11"/>
  <c r="Q7" i="10" l="1"/>
  <c r="AK7" i="10"/>
  <c r="AL7" i="10"/>
  <c r="AM7" i="10"/>
  <c r="AN7" i="10"/>
  <c r="AO7" i="10"/>
  <c r="AP7" i="10" s="1"/>
  <c r="Q8" i="10"/>
  <c r="AK8" i="10"/>
  <c r="AL8" i="10"/>
  <c r="AM8" i="10"/>
  <c r="AN8" i="10"/>
  <c r="AO8" i="10"/>
  <c r="AP8" i="10" s="1"/>
  <c r="Q9" i="10"/>
  <c r="AK9" i="10"/>
  <c r="AL9" i="10"/>
  <c r="AO9" i="10" s="1"/>
  <c r="AM9" i="10"/>
  <c r="AN9" i="10"/>
  <c r="Q10" i="10"/>
  <c r="AK10" i="10"/>
  <c r="AL10" i="10"/>
  <c r="AM10" i="10"/>
  <c r="AN10" i="10"/>
  <c r="AO10" i="10"/>
  <c r="AP10" i="10" s="1"/>
  <c r="Q11" i="10"/>
  <c r="AK11" i="10"/>
  <c r="AL11" i="10"/>
  <c r="AM11" i="10"/>
  <c r="AN11" i="10"/>
  <c r="AO11" i="10" s="1"/>
  <c r="AP11" i="10" s="1"/>
  <c r="Q12" i="10"/>
  <c r="AP12" i="10"/>
  <c r="Q13" i="10"/>
  <c r="AP13" i="10"/>
  <c r="Q14" i="10"/>
  <c r="AP14" i="10" s="1"/>
  <c r="Q21" i="10"/>
  <c r="X21" i="10"/>
  <c r="AL21" i="10"/>
  <c r="AN21" i="10"/>
  <c r="AO21" i="10" s="1"/>
  <c r="AP21" i="10" s="1"/>
  <c r="Q22" i="10"/>
  <c r="X22" i="10"/>
  <c r="AL22" i="10"/>
  <c r="AM22" i="10"/>
  <c r="AN22" i="10"/>
  <c r="AP22" i="10"/>
  <c r="Q23" i="10"/>
  <c r="AL23" i="10"/>
  <c r="AM23" i="10"/>
  <c r="AN23" i="10"/>
  <c r="AO23" i="10"/>
  <c r="AP23" i="10" s="1"/>
  <c r="Q24" i="10"/>
  <c r="AP24" i="10" s="1"/>
  <c r="C25" i="10"/>
  <c r="E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AI25" i="10"/>
  <c r="AJ25" i="10"/>
  <c r="AK25" i="10"/>
  <c r="AL25" i="10"/>
  <c r="AM25" i="10"/>
  <c r="AN25" i="10"/>
  <c r="AP9" i="10" l="1"/>
  <c r="AO25" i="10"/>
  <c r="AP25" i="10" s="1"/>
  <c r="AJ52" i="9" l="1"/>
  <c r="AI52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P52" i="9"/>
  <c r="O52" i="9"/>
  <c r="N52" i="9"/>
  <c r="M52" i="9"/>
  <c r="L52" i="9"/>
  <c r="K52" i="9"/>
  <c r="J52" i="9"/>
  <c r="I52" i="9"/>
  <c r="H52" i="9"/>
  <c r="G52" i="9"/>
  <c r="E52" i="9"/>
  <c r="D52" i="9"/>
  <c r="C52" i="9"/>
  <c r="AN51" i="9"/>
  <c r="AM51" i="9"/>
  <c r="AL51" i="9"/>
  <c r="AK51" i="9"/>
  <c r="AO51" i="9" s="1"/>
  <c r="AP51" i="9" s="1"/>
  <c r="Q51" i="9"/>
  <c r="AN50" i="9"/>
  <c r="AM50" i="9"/>
  <c r="AL50" i="9"/>
  <c r="AK50" i="9"/>
  <c r="AO50" i="9" s="1"/>
  <c r="AP50" i="9" s="1"/>
  <c r="Q50" i="9"/>
  <c r="AN49" i="9"/>
  <c r="AM49" i="9"/>
  <c r="AL49" i="9"/>
  <c r="AK49" i="9"/>
  <c r="AO49" i="9" s="1"/>
  <c r="AP49" i="9" s="1"/>
  <c r="Q49" i="9"/>
  <c r="AN48" i="9"/>
  <c r="AM48" i="9"/>
  <c r="AL48" i="9"/>
  <c r="AK48" i="9"/>
  <c r="AO48" i="9" s="1"/>
  <c r="AP48" i="9" s="1"/>
  <c r="Q48" i="9"/>
  <c r="AN47" i="9"/>
  <c r="AM47" i="9"/>
  <c r="AL47" i="9"/>
  <c r="AK47" i="9"/>
  <c r="AO47" i="9" s="1"/>
  <c r="AP47" i="9" s="1"/>
  <c r="Q47" i="9"/>
  <c r="AN46" i="9"/>
  <c r="AM46" i="9"/>
  <c r="AL46" i="9"/>
  <c r="AK46" i="9"/>
  <c r="AO46" i="9" s="1"/>
  <c r="AP46" i="9" s="1"/>
  <c r="Q46" i="9"/>
  <c r="AN45" i="9"/>
  <c r="AM45" i="9"/>
  <c r="AL45" i="9"/>
  <c r="AK45" i="9"/>
  <c r="AO45" i="9" s="1"/>
  <c r="AP45" i="9" s="1"/>
  <c r="Q45" i="9"/>
  <c r="AN44" i="9"/>
  <c r="AM44" i="9"/>
  <c r="AL44" i="9"/>
  <c r="AK44" i="9"/>
  <c r="AO44" i="9" s="1"/>
  <c r="AP44" i="9" s="1"/>
  <c r="Q44" i="9"/>
  <c r="AN43" i="9"/>
  <c r="AM43" i="9"/>
  <c r="AL43" i="9"/>
  <c r="AK43" i="9"/>
  <c r="AO43" i="9" s="1"/>
  <c r="AP43" i="9" s="1"/>
  <c r="Q43" i="9"/>
  <c r="AN42" i="9"/>
  <c r="AM42" i="9"/>
  <c r="AL42" i="9"/>
  <c r="AK42" i="9"/>
  <c r="AO42" i="9" s="1"/>
  <c r="AP42" i="9" s="1"/>
  <c r="Q42" i="9"/>
  <c r="AN41" i="9"/>
  <c r="AM41" i="9"/>
  <c r="AL41" i="9"/>
  <c r="AK41" i="9"/>
  <c r="AO41" i="9" s="1"/>
  <c r="AP41" i="9" s="1"/>
  <c r="Q41" i="9"/>
  <c r="AN40" i="9"/>
  <c r="AM40" i="9"/>
  <c r="AL40" i="9"/>
  <c r="AK40" i="9"/>
  <c r="AO40" i="9" s="1"/>
  <c r="AP40" i="9" s="1"/>
  <c r="Q40" i="9"/>
  <c r="AN39" i="9"/>
  <c r="AM39" i="9"/>
  <c r="AL39" i="9"/>
  <c r="AK39" i="9"/>
  <c r="AO39" i="9" s="1"/>
  <c r="AP39" i="9" s="1"/>
  <c r="Q39" i="9"/>
  <c r="AN38" i="9"/>
  <c r="AM38" i="9"/>
  <c r="AL38" i="9"/>
  <c r="AK38" i="9"/>
  <c r="AO38" i="9" s="1"/>
  <c r="AP38" i="9" s="1"/>
  <c r="Q38" i="9"/>
  <c r="AN37" i="9"/>
  <c r="AM37" i="9"/>
  <c r="AL37" i="9"/>
  <c r="AK37" i="9"/>
  <c r="AO37" i="9" s="1"/>
  <c r="AP37" i="9" s="1"/>
  <c r="Q37" i="9"/>
  <c r="AN36" i="9"/>
  <c r="AM36" i="9"/>
  <c r="AL36" i="9"/>
  <c r="AK36" i="9"/>
  <c r="AO36" i="9" s="1"/>
  <c r="AP36" i="9" s="1"/>
  <c r="Q36" i="9"/>
  <c r="AN35" i="9"/>
  <c r="AM35" i="9"/>
  <c r="AL35" i="9"/>
  <c r="AK35" i="9"/>
  <c r="AO35" i="9" s="1"/>
  <c r="AP35" i="9" s="1"/>
  <c r="Q35" i="9"/>
  <c r="AN34" i="9"/>
  <c r="AM34" i="9"/>
  <c r="AL34" i="9"/>
  <c r="AK34" i="9"/>
  <c r="AO34" i="9" s="1"/>
  <c r="AP34" i="9" s="1"/>
  <c r="Q34" i="9"/>
  <c r="AN33" i="9"/>
  <c r="AM33" i="9"/>
  <c r="AL33" i="9"/>
  <c r="AK33" i="9"/>
  <c r="AO33" i="9" s="1"/>
  <c r="AP33" i="9" s="1"/>
  <c r="Q33" i="9"/>
  <c r="AN32" i="9"/>
  <c r="AM32" i="9"/>
  <c r="AL32" i="9"/>
  <c r="AK32" i="9"/>
  <c r="AO32" i="9" s="1"/>
  <c r="AP32" i="9" s="1"/>
  <c r="Q32" i="9"/>
  <c r="AN31" i="9"/>
  <c r="AM31" i="9"/>
  <c r="AL31" i="9"/>
  <c r="AK31" i="9"/>
  <c r="AO31" i="9" s="1"/>
  <c r="AP31" i="9" s="1"/>
  <c r="Q31" i="9"/>
  <c r="AN30" i="9"/>
  <c r="AM30" i="9"/>
  <c r="AL30" i="9"/>
  <c r="AK30" i="9"/>
  <c r="AO30" i="9" s="1"/>
  <c r="AP30" i="9" s="1"/>
  <c r="Q30" i="9"/>
  <c r="AN29" i="9"/>
  <c r="AM29" i="9"/>
  <c r="AL29" i="9"/>
  <c r="AK29" i="9"/>
  <c r="AO29" i="9" s="1"/>
  <c r="AP29" i="9" s="1"/>
  <c r="Q29" i="9"/>
  <c r="AN28" i="9"/>
  <c r="AM28" i="9"/>
  <c r="AL28" i="9"/>
  <c r="AK28" i="9"/>
  <c r="AO28" i="9" s="1"/>
  <c r="AP28" i="9" s="1"/>
  <c r="Q28" i="9"/>
  <c r="AN27" i="9"/>
  <c r="AM27" i="9"/>
  <c r="AL27" i="9"/>
  <c r="AK27" i="9"/>
  <c r="AO27" i="9" s="1"/>
  <c r="AP27" i="9" s="1"/>
  <c r="Q27" i="9"/>
  <c r="AN26" i="9"/>
  <c r="AM26" i="9"/>
  <c r="AL26" i="9"/>
  <c r="AK26" i="9"/>
  <c r="AO26" i="9" s="1"/>
  <c r="AP26" i="9" s="1"/>
  <c r="Q26" i="9"/>
  <c r="AN25" i="9"/>
  <c r="AM25" i="9"/>
  <c r="AL25" i="9"/>
  <c r="AK25" i="9"/>
  <c r="AO25" i="9" s="1"/>
  <c r="AP25" i="9" s="1"/>
  <c r="Q25" i="9"/>
  <c r="AN24" i="9"/>
  <c r="AM24" i="9"/>
  <c r="AL24" i="9"/>
  <c r="AK24" i="9"/>
  <c r="AO24" i="9" s="1"/>
  <c r="AP24" i="9" s="1"/>
  <c r="Q24" i="9"/>
  <c r="AN23" i="9"/>
  <c r="AM23" i="9"/>
  <c r="AL23" i="9"/>
  <c r="AK23" i="9"/>
  <c r="AO23" i="9" s="1"/>
  <c r="AP23" i="9" s="1"/>
  <c r="Q23" i="9"/>
  <c r="AN22" i="9"/>
  <c r="AM22" i="9"/>
  <c r="AL22" i="9"/>
  <c r="AK22" i="9"/>
  <c r="AO22" i="9" s="1"/>
  <c r="AP22" i="9" s="1"/>
  <c r="Q22" i="9"/>
  <c r="AN21" i="9"/>
  <c r="AM21" i="9"/>
  <c r="AL21" i="9"/>
  <c r="AK21" i="9"/>
  <c r="AO21" i="9" s="1"/>
  <c r="AP21" i="9" s="1"/>
  <c r="Q21" i="9"/>
  <c r="AN20" i="9"/>
  <c r="AM20" i="9"/>
  <c r="AL20" i="9"/>
  <c r="AK20" i="9"/>
  <c r="AO20" i="9" s="1"/>
  <c r="AP20" i="9" s="1"/>
  <c r="Q20" i="9"/>
  <c r="AN19" i="9"/>
  <c r="AM19" i="9"/>
  <c r="AL19" i="9"/>
  <c r="AK19" i="9"/>
  <c r="AO19" i="9" s="1"/>
  <c r="AP19" i="9" s="1"/>
  <c r="Q19" i="9"/>
  <c r="AN18" i="9"/>
  <c r="AM18" i="9"/>
  <c r="AL18" i="9"/>
  <c r="AK18" i="9"/>
  <c r="AO18" i="9" s="1"/>
  <c r="AP18" i="9" s="1"/>
  <c r="Q18" i="9"/>
  <c r="AN17" i="9"/>
  <c r="AM17" i="9"/>
  <c r="AL17" i="9"/>
  <c r="AK17" i="9"/>
  <c r="AO17" i="9" s="1"/>
  <c r="AP17" i="9" s="1"/>
  <c r="Q17" i="9"/>
  <c r="AN16" i="9"/>
  <c r="AM16" i="9"/>
  <c r="AL16" i="9"/>
  <c r="AK16" i="9"/>
  <c r="AO16" i="9" s="1"/>
  <c r="AP16" i="9" s="1"/>
  <c r="Q16" i="9"/>
  <c r="AN15" i="9"/>
  <c r="AM15" i="9"/>
  <c r="AL15" i="9"/>
  <c r="AK15" i="9"/>
  <c r="AO15" i="9" s="1"/>
  <c r="AP15" i="9" s="1"/>
  <c r="Q15" i="9"/>
  <c r="AN14" i="9"/>
  <c r="AM14" i="9"/>
  <c r="AL14" i="9"/>
  <c r="AK14" i="9"/>
  <c r="AO14" i="9" s="1"/>
  <c r="AP14" i="9" s="1"/>
  <c r="Q14" i="9"/>
  <c r="AN13" i="9"/>
  <c r="AM13" i="9"/>
  <c r="AL13" i="9"/>
  <c r="AK13" i="9"/>
  <c r="AO13" i="9" s="1"/>
  <c r="AP13" i="9" s="1"/>
  <c r="Q13" i="9"/>
  <c r="AN12" i="9"/>
  <c r="AM12" i="9"/>
  <c r="AL12" i="9"/>
  <c r="AK12" i="9"/>
  <c r="AO12" i="9" s="1"/>
  <c r="AP12" i="9" s="1"/>
  <c r="Q12" i="9"/>
  <c r="AN11" i="9"/>
  <c r="AM11" i="9"/>
  <c r="AL11" i="9"/>
  <c r="AK11" i="9"/>
  <c r="AO11" i="9" s="1"/>
  <c r="AP11" i="9" s="1"/>
  <c r="Q11" i="9"/>
  <c r="AN10" i="9"/>
  <c r="AM10" i="9"/>
  <c r="AL10" i="9"/>
  <c r="AK10" i="9"/>
  <c r="AO10" i="9" s="1"/>
  <c r="AP10" i="9" s="1"/>
  <c r="Q10" i="9"/>
  <c r="AN9" i="9"/>
  <c r="AM9" i="9"/>
  <c r="AL9" i="9"/>
  <c r="AK9" i="9"/>
  <c r="AO9" i="9" s="1"/>
  <c r="AP9" i="9" s="1"/>
  <c r="Q9" i="9"/>
  <c r="AN8" i="9"/>
  <c r="AM8" i="9"/>
  <c r="AL8" i="9"/>
  <c r="AK8" i="9"/>
  <c r="AO8" i="9" s="1"/>
  <c r="AP8" i="9" s="1"/>
  <c r="Q8" i="9"/>
  <c r="AN7" i="9"/>
  <c r="AN52" i="9" s="1"/>
  <c r="AM7" i="9"/>
  <c r="AM52" i="9" s="1"/>
  <c r="AL7" i="9"/>
  <c r="AL52" i="9" s="1"/>
  <c r="AK7" i="9"/>
  <c r="AO7" i="9" s="1"/>
  <c r="Q7" i="9"/>
  <c r="Q52" i="9" s="1"/>
  <c r="AO52" i="9" l="1"/>
  <c r="AP7" i="9"/>
  <c r="AP52" i="9" s="1"/>
  <c r="AK52" i="9"/>
  <c r="AL7" i="8" l="1"/>
  <c r="AL26" i="8" s="1"/>
  <c r="AM7" i="8"/>
  <c r="AN7" i="8"/>
  <c r="AN26" i="8" s="1"/>
  <c r="AP7" i="8"/>
  <c r="AK8" i="8"/>
  <c r="AL8" i="8"/>
  <c r="AM8" i="8"/>
  <c r="AN8" i="8"/>
  <c r="AP8" i="8"/>
  <c r="AK9" i="8"/>
  <c r="AL9" i="8"/>
  <c r="AO9" i="8" s="1"/>
  <c r="AM9" i="8"/>
  <c r="AN9" i="8"/>
  <c r="AK10" i="8"/>
  <c r="AL10" i="8"/>
  <c r="AO10" i="8" s="1"/>
  <c r="AP10" i="8" s="1"/>
  <c r="AM10" i="8"/>
  <c r="AN10" i="8"/>
  <c r="AK11" i="8"/>
  <c r="AL11" i="8"/>
  <c r="AO11" i="8" s="1"/>
  <c r="AP11" i="8" s="1"/>
  <c r="AM11" i="8"/>
  <c r="AN11" i="8"/>
  <c r="AK12" i="8"/>
  <c r="AL12" i="8"/>
  <c r="AO12" i="8" s="1"/>
  <c r="AP12" i="8" s="1"/>
  <c r="AM12" i="8"/>
  <c r="AN12" i="8"/>
  <c r="AK13" i="8"/>
  <c r="AL13" i="8"/>
  <c r="AO13" i="8" s="1"/>
  <c r="AP13" i="8" s="1"/>
  <c r="AM13" i="8"/>
  <c r="AN13" i="8"/>
  <c r="AK14" i="8"/>
  <c r="AL14" i="8"/>
  <c r="AO14" i="8" s="1"/>
  <c r="AP14" i="8" s="1"/>
  <c r="AM14" i="8"/>
  <c r="AN14" i="8"/>
  <c r="AK15" i="8"/>
  <c r="AL15" i="8"/>
  <c r="AO15" i="8" s="1"/>
  <c r="AP15" i="8" s="1"/>
  <c r="AM15" i="8"/>
  <c r="AN15" i="8"/>
  <c r="AK16" i="8"/>
  <c r="AL16" i="8"/>
  <c r="AO16" i="8" s="1"/>
  <c r="AP16" i="8" s="1"/>
  <c r="AM16" i="8"/>
  <c r="AN16" i="8"/>
  <c r="Q17" i="8"/>
  <c r="AK17" i="8"/>
  <c r="AL17" i="8"/>
  <c r="AM17" i="8"/>
  <c r="AN17" i="8"/>
  <c r="AP17" i="8"/>
  <c r="Q18" i="8"/>
  <c r="AK18" i="8"/>
  <c r="AL18" i="8"/>
  <c r="AM18" i="8"/>
  <c r="AN18" i="8"/>
  <c r="AP18" i="8"/>
  <c r="Q19" i="8"/>
  <c r="AK19" i="8"/>
  <c r="AL19" i="8"/>
  <c r="AM19" i="8"/>
  <c r="AN19" i="8"/>
  <c r="AP19" i="8"/>
  <c r="Q20" i="8"/>
  <c r="AK20" i="8"/>
  <c r="AL20" i="8"/>
  <c r="AM20" i="8"/>
  <c r="AN20" i="8"/>
  <c r="AP20" i="8"/>
  <c r="Q21" i="8"/>
  <c r="Q22" i="8"/>
  <c r="Q23" i="8"/>
  <c r="AK23" i="8"/>
  <c r="AL23" i="8"/>
  <c r="AM23" i="8"/>
  <c r="AN23" i="8"/>
  <c r="AP23" i="8"/>
  <c r="Q24" i="8"/>
  <c r="AK24" i="8"/>
  <c r="AL24" i="8"/>
  <c r="AM24" i="8"/>
  <c r="AN24" i="8"/>
  <c r="AP24" i="8"/>
  <c r="Q25" i="8"/>
  <c r="AK25" i="8"/>
  <c r="AL25" i="8"/>
  <c r="AM25" i="8"/>
  <c r="AN25" i="8"/>
  <c r="AP25" i="8"/>
  <c r="C26" i="8"/>
  <c r="D26" i="8"/>
  <c r="E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AM26" i="8"/>
  <c r="AP9" i="8" l="1"/>
  <c r="AO26" i="8"/>
  <c r="AP26" i="8"/>
  <c r="Q7" i="7"/>
  <c r="X7" i="7"/>
  <c r="AO7" i="7"/>
  <c r="AP7" i="7" s="1"/>
  <c r="Q8" i="7"/>
  <c r="X8" i="7"/>
  <c r="AO8" i="7"/>
  <c r="AP8" i="7"/>
  <c r="Q9" i="7"/>
  <c r="X9" i="7"/>
  <c r="AO9" i="7"/>
  <c r="AP9" i="7"/>
  <c r="Q10" i="7"/>
  <c r="X10" i="7"/>
  <c r="AO10" i="7"/>
  <c r="AP10" i="7"/>
  <c r="Q11" i="7"/>
  <c r="AK11" i="7"/>
  <c r="AL11" i="7"/>
  <c r="AM11" i="7"/>
  <c r="AO11" i="7"/>
  <c r="AP11" i="7" s="1"/>
  <c r="Q12" i="7"/>
  <c r="X12" i="7"/>
  <c r="AK12" i="7"/>
  <c r="AL12" i="7"/>
  <c r="AM12" i="7"/>
  <c r="AN12" i="7"/>
  <c r="AO12" i="7"/>
  <c r="AP12" i="7" s="1"/>
  <c r="Q13" i="7"/>
  <c r="X13" i="7"/>
  <c r="AK13" i="7"/>
  <c r="AL13" i="7"/>
  <c r="AM13" i="7"/>
  <c r="AN13" i="7"/>
  <c r="AO13" i="7"/>
  <c r="AP13" i="7" s="1"/>
  <c r="Q14" i="7"/>
  <c r="X14" i="7"/>
  <c r="AK14" i="7"/>
  <c r="AL14" i="7"/>
  <c r="AM14" i="7"/>
  <c r="AN14" i="7"/>
  <c r="AO14" i="7"/>
  <c r="AP14" i="7"/>
  <c r="Q15" i="7"/>
  <c r="X15" i="7"/>
  <c r="AK15" i="7"/>
  <c r="AL15" i="7"/>
  <c r="AM15" i="7"/>
  <c r="AN15" i="7"/>
  <c r="AO15" i="7"/>
  <c r="AP15" i="7" s="1"/>
  <c r="Q16" i="7"/>
  <c r="X16" i="7"/>
  <c r="AO16" i="7"/>
  <c r="AP16" i="7" s="1"/>
  <c r="Q17" i="7"/>
  <c r="X17" i="7"/>
  <c r="AK17" i="7"/>
  <c r="AL17" i="7"/>
  <c r="AM17" i="7"/>
  <c r="AN17" i="7"/>
  <c r="AO17" i="7"/>
  <c r="AP17" i="7" s="1"/>
  <c r="AK18" i="7"/>
  <c r="AL18" i="7"/>
  <c r="AM18" i="7"/>
  <c r="AN18" i="7"/>
  <c r="AO18" i="7"/>
  <c r="AP18" i="7" s="1"/>
  <c r="Q19" i="7"/>
  <c r="X19" i="7"/>
  <c r="AK19" i="7"/>
  <c r="AL19" i="7"/>
  <c r="AM19" i="7"/>
  <c r="AN19" i="7"/>
  <c r="AO19" i="7"/>
  <c r="AP19" i="7" s="1"/>
  <c r="Q20" i="7"/>
  <c r="X20" i="7"/>
  <c r="AK20" i="7"/>
  <c r="AO20" i="7" s="1"/>
  <c r="AL20" i="7"/>
  <c r="AM20" i="7"/>
  <c r="Q21" i="7"/>
  <c r="X21" i="7"/>
  <c r="AL21" i="7"/>
  <c r="AM21" i="7"/>
  <c r="AN21" i="7"/>
  <c r="AO21" i="7"/>
  <c r="AP21" i="7" s="1"/>
  <c r="Q22" i="7"/>
  <c r="AL22" i="7"/>
  <c r="AM22" i="7"/>
  <c r="AN22" i="7"/>
  <c r="AO22" i="7"/>
  <c r="AP22" i="7" s="1"/>
  <c r="Q23" i="7"/>
  <c r="X23" i="7"/>
  <c r="AK23" i="7"/>
  <c r="AL23" i="7"/>
  <c r="AM23" i="7"/>
  <c r="AN23" i="7"/>
  <c r="AP23" i="7"/>
  <c r="Q24" i="7"/>
  <c r="X24" i="7"/>
  <c r="Y24" i="7"/>
  <c r="AL24" i="7"/>
  <c r="AM24" i="7"/>
  <c r="AP24" i="7"/>
  <c r="Q25" i="7"/>
  <c r="X25" i="7"/>
  <c r="AK25" i="7"/>
  <c r="AL25" i="7"/>
  <c r="AM25" i="7"/>
  <c r="AP25" i="7"/>
  <c r="Q26" i="7"/>
  <c r="AN26" i="7"/>
  <c r="AO26" i="7"/>
  <c r="AP26" i="7" s="1"/>
  <c r="Q27" i="7"/>
  <c r="AP27" i="7"/>
  <c r="Q29" i="7"/>
  <c r="X29" i="7"/>
  <c r="AN29" i="7"/>
  <c r="AO29" i="7"/>
  <c r="AP29" i="7" s="1"/>
  <c r="Q30" i="7"/>
  <c r="X30" i="7"/>
  <c r="AL30" i="7"/>
  <c r="AO30" i="7" s="1"/>
  <c r="AP30" i="7" s="1"/>
  <c r="AM30" i="7"/>
  <c r="AN30" i="7"/>
  <c r="Q31" i="7"/>
  <c r="X31" i="7"/>
  <c r="Q32" i="7"/>
  <c r="X32" i="7"/>
  <c r="AK32" i="7"/>
  <c r="AL32" i="7"/>
  <c r="AM32" i="7"/>
  <c r="AO32" i="7"/>
  <c r="AP32" i="7" s="1"/>
  <c r="Q33" i="7"/>
  <c r="X33" i="7"/>
  <c r="AP33" i="7"/>
  <c r="Q34" i="7"/>
  <c r="X34" i="7"/>
  <c r="Q35" i="7"/>
  <c r="X35" i="7"/>
  <c r="X36" i="7"/>
  <c r="AL36" i="7"/>
  <c r="AM36" i="7"/>
  <c r="AO36" i="7"/>
  <c r="AP36" i="7" s="1"/>
  <c r="C37" i="7"/>
  <c r="E37" i="7"/>
  <c r="N37" i="7"/>
  <c r="Q37" i="7" s="1"/>
  <c r="O37" i="7"/>
  <c r="P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G37" i="7"/>
  <c r="AH37" i="7"/>
  <c r="AI37" i="7"/>
  <c r="AJ37" i="7"/>
  <c r="AK37" i="7"/>
  <c r="AL37" i="7"/>
  <c r="AM37" i="7"/>
  <c r="AN37" i="7"/>
  <c r="AP20" i="7" l="1"/>
  <c r="AO37" i="7"/>
  <c r="AP37" i="7"/>
  <c r="Q10" i="6" l="1"/>
  <c r="AP10" i="6" s="1"/>
  <c r="AG10" i="6"/>
  <c r="AK10" i="6"/>
  <c r="AO15" i="6"/>
  <c r="AP15" i="6"/>
  <c r="Q16" i="6"/>
  <c r="AK16" i="6"/>
  <c r="AL16" i="6"/>
  <c r="AM16" i="6"/>
  <c r="AN16" i="6"/>
  <c r="AO16" i="6"/>
  <c r="AP16" i="6" s="1"/>
  <c r="Q17" i="6"/>
  <c r="AK17" i="6"/>
  <c r="AL17" i="6"/>
  <c r="AO17" i="6" s="1"/>
  <c r="AM17" i="6"/>
  <c r="AN17" i="6"/>
  <c r="Q18" i="6"/>
  <c r="AK18" i="6"/>
  <c r="AL18" i="6"/>
  <c r="AM18" i="6"/>
  <c r="AN18" i="6"/>
  <c r="AO18" i="6"/>
  <c r="AP18" i="6" s="1"/>
  <c r="Q19" i="6"/>
  <c r="AK19" i="6"/>
  <c r="AL19" i="6"/>
  <c r="AM19" i="6"/>
  <c r="AN19" i="6"/>
  <c r="AO19" i="6"/>
  <c r="AP19" i="6" s="1"/>
  <c r="Q20" i="6"/>
  <c r="AK20" i="6"/>
  <c r="AL20" i="6"/>
  <c r="AO20" i="6" s="1"/>
  <c r="AP20" i="6" s="1"/>
  <c r="AM20" i="6"/>
  <c r="AN20" i="6"/>
  <c r="Q21" i="6"/>
  <c r="AK21" i="6"/>
  <c r="AL21" i="6"/>
  <c r="AM21" i="6"/>
  <c r="AN21" i="6"/>
  <c r="AO21" i="6"/>
  <c r="AP21" i="6" s="1"/>
  <c r="Q22" i="6"/>
  <c r="AK22" i="6"/>
  <c r="AL22" i="6"/>
  <c r="AM22" i="6"/>
  <c r="AN22" i="6"/>
  <c r="AO22" i="6"/>
  <c r="AP22" i="6" s="1"/>
  <c r="Q23" i="6"/>
  <c r="AK23" i="6"/>
  <c r="AL23" i="6"/>
  <c r="AO23" i="6" s="1"/>
  <c r="AP23" i="6" s="1"/>
  <c r="AM23" i="6"/>
  <c r="AN23" i="6"/>
  <c r="Q24" i="6"/>
  <c r="AK24" i="6"/>
  <c r="AL24" i="6"/>
  <c r="AM24" i="6"/>
  <c r="AN24" i="6"/>
  <c r="AO24" i="6"/>
  <c r="AP24" i="6" s="1"/>
  <c r="Q25" i="6"/>
  <c r="AK25" i="6"/>
  <c r="AL25" i="6"/>
  <c r="AO25" i="6" s="1"/>
  <c r="AP25" i="6" s="1"/>
  <c r="AM25" i="6"/>
  <c r="AN25" i="6"/>
  <c r="Q26" i="6"/>
  <c r="AK26" i="6"/>
  <c r="AL26" i="6"/>
  <c r="AM26" i="6"/>
  <c r="AN26" i="6"/>
  <c r="AO26" i="6"/>
  <c r="AP26" i="6" s="1"/>
  <c r="Q27" i="6"/>
  <c r="AK27" i="6"/>
  <c r="AL27" i="6"/>
  <c r="AO27" i="6" s="1"/>
  <c r="AM27" i="6"/>
  <c r="AN27" i="6"/>
  <c r="Q28" i="6"/>
  <c r="AK28" i="6"/>
  <c r="AL28" i="6"/>
  <c r="AO28" i="6" s="1"/>
  <c r="AM28" i="6"/>
  <c r="AN28" i="6"/>
  <c r="AP28" i="6"/>
  <c r="Q29" i="6"/>
  <c r="AK29" i="6"/>
  <c r="AL29" i="6"/>
  <c r="AM29" i="6"/>
  <c r="AN29" i="6"/>
  <c r="AO29" i="6"/>
  <c r="Q30" i="6"/>
  <c r="AL30" i="6"/>
  <c r="AM30" i="6"/>
  <c r="AN30" i="6"/>
  <c r="AO30" i="6"/>
  <c r="Q31" i="6"/>
  <c r="AK31" i="6"/>
  <c r="AL31" i="6"/>
  <c r="AM31" i="6"/>
  <c r="AN31" i="6"/>
  <c r="AO31" i="6"/>
  <c r="AP31" i="6" s="1"/>
  <c r="Q32" i="6"/>
  <c r="AK32" i="6"/>
  <c r="AL32" i="6"/>
  <c r="AO32" i="6" s="1"/>
  <c r="AP32" i="6" s="1"/>
  <c r="AM32" i="6"/>
  <c r="AN32" i="6"/>
  <c r="Q33" i="6"/>
  <c r="AK33" i="6"/>
  <c r="AL33" i="6"/>
  <c r="AM33" i="6"/>
  <c r="AN33" i="6"/>
  <c r="AO33" i="6"/>
  <c r="AP33" i="6" s="1"/>
  <c r="Q34" i="6"/>
  <c r="AP34" i="6" s="1"/>
  <c r="AP35" i="6"/>
  <c r="AP36" i="6"/>
  <c r="Q39" i="6"/>
  <c r="Q40" i="6"/>
  <c r="Q41" i="6"/>
  <c r="AP41" i="6" s="1"/>
  <c r="Q42" i="6"/>
  <c r="AP42" i="6" s="1"/>
  <c r="Q43" i="6"/>
  <c r="AP43" i="6" s="1"/>
  <c r="O44" i="6"/>
  <c r="Q44" i="6" s="1"/>
  <c r="Q60" i="6"/>
  <c r="Q63" i="6"/>
  <c r="X63" i="6"/>
  <c r="AK63" i="6"/>
  <c r="AL63" i="6"/>
  <c r="AM63" i="6"/>
  <c r="AN63" i="6"/>
  <c r="AO63" i="6"/>
  <c r="AP63" i="6" s="1"/>
  <c r="E73" i="6"/>
  <c r="N73" i="6"/>
  <c r="O73" i="6"/>
  <c r="P73" i="6"/>
  <c r="R73" i="6"/>
  <c r="S73" i="6"/>
  <c r="T73" i="6"/>
  <c r="V73" i="6"/>
  <c r="AG73" i="6"/>
  <c r="AH73" i="6"/>
  <c r="AI73" i="6"/>
  <c r="AJ73" i="6"/>
  <c r="AK73" i="6"/>
  <c r="AL73" i="6"/>
  <c r="AM73" i="6"/>
  <c r="AN73" i="6"/>
  <c r="AP17" i="6" l="1"/>
  <c r="AO73" i="6"/>
  <c r="AP44" i="6"/>
  <c r="Q73" i="6"/>
  <c r="AP73" i="6"/>
  <c r="Q7" i="5"/>
  <c r="X7" i="5"/>
  <c r="AK7" i="5"/>
  <c r="AL7" i="5"/>
  <c r="AM7" i="5"/>
  <c r="AO7" i="5"/>
  <c r="AP7" i="5" s="1"/>
  <c r="X8" i="5"/>
  <c r="AK8" i="5"/>
  <c r="AL8" i="5"/>
  <c r="AM8" i="5"/>
  <c r="AN8" i="5"/>
  <c r="AO8" i="5"/>
  <c r="AP8" i="5" s="1"/>
  <c r="Q9" i="5"/>
  <c r="X9" i="5"/>
  <c r="AK9" i="5"/>
  <c r="AL9" i="5"/>
  <c r="AO9" i="5"/>
  <c r="AP9" i="5" s="1"/>
  <c r="Q10" i="5"/>
  <c r="AP10" i="5" s="1"/>
  <c r="AK10" i="5"/>
  <c r="AL10" i="5"/>
  <c r="Q11" i="5"/>
  <c r="Q13" i="5"/>
  <c r="AK13" i="5"/>
  <c r="AL13" i="5"/>
  <c r="AN13" i="5"/>
  <c r="AO13" i="5"/>
  <c r="AP13" i="5" s="1"/>
  <c r="Q14" i="5"/>
  <c r="X14" i="5"/>
  <c r="AK14" i="5"/>
  <c r="AO14" i="5" s="1"/>
  <c r="AM14" i="5"/>
  <c r="AN14" i="5"/>
  <c r="Q15" i="5"/>
  <c r="AK15" i="5"/>
  <c r="AL15" i="5"/>
  <c r="AN15" i="5"/>
  <c r="AO15" i="5"/>
  <c r="AP15" i="5" s="1"/>
  <c r="Q16" i="5"/>
  <c r="X16" i="5"/>
  <c r="AK16" i="5"/>
  <c r="AL16" i="5"/>
  <c r="AM16" i="5"/>
  <c r="AN16" i="5"/>
  <c r="AO16" i="5"/>
  <c r="AP16" i="5" s="1"/>
  <c r="Q17" i="5"/>
  <c r="X17" i="5"/>
  <c r="AK17" i="5"/>
  <c r="AL17" i="5"/>
  <c r="AM17" i="5"/>
  <c r="AN17" i="5"/>
  <c r="AO17" i="5"/>
  <c r="AP17" i="5" s="1"/>
  <c r="Q18" i="5"/>
  <c r="X18" i="5"/>
  <c r="AK18" i="5"/>
  <c r="AO18" i="5" s="1"/>
  <c r="AL18" i="5"/>
  <c r="AM18" i="5"/>
  <c r="Q19" i="5"/>
  <c r="X19" i="5"/>
  <c r="AK19" i="5"/>
  <c r="AL19" i="5"/>
  <c r="AM19" i="5"/>
  <c r="AN19" i="5"/>
  <c r="AP19" i="5"/>
  <c r="Q20" i="5"/>
  <c r="X20" i="5"/>
  <c r="AK20" i="5"/>
  <c r="AL20" i="5"/>
  <c r="AM20" i="5"/>
  <c r="AN20" i="5"/>
  <c r="AO20" i="5"/>
  <c r="AP18" i="5" s="1"/>
  <c r="Q21" i="5"/>
  <c r="X21" i="5"/>
  <c r="AK21" i="5"/>
  <c r="AL21" i="5"/>
  <c r="AM21" i="5"/>
  <c r="AP21" i="5"/>
  <c r="Q22" i="5"/>
  <c r="AP22" i="5" s="1"/>
  <c r="X22" i="5"/>
  <c r="AK22" i="5"/>
  <c r="Q23" i="5"/>
  <c r="AN23" i="5"/>
  <c r="AO23" i="5"/>
  <c r="AP23" i="5" s="1"/>
  <c r="AK24" i="5"/>
  <c r="AP24" i="5"/>
  <c r="Q25" i="5"/>
  <c r="X25" i="5"/>
  <c r="AK25" i="5"/>
  <c r="AN25" i="5"/>
  <c r="AO25" i="5"/>
  <c r="AP25" i="5" s="1"/>
  <c r="Q26" i="5"/>
  <c r="X26" i="5"/>
  <c r="AK26" i="5"/>
  <c r="AN26" i="5"/>
  <c r="AO26" i="5"/>
  <c r="AP26" i="5" s="1"/>
  <c r="Q27" i="5"/>
  <c r="X27" i="5"/>
  <c r="AK27" i="5"/>
  <c r="AN27" i="5"/>
  <c r="AO27" i="5"/>
  <c r="AP27" i="5" s="1"/>
  <c r="X28" i="5"/>
  <c r="AK28" i="5"/>
  <c r="AP28" i="5"/>
  <c r="Q29" i="5"/>
  <c r="X29" i="5"/>
  <c r="AK29" i="5"/>
  <c r="AO29" i="5"/>
  <c r="AP29" i="5" s="1"/>
  <c r="AK30" i="5"/>
  <c r="Q32" i="5"/>
  <c r="X32" i="5"/>
  <c r="AK32" i="5"/>
  <c r="AO32" i="5"/>
  <c r="AP32" i="5" s="1"/>
  <c r="X33" i="5"/>
  <c r="AK33" i="5"/>
  <c r="AL33" i="5"/>
  <c r="AO33" i="5"/>
  <c r="AP33" i="5"/>
  <c r="AK34" i="5"/>
  <c r="AL34" i="5"/>
  <c r="AO34" i="5"/>
  <c r="AP34" i="5"/>
  <c r="Q35" i="5"/>
  <c r="AK35" i="5"/>
  <c r="AL35" i="5"/>
  <c r="AO35" i="5"/>
  <c r="AP35" i="5" s="1"/>
  <c r="Q36" i="5"/>
  <c r="X36" i="5"/>
  <c r="AK36" i="5"/>
  <c r="AL36" i="5"/>
  <c r="AO36" i="5"/>
  <c r="AP36" i="5" s="1"/>
  <c r="Q37" i="5"/>
  <c r="X37" i="5"/>
  <c r="AK37" i="5"/>
  <c r="AL37" i="5"/>
  <c r="AO37" i="5"/>
  <c r="AP37" i="5" s="1"/>
  <c r="Q38" i="5"/>
  <c r="X38" i="5"/>
  <c r="AK38" i="5"/>
  <c r="AL38" i="5"/>
  <c r="AO38" i="5"/>
  <c r="AP38" i="5" s="1"/>
  <c r="Q39" i="5"/>
  <c r="AK39" i="5"/>
  <c r="AL39" i="5"/>
  <c r="AO39" i="5"/>
  <c r="AP39" i="5"/>
  <c r="Q40" i="5"/>
  <c r="X40" i="5"/>
  <c r="AK40" i="5"/>
  <c r="AL40" i="5"/>
  <c r="AO40" i="5"/>
  <c r="AP40" i="5"/>
  <c r="Q41" i="5"/>
  <c r="X41" i="5"/>
  <c r="AK41" i="5"/>
  <c r="AL41" i="5"/>
  <c r="AO41" i="5"/>
  <c r="AP41" i="5"/>
  <c r="Q42" i="5"/>
  <c r="X42" i="5"/>
  <c r="AK42" i="5"/>
  <c r="AL42" i="5"/>
  <c r="AO42" i="5"/>
  <c r="AP42" i="5"/>
  <c r="Q43" i="5"/>
  <c r="AM43" i="5"/>
  <c r="AP43" i="5"/>
  <c r="Q44" i="5"/>
  <c r="X44" i="5"/>
  <c r="AL44" i="5"/>
  <c r="AM44" i="5"/>
  <c r="AO44" i="5"/>
  <c r="AP44" i="5" s="1"/>
  <c r="Q45" i="5"/>
  <c r="AK45" i="5"/>
  <c r="AL45" i="5"/>
  <c r="AO45" i="5" s="1"/>
  <c r="AP45" i="5" s="1"/>
  <c r="Q46" i="5"/>
  <c r="X46" i="5"/>
  <c r="AK46" i="5"/>
  <c r="AL46" i="5"/>
  <c r="AM46" i="5"/>
  <c r="AO46" i="5"/>
  <c r="AP46" i="5" s="1"/>
  <c r="Q47" i="5"/>
  <c r="X47" i="5"/>
  <c r="AK47" i="5"/>
  <c r="AL47" i="5"/>
  <c r="AM47" i="5"/>
  <c r="AN47" i="5"/>
  <c r="AO47" i="5"/>
  <c r="AP47" i="5" s="1"/>
  <c r="Q48" i="5"/>
  <c r="X48" i="5"/>
  <c r="AK48" i="5"/>
  <c r="AO48" i="5" s="1"/>
  <c r="AP48" i="5" s="1"/>
  <c r="AL48" i="5"/>
  <c r="AM48" i="5"/>
  <c r="Q49" i="5"/>
  <c r="AK49" i="5"/>
  <c r="AL49" i="5"/>
  <c r="AM49" i="5"/>
  <c r="AN49" i="5"/>
  <c r="AO49" i="5"/>
  <c r="AP49" i="5" s="1"/>
  <c r="Q50" i="5"/>
  <c r="X50" i="5"/>
  <c r="AK50" i="5"/>
  <c r="AL50" i="5"/>
  <c r="AM50" i="5"/>
  <c r="AN50" i="5"/>
  <c r="AO50" i="5"/>
  <c r="AP50" i="5" s="1"/>
  <c r="Q51" i="5"/>
  <c r="AK51" i="5"/>
  <c r="AL51" i="5"/>
  <c r="AO51" i="5" s="1"/>
  <c r="AP51" i="5" s="1"/>
  <c r="AM51" i="5"/>
  <c r="AN51" i="5"/>
  <c r="Q52" i="5"/>
  <c r="X52" i="5"/>
  <c r="AK52" i="5"/>
  <c r="AL52" i="5"/>
  <c r="AM52" i="5"/>
  <c r="AO52" i="5"/>
  <c r="AP52" i="5" s="1"/>
  <c r="Q53" i="5"/>
  <c r="X53" i="5"/>
  <c r="AK53" i="5"/>
  <c r="AL53" i="5"/>
  <c r="AM53" i="5"/>
  <c r="AN53" i="5"/>
  <c r="AO53" i="5"/>
  <c r="AP53" i="5" s="1"/>
  <c r="Q54" i="5"/>
  <c r="X54" i="5"/>
  <c r="AK54" i="5"/>
  <c r="AO54" i="5" s="1"/>
  <c r="AP54" i="5" s="1"/>
  <c r="AL54" i="5"/>
  <c r="AM54" i="5"/>
  <c r="Q55" i="5"/>
  <c r="AP55" i="5" s="1"/>
  <c r="Q56" i="5"/>
  <c r="X56" i="5"/>
  <c r="AK56" i="5"/>
  <c r="AL56" i="5"/>
  <c r="AN56" i="5"/>
  <c r="AO56" i="5"/>
  <c r="AP56" i="5" s="1"/>
  <c r="Q57" i="5"/>
  <c r="X57" i="5"/>
  <c r="AK57" i="5"/>
  <c r="AL57" i="5"/>
  <c r="AN57" i="5"/>
  <c r="AO57" i="5"/>
  <c r="AP57" i="5" s="1"/>
  <c r="Q58" i="5"/>
  <c r="X58" i="5"/>
  <c r="AK58" i="5"/>
  <c r="AL58" i="5"/>
  <c r="AO58" i="5"/>
  <c r="AP58" i="5" s="1"/>
  <c r="X59" i="5"/>
  <c r="AK59" i="5"/>
  <c r="AL59" i="5"/>
  <c r="AM59" i="5"/>
  <c r="AN59" i="5"/>
  <c r="AO59" i="5"/>
  <c r="AP59" i="5" s="1"/>
  <c r="Q60" i="5"/>
  <c r="X60" i="5"/>
  <c r="AK60" i="5"/>
  <c r="AL60" i="5"/>
  <c r="AM60" i="5"/>
  <c r="AO60" i="5"/>
  <c r="AP60" i="5" s="1"/>
  <c r="Q61" i="5"/>
  <c r="X61" i="5"/>
  <c r="AO61" i="5"/>
  <c r="AP61" i="5" s="1"/>
  <c r="AK62" i="5"/>
  <c r="AL62" i="5"/>
  <c r="AM62" i="5"/>
  <c r="AN62" i="5"/>
  <c r="AO62" i="5"/>
  <c r="AP62" i="5" s="1"/>
  <c r="Q63" i="5"/>
  <c r="AM63" i="5"/>
  <c r="AO63" i="5"/>
  <c r="AP63" i="5" s="1"/>
  <c r="Q64" i="5"/>
  <c r="X64" i="5"/>
  <c r="AK64" i="5"/>
  <c r="AM64" i="5"/>
  <c r="AO64" i="5"/>
  <c r="AP64" i="5" s="1"/>
  <c r="Q65" i="5"/>
  <c r="AO65" i="5"/>
  <c r="AP65" i="5"/>
  <c r="Q66" i="5"/>
  <c r="AP66" i="5"/>
  <c r="C67" i="5"/>
  <c r="E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P67" i="5" l="1"/>
  <c r="AP14" i="5"/>
  <c r="AO67" i="5"/>
  <c r="AP20" i="5"/>
  <c r="C9" i="4" l="1"/>
  <c r="E9" i="4"/>
  <c r="Q9" i="4"/>
  <c r="R9" i="4"/>
  <c r="S9" i="4"/>
  <c r="T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L10" i="4"/>
  <c r="AM10" i="4"/>
  <c r="AN10" i="4"/>
  <c r="AO10" i="4" s="1"/>
  <c r="AO14" i="4" s="1"/>
  <c r="E14" i="4"/>
  <c r="R14" i="4"/>
  <c r="S14" i="4"/>
  <c r="T14" i="4"/>
  <c r="U14" i="4"/>
  <c r="AB14" i="4"/>
  <c r="AD14" i="4"/>
  <c r="AE14" i="4"/>
  <c r="AF14" i="4"/>
  <c r="AG14" i="4"/>
  <c r="AI14" i="4"/>
  <c r="AJ14" i="4"/>
  <c r="AK14" i="4"/>
  <c r="AL14" i="4"/>
  <c r="AN14" i="4"/>
  <c r="AP14" i="4"/>
  <c r="Q15" i="4"/>
  <c r="AO15" i="4"/>
  <c r="AP15" i="4" s="1"/>
  <c r="A16" i="4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8" i="4" s="1"/>
  <c r="Q16" i="4"/>
  <c r="AN16" i="4"/>
  <c r="AO16" i="4" s="1"/>
  <c r="Q17" i="4"/>
  <c r="AO17" i="4"/>
  <c r="AP17" i="4"/>
  <c r="Q18" i="4"/>
  <c r="AO18" i="4"/>
  <c r="AP18" i="4"/>
  <c r="Q19" i="4"/>
  <c r="AN19" i="4"/>
  <c r="AO19" i="4"/>
  <c r="AP19" i="4" s="1"/>
  <c r="Q20" i="4"/>
  <c r="AO20" i="4"/>
  <c r="AP20" i="4" s="1"/>
  <c r="Q21" i="4"/>
  <c r="AN21" i="4"/>
  <c r="AO21" i="4" s="1"/>
  <c r="AP21" i="4" s="1"/>
  <c r="Q22" i="4"/>
  <c r="AO22" i="4"/>
  <c r="AP22" i="4"/>
  <c r="Q23" i="4"/>
  <c r="AN23" i="4"/>
  <c r="AO23" i="4"/>
  <c r="AP23" i="4" s="1"/>
  <c r="Q24" i="4"/>
  <c r="AO24" i="4"/>
  <c r="AP24" i="4" s="1"/>
  <c r="AN25" i="4"/>
  <c r="AO25" i="4"/>
  <c r="AP25" i="4" s="1"/>
  <c r="Q26" i="4"/>
  <c r="AN26" i="4"/>
  <c r="AO26" i="4" s="1"/>
  <c r="AP26" i="4" s="1"/>
  <c r="Q28" i="4"/>
  <c r="AN28" i="4"/>
  <c r="AO28" i="4"/>
  <c r="AP28" i="4" s="1"/>
  <c r="C29" i="4"/>
  <c r="E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N30" i="4"/>
  <c r="P30" i="4"/>
  <c r="Q30" i="4" s="1"/>
  <c r="AK30" i="4"/>
  <c r="AL30" i="4"/>
  <c r="AM30" i="4"/>
  <c r="AN30" i="4"/>
  <c r="AK31" i="4"/>
  <c r="AL31" i="4"/>
  <c r="AO31" i="4" s="1"/>
  <c r="AM31" i="4"/>
  <c r="AN31" i="4"/>
  <c r="N32" i="4"/>
  <c r="P32" i="4"/>
  <c r="Q32" i="4" s="1"/>
  <c r="AK32" i="4"/>
  <c r="AL32" i="4"/>
  <c r="AM32" i="4"/>
  <c r="AN32" i="4"/>
  <c r="AO32" i="4"/>
  <c r="AK33" i="4"/>
  <c r="AL33" i="4"/>
  <c r="AM33" i="4"/>
  <c r="AN33" i="4"/>
  <c r="AO33" i="4"/>
  <c r="AP33" i="4" s="1"/>
  <c r="N34" i="4"/>
  <c r="P34" i="4"/>
  <c r="Q34" i="4"/>
  <c r="AK34" i="4"/>
  <c r="AL34" i="4"/>
  <c r="AO34" i="4" s="1"/>
  <c r="AP34" i="4" s="1"/>
  <c r="AM34" i="4"/>
  <c r="AN34" i="4"/>
  <c r="N35" i="4"/>
  <c r="P35" i="4"/>
  <c r="Q35" i="4" s="1"/>
  <c r="AK35" i="4"/>
  <c r="AL35" i="4"/>
  <c r="AM35" i="4"/>
  <c r="AN35" i="4"/>
  <c r="AO35" i="4"/>
  <c r="AP35" i="4" s="1"/>
  <c r="AM36" i="4"/>
  <c r="AM37" i="4"/>
  <c r="N39" i="4"/>
  <c r="Q39" i="4" s="1"/>
  <c r="AK39" i="4"/>
  <c r="AL39" i="4"/>
  <c r="AM39" i="4"/>
  <c r="AN39" i="4"/>
  <c r="AO39" i="4"/>
  <c r="AP39" i="4" s="1"/>
  <c r="Q40" i="4"/>
  <c r="AK40" i="4"/>
  <c r="AL40" i="4"/>
  <c r="AO40" i="4" s="1"/>
  <c r="AP40" i="4" s="1"/>
  <c r="AM40" i="4"/>
  <c r="AN40" i="4"/>
  <c r="E46" i="4"/>
  <c r="N46" i="4"/>
  <c r="O46" i="4"/>
  <c r="P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Q47" i="4"/>
  <c r="AP47" i="4" s="1"/>
  <c r="AK47" i="4"/>
  <c r="AL47" i="4"/>
  <c r="AM47" i="4"/>
  <c r="AN47" i="4"/>
  <c r="Q48" i="4"/>
  <c r="AK48" i="4"/>
  <c r="AL48" i="4"/>
  <c r="AO48" i="4" s="1"/>
  <c r="AM48" i="4"/>
  <c r="AN48" i="4"/>
  <c r="Q49" i="4"/>
  <c r="AK49" i="4"/>
  <c r="AL49" i="4"/>
  <c r="AM49" i="4"/>
  <c r="AN49" i="4"/>
  <c r="AO49" i="4"/>
  <c r="AP49" i="4" s="1"/>
  <c r="Q50" i="4"/>
  <c r="AK50" i="4"/>
  <c r="AL50" i="4"/>
  <c r="AO50" i="4" s="1"/>
  <c r="AP50" i="4" s="1"/>
  <c r="AM50" i="4"/>
  <c r="AN50" i="4"/>
  <c r="Q51" i="4"/>
  <c r="AK51" i="4"/>
  <c r="AL51" i="4"/>
  <c r="AM51" i="4"/>
  <c r="AN51" i="4"/>
  <c r="AO51" i="4"/>
  <c r="AP51" i="4" s="1"/>
  <c r="Q52" i="4"/>
  <c r="AK52" i="4"/>
  <c r="AL52" i="4"/>
  <c r="AO52" i="4" s="1"/>
  <c r="AP52" i="4" s="1"/>
  <c r="AM52" i="4"/>
  <c r="AN52" i="4"/>
  <c r="Q53" i="4"/>
  <c r="AM53" i="4"/>
  <c r="Q54" i="4"/>
  <c r="AM54" i="4"/>
  <c r="Q55" i="4"/>
  <c r="Q56" i="4"/>
  <c r="AK56" i="4"/>
  <c r="AL56" i="4"/>
  <c r="AM56" i="4"/>
  <c r="AN56" i="4"/>
  <c r="AO56" i="4"/>
  <c r="AP56" i="4" s="1"/>
  <c r="Q57" i="4"/>
  <c r="AK57" i="4"/>
  <c r="AL57" i="4"/>
  <c r="AO57" i="4" s="1"/>
  <c r="AP57" i="4" s="1"/>
  <c r="AM57" i="4"/>
  <c r="AN57" i="4"/>
  <c r="Q58" i="4"/>
  <c r="E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AP48" i="4" l="1"/>
  <c r="AO63" i="4"/>
  <c r="AO46" i="4"/>
  <c r="AP31" i="4"/>
  <c r="Q46" i="4"/>
  <c r="AP30" i="4"/>
  <c r="AP63" i="4"/>
  <c r="AP32" i="4"/>
  <c r="AO29" i="4"/>
  <c r="AP16" i="4"/>
  <c r="AP29" i="4" s="1"/>
  <c r="AP46" i="4" l="1"/>
</calcChain>
</file>

<file path=xl/sharedStrings.xml><?xml version="1.0" encoding="utf-8"?>
<sst xmlns="http://schemas.openxmlformats.org/spreadsheetml/2006/main" count="3095" uniqueCount="904">
  <si>
    <t xml:space="preserve">Ընդամենը </t>
  </si>
  <si>
    <t>EU</t>
  </si>
  <si>
    <t>MERCEDES-BENZ SPRINTER 516 CDI</t>
  </si>
  <si>
    <t>Միկրոավտոբուս</t>
  </si>
  <si>
    <t>ՀՏԶՀ-USAID</t>
  </si>
  <si>
    <t>ՈՒԱԶ 236324-101 ամենագնաց կիսաբեռնատար տեխօգնության մեքենա</t>
  </si>
  <si>
    <t>ՈՒԱԶ 236324-101</t>
  </si>
  <si>
    <t>N 3</t>
  </si>
  <si>
    <t>Բազմաֆունկցիոնալ կոմունալ քաղաքային մեքենա, KAMAZ-536 /712LL70/</t>
  </si>
  <si>
    <t>Բազմաֆունկցիոնալ կոմունալ քաղաքային մեքենա</t>
  </si>
  <si>
    <t>Անիվավոր տրակտոր Բելոռուս</t>
  </si>
  <si>
    <t>Մեքենա աշտարակ ВИПО</t>
  </si>
  <si>
    <t>Թրթուրավոր տրակտոր Ագրոմաշ 90ՏԳ 2040Ա</t>
  </si>
  <si>
    <t>N 2</t>
  </si>
  <si>
    <t>Քաղաքային կոմունալ վակուումային փոշեկուլ Կամազ KO- /339LL70/</t>
  </si>
  <si>
    <t>Քաղաքային կոմունալ վակուումային փոշեկուլ Կամազ KO-</t>
  </si>
  <si>
    <t>Աղբատար մեքենա 18,5 խմ KO-449-05 /334LL70,335LL70/</t>
  </si>
  <si>
    <t>Աղբատար մեքենա 18,5 խմ KO-449-05</t>
  </si>
  <si>
    <t>Ավտոգրեյդեր Terex Motor Grander GS-10,07/1238LL/</t>
  </si>
  <si>
    <t>Ավտոգրեյդեր Terex Motor Grander GS-10,07</t>
  </si>
  <si>
    <t>Բազմաֆունկցիոնալ էքսկավատոր /24-28LS, 24-27LS/</t>
  </si>
  <si>
    <t>Բազմաֆունկցիոնալ էքսկավատոր</t>
  </si>
  <si>
    <t>Ինքնաթափ մեքենա MAZ-551605-273-1 /322LL70/</t>
  </si>
  <si>
    <t>Ինքնաթափ մեքենա MAZ-551605-273-1</t>
  </si>
  <si>
    <t>Ինքնաթափ մեքենա /320LL70, 319LL70/</t>
  </si>
  <si>
    <t>Ինքնաթափ մեքենա</t>
  </si>
  <si>
    <t>Դիլիջան</t>
  </si>
  <si>
    <t>-</t>
  </si>
  <si>
    <t>v</t>
  </si>
  <si>
    <t>Մոտոբլոկ խոտհնձիչ</t>
  </si>
  <si>
    <t>14.10.2019թ.</t>
  </si>
  <si>
    <t>Ավտոգրեյդեր</t>
  </si>
  <si>
    <t>Գութան մեխանիկական</t>
  </si>
  <si>
    <t xml:space="preserve">Ուազ պատրիոտ </t>
  </si>
  <si>
    <t>Անիվավոր տրակտոր 2-րդ քաշային դասի Բելառուս 1221.2</t>
  </si>
  <si>
    <t>14.06.2018թ.</t>
  </si>
  <si>
    <t>03.08.2018թ.</t>
  </si>
  <si>
    <t>Կցորդ խոտի մամլիչ-հակավորիչ</t>
  </si>
  <si>
    <t>30.08.2018թ.</t>
  </si>
  <si>
    <t>Հացահատիկային կոմբայն</t>
  </si>
  <si>
    <t>14.06.2018թ</t>
  </si>
  <si>
    <t xml:space="preserve">Մինիամբարձիչ ԱՆՏ-750     </t>
  </si>
  <si>
    <t>25.06.2018թ.</t>
  </si>
  <si>
    <t>Մազ ինքնաթափ</t>
  </si>
  <si>
    <t>19.07.2018թ</t>
  </si>
  <si>
    <t>Ավտոբուս FORD TRANSIT</t>
  </si>
  <si>
    <t>06.11.2019թ.</t>
  </si>
  <si>
    <t>Մազ աղբատար MAZ-4380</t>
  </si>
  <si>
    <t>27.09.2018թ.</t>
  </si>
  <si>
    <t>Մազ աղբատար</t>
  </si>
  <si>
    <t>Բազմաֆունկցիոնալ էքսկավատոր JCB 3CX Site Master</t>
  </si>
  <si>
    <t>15.10.2018թ.</t>
  </si>
  <si>
    <t>Նոյեմբերյան</t>
  </si>
  <si>
    <t>1420000</t>
  </si>
  <si>
    <t>30</t>
  </si>
  <si>
    <t>Ավագանու որոշմամբ  N 130-Ն  26.12.2019</t>
  </si>
  <si>
    <t>ՀՏԶՀ</t>
  </si>
  <si>
    <t>ՔԱԹ626Ֆ2</t>
  </si>
  <si>
    <t>10.19</t>
  </si>
  <si>
    <t>Էքսկավատոր</t>
  </si>
  <si>
    <t>ՄԱԶ551605-280-050</t>
  </si>
  <si>
    <t>Ինքնաթափ</t>
  </si>
  <si>
    <t>ԴՄ-14</t>
  </si>
  <si>
    <t>0919</t>
  </si>
  <si>
    <t>Գրեյդեր</t>
  </si>
  <si>
    <t>ՄԱԿ</t>
  </si>
  <si>
    <t>ԲՏԶ246-Կ20</t>
  </si>
  <si>
    <t>09.19</t>
  </si>
  <si>
    <t>Անիվավոր տր.</t>
  </si>
  <si>
    <t>Բերդ</t>
  </si>
  <si>
    <t>47․337</t>
  </si>
  <si>
    <t>ՄԱԿ-ի պարենի և գյուղատնտեսության կազմակերպություն</t>
  </si>
  <si>
    <t>ԿԱՄԱ 1350E</t>
  </si>
  <si>
    <t>5 դեկտեմբեր 2022թ․</t>
  </si>
  <si>
    <t>1․մոտոկուլտիվատոր հողաֆրեզներով և ռոտացիոն հնձիչներով</t>
  </si>
  <si>
    <t>Ճանապարհների խճապատում</t>
  </si>
  <si>
    <t>47․337 մարդ</t>
  </si>
  <si>
    <t xml:space="preserve">JCB Տրակտորի 1 աշխ․ ժամ․ 25․000 դր․ 
</t>
  </si>
  <si>
    <t>1․603․750 ՀՀ դրամ</t>
  </si>
  <si>
    <t>975450 ՀՀ դրամ</t>
  </si>
  <si>
    <t>4429620 ՀՀ դրամ</t>
  </si>
  <si>
    <t>3949165 ՀՀ վարորդների
 աշխատավարձ</t>
  </si>
  <si>
    <t>+</t>
  </si>
  <si>
    <t>«Հայաստանի տարածքային 
զարգացման հիմնադրամ»</t>
  </si>
  <si>
    <t>4 հատ ավտոբուս՝ HFC6601KHV
2 հատ էքսկավատոր JCB3CX
1 հատ ՄԱԶ 551626-580-050</t>
  </si>
  <si>
    <t>ապրիլ 2022թ․</t>
  </si>
  <si>
    <t>1․ 4 հատ JAC ավտոբուս 
2․ 2 հատ էքսկավատոր բեռնիչ JCB 
3. 1 հատ ՄԱԶ
4․ 1 հատ բեռնատար ինքնաթափ</t>
  </si>
  <si>
    <t>Իջևան</t>
  </si>
  <si>
    <t>ՀՀ դրամ</t>
  </si>
  <si>
    <t xml:space="preserve">ՀՀ դրամ </t>
  </si>
  <si>
    <t>կմ</t>
  </si>
  <si>
    <t>խ/մ</t>
  </si>
  <si>
    <t>հա</t>
  </si>
  <si>
    <t>%</t>
  </si>
  <si>
    <t>թիվ</t>
  </si>
  <si>
    <t xml:space="preserve">թիվ </t>
  </si>
  <si>
    <t xml:space="preserve">այլ </t>
  </si>
  <si>
    <t xml:space="preserve">Ճանապարհ </t>
  </si>
  <si>
    <t xml:space="preserve">փորել </t>
  </si>
  <si>
    <t>վարել</t>
  </si>
  <si>
    <t>այլ</t>
  </si>
  <si>
    <t>Տեխնիկայից օգտված բնակիչների թիվը</t>
  </si>
  <si>
    <t xml:space="preserve">Համայնքի նակչության թիվը </t>
  </si>
  <si>
    <t xml:space="preserve">1 կմ ճանապարհ </t>
  </si>
  <si>
    <t xml:space="preserve"> խ/մ փորել </t>
  </si>
  <si>
    <t xml:space="preserve"> 1 հա վարել</t>
  </si>
  <si>
    <t xml:space="preserve">Զուտ եկամուտը՝ տեխնիկայի շահագործման համար ծախսերը հանած  </t>
  </si>
  <si>
    <t>Ընդամենը</t>
  </si>
  <si>
    <t xml:space="preserve">Տեխնիկայի օգտագործումից ստացված եկամուտը՝ ըստ աշխատանքների </t>
  </si>
  <si>
    <t xml:space="preserve">Այդ թվում տեխնիկայով բնակիչներին մատուցվող ծառայություններից համայնքային
բյուջե մուտքերը՝ ըստ աշխատանքների </t>
  </si>
  <si>
    <t xml:space="preserve">Այդ թվում տեխնիկայով բնակիչներին մատուցվող
ծառայություններ (ըստ տեսակի)             </t>
  </si>
  <si>
    <t xml:space="preserve">Ընդամենը տեխնիկայով համայնքներում կատարած աշատանքների ծավալը  (ըստ տեսակի) </t>
  </si>
  <si>
    <t>Համայնքի բնակչության քանի %-ին է ծառայել տեխնիկան</t>
  </si>
  <si>
    <t>Տեխնիկայի սպասարկում</t>
  </si>
  <si>
    <t>Վառելիք</t>
  </si>
  <si>
    <t>Շահագործման ծախս</t>
  </si>
  <si>
    <t xml:space="preserve">Ավագանու որոշմամբ </t>
  </si>
  <si>
    <t>Համայնքի ղեկավարի որոշմամբ</t>
  </si>
  <si>
    <t>Անհատույց օգտագործման պայմանագիր</t>
  </si>
  <si>
    <t>Վարձակալության պայմանագիր</t>
  </si>
  <si>
    <r>
      <rPr>
        <sz val="12"/>
        <color theme="1"/>
        <rFont val="GHEA Grapalat"/>
        <family val="3"/>
      </rPr>
      <t>*</t>
    </r>
    <r>
      <rPr>
        <b/>
        <sz val="9"/>
        <color theme="1"/>
        <rFont val="GHEA Grapalat"/>
        <family val="3"/>
      </rPr>
      <t xml:space="preserve">Որ ծրագրի շրջանաում 
է տրամադրվել </t>
    </r>
  </si>
  <si>
    <t>Մակնիշ (ամբողջական անվանումը)</t>
  </si>
  <si>
    <t>Ստացման ամսաթիվ</t>
  </si>
  <si>
    <t>Քանակը</t>
  </si>
  <si>
    <t>Ստացված ամբողջ տեխնիկան  (ամբողջական անվանումը`թրթուրավոր 
տրակտոր, Էքսկավատոր, գրեյդեր և այլն)</t>
  </si>
  <si>
    <t>Տեխնիկայի օգտագործումից ստացված եկամուտը</t>
  </si>
  <si>
    <t xml:space="preserve">Տեխնիկայով համայնքներում կատարած աշատանքների տեսակը և ծավալը </t>
  </si>
  <si>
    <t>Տեխնիկայի օգտագործումից ստացված օգուտները</t>
  </si>
  <si>
    <t xml:space="preserve">Համայնքի ավագանու որոշմամբ  հաստատված դրույքաչափեր՝  տեղեկատվություն մատուցվող
ծառայությունների դրույքաչափերը </t>
  </si>
  <si>
    <t>Ստացման պահից որքան գումար է ծախսվել տեխնիկան շահագործելու համար</t>
  </si>
  <si>
    <t>Տեղեկատվություն օգտագործման ձևի վերաբերյալ</t>
  </si>
  <si>
    <t xml:space="preserve">Տեղեկատվություն ստացված տեխնիկայի վերաբերյալ 
</t>
  </si>
  <si>
    <t>Համայնքների   (Բնակավայրերի)  թիվը</t>
  </si>
  <si>
    <t>Համայնքի անվանումը</t>
  </si>
  <si>
    <t>N/N</t>
  </si>
  <si>
    <t>ՏԵՂԵԿԱՆՔ
ՀՀ Տավուշի մարզի  միավորված համայնքներում ստացված տեխնիկայի վերաբերյալ 2022 թվականի ընթացքում
4-րդ եռամսյակ</t>
  </si>
  <si>
    <t xml:space="preserve"> Տեխնիկան գտնվում է համայնքապետարանի տնօրինությանտակ</t>
  </si>
  <si>
    <t>27 հունվարի 2022 թվականի N 11 Ա</t>
  </si>
  <si>
    <t>—</t>
  </si>
  <si>
    <t>Վայրի բնություն և մշակութային արժեքների պահպանման հիմնադրամ</t>
  </si>
  <si>
    <t>Իդենտիֆիկացիոն համար՝ Y4R900Z01L1110071</t>
  </si>
  <si>
    <t xml:space="preserve"> 
Տրակտոր՝ ,,Բելառուս-82.1,, </t>
  </si>
  <si>
    <t>21 հուլիսի 2021 թվականի N 76 Ա</t>
  </si>
  <si>
    <t xml:space="preserve">Տուկան ՊՊՏ-041 </t>
  </si>
  <si>
    <t xml:space="preserve"> 
Խոտ հավաքիչ մամլիչ </t>
  </si>
  <si>
    <t>Հայաստանի տարածքային զարգացման հիմնադրամի հետ համագործակցության արդյունքում «Եղեգիս համայնքի տեխնիկական վերազինում» ծրագրի շրջանակներում</t>
  </si>
  <si>
    <t>ELAZ-BL 880</t>
  </si>
  <si>
    <t>JM 1304</t>
  </si>
  <si>
    <t>Անվավոր տրակտոր</t>
  </si>
  <si>
    <t>Տրակտոր XSB804</t>
  </si>
  <si>
    <t>Ծառայությունների մատուցման պայմանագիր 15.04.2021թ.</t>
  </si>
  <si>
    <t>ВОЛТРА 90ТГ1-А1Х</t>
  </si>
  <si>
    <t xml:space="preserve">Թրթուրավոր տրակտոր </t>
  </si>
  <si>
    <t xml:space="preserve"> Տեխնիկան գտնվում է համայնքապետարանի տնօրինու թյան տակ</t>
  </si>
  <si>
    <t>մամլիչ-հավաքիչ</t>
  </si>
  <si>
    <t>Մամլիչ-հավաքիչ</t>
  </si>
  <si>
    <t xml:space="preserve">քառախոփ ПГП-4-40-3 </t>
  </si>
  <si>
    <t xml:space="preserve"> Ազոտային գութան</t>
  </si>
  <si>
    <t>ինքնաթափ &lt;&lt;ԿԱՄԱԶ&gt;&gt;</t>
  </si>
  <si>
    <t>Բեռնատար</t>
  </si>
  <si>
    <t>ԳԱԶ 322173</t>
  </si>
  <si>
    <t xml:space="preserve">Միկրոավտոբուս </t>
  </si>
  <si>
    <t>UAZ 390945 Fermer</t>
  </si>
  <si>
    <t>25/06/2020</t>
  </si>
  <si>
    <t>Հատուկ մեքենա</t>
  </si>
  <si>
    <t>Եղեգիս</t>
  </si>
  <si>
    <t>1 օրը՝ 85000</t>
  </si>
  <si>
    <t>__</t>
  </si>
  <si>
    <t>«Եղեգնաձորի համայնքային տնտեսություն» ՀՈԱԿ-ին՝ համայնքի ավագանու 2022 թվականի ապրիլի 12-ի թիվ 34-Ա որոշում</t>
  </si>
  <si>
    <t>ՀՏԶՀ-ի  «Գլաձոր համայնքի տեխնիկական վերազինում» ծրագիր</t>
  </si>
  <si>
    <t>ELAZ-BL880 /հիդրոմուրճ՝ FD-5X/</t>
  </si>
  <si>
    <t>Անվավոր էքսկավատոր և հիդրոմուրճ</t>
  </si>
  <si>
    <t>GAZ KO-440N(GAZ-C41R13)</t>
  </si>
  <si>
    <t>Բեռնատար /թափքի տեսակը՝ աղբատար/</t>
  </si>
  <si>
    <t>UAZ 390945-552</t>
  </si>
  <si>
    <t>Բեռնաուղևորատար /թափքի տեսակը՝ կողավոր/</t>
  </si>
  <si>
    <t>GAZ A64R45-50</t>
  </si>
  <si>
    <t>Ավտոբուս /թափքի տեսակը՝ վագոն/</t>
  </si>
  <si>
    <t>Եղեգնաձոր</t>
  </si>
  <si>
    <t>Արենի ՀՈԱԿ-ին 20 օգոստոսի 2020 թվականի N 94</t>
  </si>
  <si>
    <t>Սոցիալական ներդրումների և տարածքային զարգացման ծրագիր</t>
  </si>
  <si>
    <t>Աղբատար</t>
  </si>
  <si>
    <t>Արենի ՀՈԱԿ-ին 18 սեպտեմբերի 2020 թվականի N 101</t>
  </si>
  <si>
    <t>Կամազ մակնիշի բեռնատար մեքենա</t>
  </si>
  <si>
    <t>Վակուումային</t>
  </si>
  <si>
    <t>Մազ վակուումային մեքենա</t>
  </si>
  <si>
    <t>Արենի ՀՈԱԿ-ին 04 հունիսի 2020 թվականի N 66</t>
  </si>
  <si>
    <t>CASE 570 ST</t>
  </si>
  <si>
    <t>02.06.2020թ.</t>
  </si>
  <si>
    <t>Համայնքապետարանին</t>
  </si>
  <si>
    <t>УАЗ 390945</t>
  </si>
  <si>
    <t>19.12.2019թ.</t>
  </si>
  <si>
    <t>УАЗ Ամենագնաց</t>
  </si>
  <si>
    <t xml:space="preserve">
Արենի ՀՈԱԿ-ին 24 դեկտեմբերի 2019 թվականի N 137</t>
  </si>
  <si>
    <t>FORD Transit bus 460 LWB EF</t>
  </si>
  <si>
    <t>15.12.2019թ.</t>
  </si>
  <si>
    <t>Արենի ՀՈԱԿ-ին 24 դեկտեմբերի 2019 թվականի N 136</t>
  </si>
  <si>
    <t>Գրեյդեր                           гс - 10.07</t>
  </si>
  <si>
    <t>17,12,2019թ.</t>
  </si>
  <si>
    <t>Արենի ՀՈԱԿ-ին 31 հուլիսի 2019 թվականի N 85</t>
  </si>
  <si>
    <t>Արենի համայնքի Արենի  գյուղի տարածքի վայրի  կենդանիների ապրելա-վայրի 2017-2027 թթ.         պահպանության պլանի  իրականացում  Վայոց ձորի մարզում</t>
  </si>
  <si>
    <t>Բելառուս                  МТЗ-921</t>
  </si>
  <si>
    <t>15.02.2019թ.</t>
  </si>
  <si>
    <t>Արենի ՀՈԱԿ-ին 30 հուլիսի 2019 թվականի N 85</t>
  </si>
  <si>
    <t>Բելառուս                  МТЗ-82.1</t>
  </si>
  <si>
    <t>14.02.2019թ.</t>
  </si>
  <si>
    <t>Արենի</t>
  </si>
  <si>
    <t>ՋՀԿ սպասարկում և բարեկարգում ՀՈԱԿ-ին</t>
  </si>
  <si>
    <t>ՀԶՏՀ-SDC</t>
  </si>
  <si>
    <t xml:space="preserve">
12 տեղանոց              JAC SUNRAY </t>
  </si>
  <si>
    <t>31.03.2019թ.</t>
  </si>
  <si>
    <t xml:space="preserve">Միկրոավտո-բուս </t>
  </si>
  <si>
    <t xml:space="preserve">Մեշեռա 403 </t>
  </si>
  <si>
    <t>01.12.2018թ.</t>
  </si>
  <si>
    <t>Խոտհնձիչ</t>
  </si>
  <si>
    <t>31.01.2018թ.</t>
  </si>
  <si>
    <t>JCB</t>
  </si>
  <si>
    <t>30.04.2018թ.</t>
  </si>
  <si>
    <t>էքսկավատոր</t>
  </si>
  <si>
    <t>Ագրոմաշ        90-1</t>
  </si>
  <si>
    <t>02.02.2018թ.</t>
  </si>
  <si>
    <t>Թրթիրավոր տրակտոր</t>
  </si>
  <si>
    <t>Գազ 532LL70</t>
  </si>
  <si>
    <t>01.06.2018թ.</t>
  </si>
  <si>
    <t>Հատուկ բեռնատար</t>
  </si>
  <si>
    <t xml:space="preserve"> Կամազ                  525ԼԼ70</t>
  </si>
  <si>
    <t xml:space="preserve">Հատուկ աղբատար </t>
  </si>
  <si>
    <t>Կամազ               496LL70</t>
  </si>
  <si>
    <t>01.12.2017թ.</t>
  </si>
  <si>
    <t xml:space="preserve">Բեռնատար </t>
  </si>
  <si>
    <t>Բելառուս             1221-01</t>
  </si>
  <si>
    <t>10.12.2017թ.</t>
  </si>
  <si>
    <t>Բելառուս              1221-02</t>
  </si>
  <si>
    <t>Ջերմուկ</t>
  </si>
  <si>
    <t>Զառիթափ բարեկարգում  ՀՈԱԿ-ին</t>
  </si>
  <si>
    <t xml:space="preserve"> Համայնքի բյուջեով</t>
  </si>
  <si>
    <t>ՊՊՏ-041</t>
  </si>
  <si>
    <t>13.05,2019թ</t>
  </si>
  <si>
    <t xml:space="preserve">Կցորդ խոտի մամլիչ հակավորիչ  </t>
  </si>
  <si>
    <t xml:space="preserve">Նվիրատվություն </t>
  </si>
  <si>
    <t>ՊԱԶ 32053</t>
  </si>
  <si>
    <t>14.01.2020թ</t>
  </si>
  <si>
    <t>Ավտոբուս</t>
  </si>
  <si>
    <t>Զառիթափ բարեկարգում ՀՈԱԿ</t>
  </si>
  <si>
    <t>LAND ROVER -606 AO 61</t>
  </si>
  <si>
    <t>16.12.2020թ</t>
  </si>
  <si>
    <t xml:space="preserve"> ԶԻԼ-130                    KO- 413A</t>
  </si>
  <si>
    <t>20.02.2018թ</t>
  </si>
  <si>
    <t>Հատուկ տեխնիկա-աղբահավաք</t>
  </si>
  <si>
    <t>Տարածքային զարգացման հիմնադրամի և Շվեցարյայի  զարգացման հիմնադրամի համատեղ ծրագրով</t>
  </si>
  <si>
    <t>JSB3CX</t>
  </si>
  <si>
    <t>Էքսկավատոր ամբարձիչ</t>
  </si>
  <si>
    <t>ԳՊԳ-4Մ</t>
  </si>
  <si>
    <t>Տրակտրային կախովի փոցխ</t>
  </si>
  <si>
    <t>ГАЗ 322173</t>
  </si>
  <si>
    <t>Միկրո-ավտոբուս</t>
  </si>
  <si>
    <t xml:space="preserve">Կցորդ խոտի </t>
  </si>
  <si>
    <t>ՊԳՊ-4-40-3</t>
  </si>
  <si>
    <t>Ազոտական գութան</t>
  </si>
  <si>
    <t>Բելառուս                  82,1</t>
  </si>
  <si>
    <t>Բելառուս                   82,1</t>
  </si>
  <si>
    <t>Բելառուս                320,4 Մ</t>
  </si>
  <si>
    <t>Բելառուս                 320,4 Մ</t>
  </si>
  <si>
    <t>Բելառուս                  422,1</t>
  </si>
  <si>
    <t>Բելառուս                 422,1</t>
  </si>
  <si>
    <t>Նիվա էֆեկտ-              ՍԿ-5ՄԷ-1</t>
  </si>
  <si>
    <t>Հացահատիկահավաք կոմբայի</t>
  </si>
  <si>
    <t>Բելառուս                   82.1</t>
  </si>
  <si>
    <t>27.12.2019թ.</t>
  </si>
  <si>
    <t>Վայքի բարեկարգում ՀՈԱԿ-ին</t>
  </si>
  <si>
    <t>Բելառուս                  1221.2</t>
  </si>
  <si>
    <t>MAZ 551605</t>
  </si>
  <si>
    <t>20.10.2019թ.</t>
  </si>
  <si>
    <t>Մազ  
ինքնաթափ</t>
  </si>
  <si>
    <t>միկրոավտոբուս</t>
  </si>
  <si>
    <t>01.02.2021թ.</t>
  </si>
  <si>
    <t>JAC</t>
  </si>
  <si>
    <t>ՈՒԱԶ պրոֆի</t>
  </si>
  <si>
    <t>23.07.2020թ.</t>
  </si>
  <si>
    <t>236324 ամենագնաց կիսաբեռնատար տեխօգնության մեքենա</t>
  </si>
  <si>
    <t>KC55727</t>
  </si>
  <si>
    <t>18.10.2017թ</t>
  </si>
  <si>
    <t>Մազ  
ավտոկռունկ</t>
  </si>
  <si>
    <t>KO-440- K1</t>
  </si>
  <si>
    <t>18.05.2017թ.</t>
  </si>
  <si>
    <t>Կամազ
43253
աղբատար</t>
  </si>
  <si>
    <t>KO-829D1</t>
  </si>
  <si>
    <t>Կամազ
53605
համակցված</t>
  </si>
  <si>
    <t>TEREX- TLB
 825-Մ8</t>
  </si>
  <si>
    <t>Անվավոր էքսկավատոր</t>
  </si>
  <si>
    <t>Վայք</t>
  </si>
  <si>
    <t xml:space="preserve">Համայնքի բնակչության թիվը </t>
  </si>
  <si>
    <r>
      <rPr>
        <sz val="10"/>
        <color theme="1"/>
        <rFont val="GHEA Grapalat"/>
        <family val="3"/>
      </rPr>
      <t>*</t>
    </r>
    <r>
      <rPr>
        <b/>
        <sz val="10"/>
        <color theme="1"/>
        <rFont val="GHEA Grapalat"/>
        <family val="3"/>
      </rPr>
      <t xml:space="preserve">Որ ծրագրի շրջանաում 
է տրամադրվել </t>
    </r>
  </si>
  <si>
    <t xml:space="preserve">ՏԵՂԵԿԱՆՔ
ՀՀ  Վայոց ձորի մարզի միավորված համայնքներում  ստացված տեխնիկայի վերաբերյալ </t>
  </si>
  <si>
    <t>ԸՆԴԱՄԵՆԸ</t>
  </si>
  <si>
    <t>_</t>
  </si>
  <si>
    <t>Անհատույց օգտագործման պայմանագիր+</t>
  </si>
  <si>
    <t>ՀՏԶՀ-USAID, ՀՏԶՀ-SDC, ՀԲ ֆինանսավորմամբ</t>
  </si>
  <si>
    <t xml:space="preserve"> 10)JAC</t>
  </si>
  <si>
    <t>Մանիպուլյատոր</t>
  </si>
  <si>
    <t>9)Четра</t>
  </si>
  <si>
    <t>05.11.2021</t>
  </si>
  <si>
    <t>Բազմաֆունկցիոնալ մինի ամբարձիչ</t>
  </si>
  <si>
    <t xml:space="preserve">  8)CASE </t>
  </si>
  <si>
    <t>02.12.2019</t>
  </si>
  <si>
    <t xml:space="preserve">էքսկավատոր </t>
  </si>
  <si>
    <t xml:space="preserve"> 7)UAZ</t>
  </si>
  <si>
    <t>15.010.2019</t>
  </si>
  <si>
    <t xml:space="preserve">Բեռնաուղևորատար </t>
  </si>
  <si>
    <t xml:space="preserve"> 6)MAZ </t>
  </si>
  <si>
    <t>30.09.2019</t>
  </si>
  <si>
    <t xml:space="preserve">  5)FORD </t>
  </si>
  <si>
    <t>30.08.2019</t>
  </si>
  <si>
    <t xml:space="preserve"> 4)KAMAZ</t>
  </si>
  <si>
    <t>17.07.2018</t>
  </si>
  <si>
    <t xml:space="preserve">Ջրցան (համակցված)  </t>
  </si>
  <si>
    <t xml:space="preserve"> 3)MAZ</t>
  </si>
  <si>
    <t>14.03.2018</t>
  </si>
  <si>
    <t xml:space="preserve"> 2)GS 10-07</t>
  </si>
  <si>
    <t>01.03.2018</t>
  </si>
  <si>
    <t xml:space="preserve">1) JCB 3CX </t>
  </si>
  <si>
    <t>11.01.2018</t>
  </si>
  <si>
    <t xml:space="preserve"> GAZ </t>
  </si>
  <si>
    <t>29.09.2017</t>
  </si>
  <si>
    <t>Ավտոաշտարակ</t>
  </si>
  <si>
    <t>MAZ</t>
  </si>
  <si>
    <t>17.07.2018,</t>
  </si>
  <si>
    <t xml:space="preserve">Բեռնատար, </t>
  </si>
  <si>
    <t xml:space="preserve">  MAZ</t>
  </si>
  <si>
    <t xml:space="preserve">11.05.2018,  </t>
  </si>
  <si>
    <t xml:space="preserve"> Բեռնատար, </t>
  </si>
  <si>
    <t>Գորիս</t>
  </si>
  <si>
    <t>Ավագանու որոշմոմբ</t>
  </si>
  <si>
    <t>Սուբվենցիոն ծրագրով</t>
  </si>
  <si>
    <t>ՀՀ կառավ.սուբվենցիոն ծրագրերով,</t>
  </si>
  <si>
    <t>2021թ.</t>
  </si>
  <si>
    <t xml:space="preserve">Կոմունալ խոզանակ </t>
  </si>
  <si>
    <t xml:space="preserve">Հայաստանի տարածքային զարգհացման հիմնադրամ, սուբվենցիոն ծրագրով HO-79
</t>
  </si>
  <si>
    <t xml:space="preserve">2018թ,
 2021թ.2022թ. </t>
  </si>
  <si>
    <t xml:space="preserve">Կոմունալ հարթաշերեփ  </t>
  </si>
  <si>
    <t>շարքացան СЗУ - 3.6-04</t>
  </si>
  <si>
    <t>2021թ., 2022թ.</t>
  </si>
  <si>
    <t xml:space="preserve">ունիվերսալ շարքացան </t>
  </si>
  <si>
    <t xml:space="preserve">ՀՏԶՀ-SDC- 
,Սուբվենցիոն ծրագրով </t>
  </si>
  <si>
    <t>Բելառուս 15.23</t>
  </si>
  <si>
    <t>2018թ.2021թ.
,2022թ.</t>
  </si>
  <si>
    <t>անվավոր տրակտոր</t>
  </si>
  <si>
    <t xml:space="preserve">ՀՏԶՀ-SDC- 
 ,Սուբվենցիոն ծրագրով </t>
  </si>
  <si>
    <t xml:space="preserve"> գութան ПГП-4-40-3</t>
  </si>
  <si>
    <t xml:space="preserve">գութանքառաթև ազոտային </t>
  </si>
  <si>
    <t>ՀՏԶՀ-SDC</t>
  </si>
  <si>
    <t>Բուրան/ԴՈՒԿԱՏ/4 ԴԼ-4</t>
  </si>
  <si>
    <t>2018թ.</t>
  </si>
  <si>
    <t>ցանքատարածքը հարթեցնող</t>
  </si>
  <si>
    <t>ՆՕ-79-1</t>
  </si>
  <si>
    <t>հարթաշերեփ</t>
  </si>
  <si>
    <t>Սիմպա /PK4010/HOSTIK, 
/տուկան ППТ-041 /</t>
  </si>
  <si>
    <t>2018թ.
 01.04.2022թ.</t>
  </si>
  <si>
    <t>խոտ մամլիչ</t>
  </si>
  <si>
    <t>Համայնքի բյուջե
ՀՀ պետ. Բյուջե</t>
  </si>
  <si>
    <t>հավելյալ շերեփ</t>
  </si>
  <si>
    <t>05.10.2020թ.</t>
  </si>
  <si>
    <t>Հավելյալ շերեփ 300մմ լայնությամբ</t>
  </si>
  <si>
    <t>HAR3CXTTjL2896208</t>
  </si>
  <si>
    <t xml:space="preserve">Էքսկավատոր բեռնիչ JCB3CX
</t>
  </si>
  <si>
    <t xml:space="preserve"> MTB36</t>
  </si>
  <si>
    <t>2020թ.</t>
  </si>
  <si>
    <t>Հիդրո մուրճ</t>
  </si>
  <si>
    <t xml:space="preserve">ՀՀ Սյունիքի մարզի միջ.հանձնաժողով </t>
  </si>
  <si>
    <t>Նովա 340</t>
  </si>
  <si>
    <t>կոմբայն</t>
  </si>
  <si>
    <t>Նիվա</t>
  </si>
  <si>
    <t xml:space="preserve">Սուբվենցիոն ծրագրերով, GIZ 
Շվեյցարիայի և Գերմանիայի  համագործակ.ծրագրով </t>
  </si>
  <si>
    <t>2021թ., 2022</t>
  </si>
  <si>
    <t xml:space="preserve">Տրակտոր անվավոր Բելառուս </t>
  </si>
  <si>
    <t>2018թ., 2021թ..
2022թ.</t>
  </si>
  <si>
    <t>19.08.2020թ. 
Թիվ 72-Ա</t>
  </si>
  <si>
    <t>24.08.2020թ. Թիվ 713-Ա</t>
  </si>
  <si>
    <t>Հայաստանի տարածքային զարգացման հիմնադրամ</t>
  </si>
  <si>
    <t>ՄԱԶ-4381CO-540001</t>
  </si>
  <si>
    <t>8.21.2020</t>
  </si>
  <si>
    <t>19.08.2020թ.
 Թիվ 72-Ա</t>
  </si>
  <si>
    <t>ՄԱԶ-5340C2-585-000</t>
  </si>
  <si>
    <t>Հատուկ համակցված</t>
  </si>
  <si>
    <t>ՄԱԶ-551626-580-050</t>
  </si>
  <si>
    <t>25.06.2020թ.
 Թիվ 52-Ա</t>
  </si>
  <si>
    <t>25.06.2020թ. Թիվ 513-Ա</t>
  </si>
  <si>
    <t>CASE-570ST</t>
  </si>
  <si>
    <t>26.06.2020</t>
  </si>
  <si>
    <t>24.01.2020թ. 
թիվ 05-Ա</t>
  </si>
  <si>
    <t>24.02.2020թ. թիվ252-Ա</t>
  </si>
  <si>
    <t>390945-552</t>
  </si>
  <si>
    <t xml:space="preserve">ՈՒԱԶ </t>
  </si>
  <si>
    <t>24.01.2020թ.
 թիվ 05-Ա</t>
  </si>
  <si>
    <t xml:space="preserve">Հայաստանի տարածքային զարգացման հիմնադրամ </t>
  </si>
  <si>
    <t>ԳՍ 10.07</t>
  </si>
  <si>
    <t>19.11.2019</t>
  </si>
  <si>
    <t xml:space="preserve">Գրեյդեր </t>
  </si>
  <si>
    <t>Սուբվենցիա, Համայնքի և պետական բյուջեի միջոցներով</t>
  </si>
  <si>
    <t>Е-403 МАШЕРА</t>
  </si>
  <si>
    <t>12.10.2019</t>
  </si>
  <si>
    <t>Հնձիչ</t>
  </si>
  <si>
    <t>Խոտհավաք 5 անիվային</t>
  </si>
  <si>
    <t>09.10.2019</t>
  </si>
  <si>
    <t>Կցորդ</t>
  </si>
  <si>
    <t>՝90</t>
  </si>
  <si>
    <t>12.09.2019</t>
  </si>
  <si>
    <t>Խոտամամլիչ</t>
  </si>
  <si>
    <t>26.07.2019</t>
  </si>
  <si>
    <t>Տրակտոր Բելառուս 82.1</t>
  </si>
  <si>
    <t>ՍԶՖ-3600</t>
  </si>
  <si>
    <t>03.09.2019</t>
  </si>
  <si>
    <t>Շարքացան</t>
  </si>
  <si>
    <t>HO-86</t>
  </si>
  <si>
    <t xml:space="preserve">Խոզանակ </t>
  </si>
  <si>
    <t>HO-79-1.01</t>
  </si>
  <si>
    <t xml:space="preserve">Կոշ </t>
  </si>
  <si>
    <t>Սիսիան</t>
  </si>
  <si>
    <t>Ավագանու որոշմոմ</t>
  </si>
  <si>
    <t>ՀՀ Սյունիքի մարզի զարգացման և ներդրման հիմնադրամ</t>
  </si>
  <si>
    <t>U300 ՆՈՎԱ-340 ՍՏԳ</t>
  </si>
  <si>
    <t>2022թ․</t>
  </si>
  <si>
    <t>ՈւԱԶ 374195-552-05</t>
  </si>
  <si>
    <t>2021թ․</t>
  </si>
  <si>
    <t>Մարդատար ավտոմեքենա</t>
  </si>
  <si>
    <t>ՈւԱԶ 220695-550-04</t>
  </si>
  <si>
    <t>ԵՎՐԱՄԻՈՒԹՅՈՒՆ</t>
  </si>
  <si>
    <t>ՄԱԶ 631LL70</t>
  </si>
  <si>
    <t>2018թ․</t>
  </si>
  <si>
    <t>Բեռնատար ինքնաթափ մեքենա</t>
  </si>
  <si>
    <t>ՏԶՀ</t>
  </si>
  <si>
    <t>SG18-3</t>
  </si>
  <si>
    <t xml:space="preserve">2020թ </t>
  </si>
  <si>
    <t>Գրեյդեր/ SHANTUI/</t>
  </si>
  <si>
    <t>Ֆոր Դիրեքշնս Մոթորս</t>
  </si>
  <si>
    <t>JGB 155</t>
  </si>
  <si>
    <t>2019թ․</t>
  </si>
  <si>
    <t xml:space="preserve">Անվավոր բեռնիչ </t>
  </si>
  <si>
    <t>CAT-246</t>
  </si>
  <si>
    <t>Մինի բարձիչ</t>
  </si>
  <si>
    <t>CASE -570</t>
  </si>
  <si>
    <t>ՄԱԶ-551626-580</t>
  </si>
  <si>
    <t xml:space="preserve">ՉԱԱՐԱՏ ԿԱՊԱՆ </t>
  </si>
  <si>
    <t>ՄԱԶ -ԿՈ-449/1/</t>
  </si>
  <si>
    <t>Հատուկ աղբատար մեքենա</t>
  </si>
  <si>
    <t>ՄԱԶ -ԿՈ-449 /1/</t>
  </si>
  <si>
    <t>ՊՏԱԾ</t>
  </si>
  <si>
    <t>ՄԱԶ-5904 C</t>
  </si>
  <si>
    <t>ԶՊՄԿ</t>
  </si>
  <si>
    <t>ՄԱԶ-ԿՈ-806</t>
  </si>
  <si>
    <t>2019թ</t>
  </si>
  <si>
    <t>Աղցան և ջրցան հատուկ մեքենա</t>
  </si>
  <si>
    <t>ԿԱՄԱԶ-ԿՈ-456</t>
  </si>
  <si>
    <t>ԵՎՐԱ ՄԻՈՒԹՅՈՒՆ</t>
  </si>
  <si>
    <t>ՄԱԶ ԿՈ- 427</t>
  </si>
  <si>
    <t>2018թ</t>
  </si>
  <si>
    <t>Կապան</t>
  </si>
  <si>
    <t>JCB 3CX</t>
  </si>
  <si>
    <t>2018</t>
  </si>
  <si>
    <t>Բազմաֆունկցիոնալ անիվաավոր էքսկավատոր</t>
  </si>
  <si>
    <t>ՄԵՂՐԻ</t>
  </si>
  <si>
    <t xml:space="preserve"> ՆԻՎԱ-ԷՖԵԿՏ Բ N019081</t>
  </si>
  <si>
    <t>հացահատկային կոմբային</t>
  </si>
  <si>
    <t xml:space="preserve"> Բ N019080</t>
  </si>
  <si>
    <t xml:space="preserve"> Աղբատար</t>
  </si>
  <si>
    <t>КАМАЗ աղբատար</t>
  </si>
  <si>
    <t xml:space="preserve"> Ինքնաթափ</t>
  </si>
  <si>
    <t>КАМАЗ ինքնաթափ բեռնատար</t>
  </si>
  <si>
    <t xml:space="preserve"> JCB Բ N019079 </t>
  </si>
  <si>
    <t>JCB էքսկավատոր</t>
  </si>
  <si>
    <t>ՏԱԹԵՎ</t>
  </si>
  <si>
    <t>ГЦ-10-07</t>
  </si>
  <si>
    <t>JCB-3cx</t>
  </si>
  <si>
    <t>Е-403МАШЕРА</t>
  </si>
  <si>
    <t>ինքնագնաց խոտհնձիչ</t>
  </si>
  <si>
    <t>ՏԵՂ</t>
  </si>
  <si>
    <t xml:space="preserve">Այդ թվում տեխնիկայով բնակիչներին մատուցվող ծառայություններից համայնքայինբյուջե մուտքերը՝ ըստ աշխատանքների </t>
  </si>
  <si>
    <t xml:space="preserve">*Որ ծրագրի շրջանաում 
է տրամադրվել </t>
  </si>
  <si>
    <t>Ստացման 
ամսաթիվ</t>
  </si>
  <si>
    <t xml:space="preserve">                                                                                                                                                                                                                          Տեղեկատվություն ստացված տեխնիկայի վերաբերյալ 
</t>
  </si>
  <si>
    <t>Հ/Հ</t>
  </si>
  <si>
    <t>ՀՀ Սյունիքի մարզի համայնքների ղեկավարներից ստացված տեխնիկայի վերաբերյալ (2022 թվականի հոկտեմբերի 1-ի դրությամբ)01.10.2022 թվականի դրությամբ</t>
  </si>
  <si>
    <t xml:space="preserve">* Ծրագրի անվանման սյունակում լրացնել  ՀՏԶՀ-USAID, ՀՏԶՀ-SDC, ՀԲ ֆինանսավորմամբ
</t>
  </si>
  <si>
    <t>Անիվավոր տրակտոր բելառուս  ՄՏԶ-82.1</t>
  </si>
  <si>
    <t>04 սեպտեմբեր 2019</t>
  </si>
  <si>
    <t xml:space="preserve">Անիվավոր տրակտոր </t>
  </si>
  <si>
    <t>Ինքնաթափ մեքենա ՄԱԶ 551605-280-000</t>
  </si>
  <si>
    <t>20 սեպտեմբերի 2019</t>
  </si>
  <si>
    <t>Աղբատար մեքենա ԿՕ-440-2 ԳԱԶ-33086</t>
  </si>
  <si>
    <t>11 սեպտեմբերի 2017</t>
  </si>
  <si>
    <t>Աղբատար մեքենա</t>
  </si>
  <si>
    <t>Գրեյդեր ԳՍ-10-07</t>
  </si>
  <si>
    <t>10 հոկտեմբեր 2017</t>
  </si>
  <si>
    <t>Հացահատիկային կոմբայն Նիվա ՍԿ-5ՄԷ-1</t>
  </si>
  <si>
    <t>25 սեպտեմբեր 2017</t>
  </si>
  <si>
    <t>Անիվավոր տրակտոր ԽՏԶ-150Կ-09-172.01</t>
  </si>
  <si>
    <t>14 հունիսի 2017</t>
  </si>
  <si>
    <t>Անիվավոր տրակտոր բելառուս  ՄՏԶ-1221.2</t>
  </si>
  <si>
    <t>06 սեպտեմբեր 2017</t>
  </si>
  <si>
    <t>Բազմաֆունկցիոնալ էքսկավատոր-ամբարձիչ CASE 570ST</t>
  </si>
  <si>
    <t>28 նոյեմբերի 2019
19 օգոստոսի 2020</t>
  </si>
  <si>
    <t xml:space="preserve">Բազմաֆունկցիոնալ էքսկավատոր-ամբարձիչ </t>
  </si>
  <si>
    <t>Աշոցք</t>
  </si>
  <si>
    <t>Արթիկ</t>
  </si>
  <si>
    <t>0</t>
  </si>
  <si>
    <t>սուբվենցիոն ծրագրի շրջանակներում</t>
  </si>
  <si>
    <t>Ինքնաթափ բեռնատար ՄԱԶ-555102-223</t>
  </si>
  <si>
    <t>11․11․2019Թ</t>
  </si>
  <si>
    <t>15</t>
  </si>
  <si>
    <t>էքսկավատոր բեռնիչ GEHL GBL 818S N TEP818SSTJ9013527</t>
  </si>
  <si>
    <t>29․11․2019Թ</t>
  </si>
  <si>
    <t>Անի</t>
  </si>
  <si>
    <t>Էքսկավատոր 
CASE570ST</t>
  </si>
  <si>
    <t>14.08.2020թ</t>
  </si>
  <si>
    <t>Էքսկավատոր CASE570ST</t>
  </si>
  <si>
    <t>Անիվավոր տրակտոր 2-րդ քաշակ դասի՝
Բելառուս 1221․2</t>
  </si>
  <si>
    <t>05.11.2020թ</t>
  </si>
  <si>
    <t>Անիվավոր տրակտոր 2-րդ քաշակ դասի՝Բելառուս 1221․2</t>
  </si>
  <si>
    <t>Հացահատիկային կոմբայն 
Նիվա ՍԿ-5ՓԷ-1</t>
  </si>
  <si>
    <t>19.09.2017թ.</t>
  </si>
  <si>
    <t>Տրակտոր 3-րդ քարշային դասի ԽՏԶ 15Կ-09-25</t>
  </si>
  <si>
    <t>12.09.2018թ.</t>
  </si>
  <si>
    <t xml:space="preserve">Տրակտոր
</t>
  </si>
  <si>
    <t>Տրակտոր
Belarus 82.1</t>
  </si>
  <si>
    <t>17.08.17թ.</t>
  </si>
  <si>
    <t>Ամասիա</t>
  </si>
  <si>
    <t>TH - 1800</t>
  </si>
  <si>
    <t>18.03.2021</t>
  </si>
  <si>
    <t xml:space="preserve">Амкодор 67 12 </t>
  </si>
  <si>
    <t>22.02.2021</t>
  </si>
  <si>
    <t>Գլդոն</t>
  </si>
  <si>
    <t>TH - 1304</t>
  </si>
  <si>
    <t>ՀԲ</t>
  </si>
  <si>
    <t>ՄԱԶ 555102-220</t>
  </si>
  <si>
    <t>09.08.2019</t>
  </si>
  <si>
    <t>Ինքնաթափ բեռնատար</t>
  </si>
  <si>
    <t>Ինքնաթափ բեռնատար
ԿԱՄԱԶ 65115</t>
  </si>
  <si>
    <t>16.02.2021թ.</t>
  </si>
  <si>
    <t>Ավտոգրեյդեր
ГС-10,07</t>
  </si>
  <si>
    <t>10.09.2019թ.</t>
  </si>
  <si>
    <t>ISUZU AICHI SH15A /ISUZU ELF4.6D/</t>
  </si>
  <si>
    <t>19.12.2020</t>
  </si>
  <si>
    <t>Էքսկավատոր բեռնիչ
CASE TLB 570 ST</t>
  </si>
  <si>
    <t>14.08.2020թ.</t>
  </si>
  <si>
    <t>Էքսկավատոր բեռնիչ</t>
  </si>
  <si>
    <t>Էքսկավատոր բեռնիչ
GEHL BL 818S</t>
  </si>
  <si>
    <t>05.09.2019թ.</t>
  </si>
  <si>
    <t>Աղբատար ավտոմեքենա
KAMAZ KO-440-4K1</t>
  </si>
  <si>
    <t>18.12.2019թ.</t>
  </si>
  <si>
    <t>Աղբատար ավտոմեքենա</t>
  </si>
  <si>
    <t>Բազմաֆունկցիոնալ էքսկավատոր CAT 426F2</t>
  </si>
  <si>
    <t>12.11.2019թ.</t>
  </si>
  <si>
    <t xml:space="preserve">Բազմաֆունկցիոնալ էքսկավատոր </t>
  </si>
  <si>
    <t>Գրեյդեր
TC-10.07</t>
  </si>
  <si>
    <t xml:space="preserve">Գրեյդեր      </t>
  </si>
  <si>
    <t>Ինքնաթափ բեռնատար
KAMAZ 65115-026</t>
  </si>
  <si>
    <t>09.05.2019թ.</t>
  </si>
  <si>
    <t xml:space="preserve">Ինքնաթափ բեռնատար, </t>
  </si>
  <si>
    <t>Ինքնաթափ բեռնատար 
GAZ 330980-1833</t>
  </si>
  <si>
    <t>Ախուրյան</t>
  </si>
  <si>
    <t>ՏԵՂԵԿԱՆՔ
ՀՀ Շիրակի.մարզի միավորված համայնքներում ստացված տեխնիկայի վերաբերյալ 2022 թվականի ընթացքում</t>
  </si>
  <si>
    <t>Ջրվեժ</t>
  </si>
  <si>
    <t>Չարենցավան</t>
  </si>
  <si>
    <t>Նոր Հաճն</t>
  </si>
  <si>
    <t>XC F 1504, JM-1104</t>
  </si>
  <si>
    <t>18․12․2020թ․</t>
  </si>
  <si>
    <t>Անվավոր</t>
  </si>
  <si>
    <t>Б 10М6100-ЕН</t>
  </si>
  <si>
    <t>30․11․2020թ․</t>
  </si>
  <si>
    <t>Թրթուրավոր</t>
  </si>
  <si>
    <t xml:space="preserve">Նաիրի </t>
  </si>
  <si>
    <t>Հրազդան</t>
  </si>
  <si>
    <t>Ծաղկաձոր</t>
  </si>
  <si>
    <t>Գառնի</t>
  </si>
  <si>
    <t>Բյուրեղավան</t>
  </si>
  <si>
    <t>KS 2,1</t>
  </si>
  <si>
    <t xml:space="preserve">ԿՊՄ-4 ատամնավոր տափաններով ԿՏՆ-2Վ (ԱՏԳ ծածկագիր 8432291000) </t>
  </si>
  <si>
    <t>Կուլտիվատոր ունիվերսալ</t>
  </si>
  <si>
    <t>ՌՈՒՄ-800 (ԱՏԳ ծածկագիր8432420000)</t>
  </si>
  <si>
    <t xml:space="preserve">Պարարտանյութի ցրիչ </t>
  </si>
  <si>
    <t>ГБК-5</t>
  </si>
  <si>
    <t>Խոտհավաք</t>
  </si>
  <si>
    <t xml:space="preserve">ՖՍ-2.0 </t>
  </si>
  <si>
    <t>14/10/2020</t>
  </si>
  <si>
    <t>Ֆրեզ</t>
  </si>
  <si>
    <t xml:space="preserve">ԿՕՆ-2.8Ա (ԱՏԳ ծածկագիր 8432291000) </t>
  </si>
  <si>
    <t>Կարտոֆիլի կուլտիվատոր</t>
  </si>
  <si>
    <t xml:space="preserve">ԿՍՄ ԿՏՆ-2Վ (ԱՏԳ ծածկագիր 8432319000) </t>
  </si>
  <si>
    <t>Կարտոֆիլատնկիչ</t>
  </si>
  <si>
    <t xml:space="preserve">ԿՏՆ-2Վ (ԱՏԳ ծածկագիր 8432420000) </t>
  </si>
  <si>
    <t>14/12/2020</t>
  </si>
  <si>
    <t>Կարտոֆիլահանիչ</t>
  </si>
  <si>
    <t>MA600</t>
  </si>
  <si>
    <t>Սրսկիչ</t>
  </si>
  <si>
    <t>Ակունք</t>
  </si>
  <si>
    <t>Աբովյան</t>
  </si>
  <si>
    <t>ՏԵՂԵԿԱՆՔ
ՀՀ Կոտայքի մարզի մարզի  ԱԲՈՎՅԱՆ միավորված համայնքում ստացված գյուղատնտեսական տեխնիկայի վերաբերյալ  2022թ. 4-րդ եռամսյակ</t>
  </si>
  <si>
    <t>ՏԵՂԵԿԱՆՔ
ՀՀ Լոռու մարզի միավորված համայնքներում ստացված տեխնիկայի վերաբերյալ 2022 թվականի IV-րդ եռամսյակի  ընթացքում (աճողական)</t>
  </si>
  <si>
    <r>
      <rPr>
        <sz val="12"/>
        <color theme="1"/>
        <rFont val="GHEA Grapalat"/>
        <family val="3"/>
      </rPr>
      <t>*</t>
    </r>
    <r>
      <rPr>
        <sz val="9"/>
        <color theme="1"/>
        <rFont val="GHEA Grapalat"/>
        <family val="3"/>
      </rPr>
      <t xml:space="preserve">Որ ծրագրի շրջանաում 
է տրամադրվել </t>
    </r>
  </si>
  <si>
    <t>Ծանոթություն</t>
  </si>
  <si>
    <t>Լոռի Բերդ</t>
  </si>
  <si>
    <t>Հացահատիկահավաք կոմբայն</t>
  </si>
  <si>
    <t>R0Nov</t>
  </si>
  <si>
    <t>ՀՏԶՀ-USAID,</t>
  </si>
  <si>
    <t xml:space="preserve"> </t>
  </si>
  <si>
    <t>V</t>
  </si>
  <si>
    <t>2474900</t>
  </si>
  <si>
    <t>Անիվավոր տրակտոր</t>
  </si>
  <si>
    <t>MTZ 12.21</t>
  </si>
  <si>
    <t xml:space="preserve">ՀԲ </t>
  </si>
  <si>
    <t>CAT 426F2</t>
  </si>
  <si>
    <t xml:space="preserve">  ՀՏԶՀ-USAID</t>
  </si>
  <si>
    <t>MTZ 82.1</t>
  </si>
  <si>
    <t>ՀԲ ֆինանսավորմամբ</t>
  </si>
  <si>
    <t>Մեծավան</t>
  </si>
  <si>
    <t>ինքնաթափ մեքենա</t>
  </si>
  <si>
    <t>16․10․2020թ․</t>
  </si>
  <si>
    <t>КАМАЗ 6520-041</t>
  </si>
  <si>
    <t>Տեխնիկան աշխատել է համայնքի ճանապարհների վերանորոգման համար</t>
  </si>
  <si>
    <t>հացահատիկային կոմբայն</t>
  </si>
  <si>
    <t>28.09.2020թ</t>
  </si>
  <si>
    <t>հացահատիկային կոմբայն ծղոտամանրիչով NOVA 340</t>
  </si>
  <si>
    <t>Տեխնիկան աշխատել համայնքի համար</t>
  </si>
  <si>
    <t>բազմաֆունկցիոնալ էքսկավատոր</t>
  </si>
  <si>
    <t>19.01.2021թ․</t>
  </si>
  <si>
    <t>case 570ST</t>
  </si>
  <si>
    <t>Տեխնիկան աշխատել է համայնքի համար</t>
  </si>
  <si>
    <t>գրեյդեր</t>
  </si>
  <si>
    <t>02․02․2021թ․</t>
  </si>
  <si>
    <t>shantui SG 14</t>
  </si>
  <si>
    <t>Տեխնիկան աշխատել է համայնքի ճանապարհների հարթեցման համար</t>
  </si>
  <si>
    <t>Տաշիր</t>
  </si>
  <si>
    <t>MAZ 650108-8281-700</t>
  </si>
  <si>
    <t>Մեքենան աշխատել է Տաշիր համայնքի և իր բնակավայրերի ճանապարհների նորոգման և ավազի տեղափոխման համար</t>
  </si>
  <si>
    <t>Աղբատար մեքեմա</t>
  </si>
  <si>
    <t>ՄԱԶ-490143-390</t>
  </si>
  <si>
    <t xml:space="preserve">Աղբատար մեքենան սպասարկում է Տաշիր քաղաքի կենտրոնի փողոցներն ու բազմաբնակարան շենքերը : </t>
  </si>
  <si>
    <t>Մինիամբարձիչ</t>
  </si>
  <si>
    <t>CAT 246D ճանապարհային խոզանակով Rockson BR1850BWL</t>
  </si>
  <si>
    <t>B-01</t>
  </si>
  <si>
    <t>Մեքենան աշխատել է Տաշիր համայնքի և իր բնակավայրերի ճանապարհների նորոգման համար</t>
  </si>
  <si>
    <t>Աշխատել է համայնքի ճանապարհների նորոգման և պահպանման համար</t>
  </si>
  <si>
    <t>12.11.209</t>
  </si>
  <si>
    <t>N JCB-01</t>
  </si>
  <si>
    <t>Աշխատել է համայնքի ճանապարհների ջրատարների փոսերի քանդման համար</t>
  </si>
  <si>
    <t>Սարչապետ</t>
  </si>
  <si>
    <t>Հացահատիկային կոմբայն՝1 մվ., Անիվավոր տրակտոր՝ 2 մվ., Էքսկավատոր՝ 1մվ., կցորդներ՝ 6մվ.</t>
  </si>
  <si>
    <t>2020թ. Օգոստոս-նոյեմբեր</t>
  </si>
  <si>
    <t>աշխ.կատարված է համայնքի համար,այդ պատճառով համայնքի բյուջե գումար մուտք չի եղել</t>
  </si>
  <si>
    <t>Ախթալա</t>
  </si>
  <si>
    <t xml:space="preserve">Հացահատիկահավաք կոմբայն </t>
  </si>
  <si>
    <t>Ս300ՆՈՎԱ</t>
  </si>
  <si>
    <t>Էքսկավատոր հիդրավլիկ մուրճով</t>
  </si>
  <si>
    <t>ELAZ-BL-880FD-5X</t>
  </si>
  <si>
    <t xml:space="preserve">525  ժամ աշխատել է համայնքի բարեկարգման և ընթացիկ նորոգումների համար  </t>
  </si>
  <si>
    <t>MAZ-555025-580-000</t>
  </si>
  <si>
    <t>աշխատել է համայնքի ճանապարհների նորոգման և ավազի տեղափոխման համար</t>
  </si>
  <si>
    <t>ՍրսկիչSP1000</t>
  </si>
  <si>
    <t>SP1000</t>
  </si>
  <si>
    <t>Կախովի խոտհավաք</t>
  </si>
  <si>
    <t>1</t>
  </si>
  <si>
    <t>GVKH</t>
  </si>
  <si>
    <t>N292</t>
  </si>
  <si>
    <t>Դիզելային մոտոբլոկ խոտհնձիչ</t>
  </si>
  <si>
    <t>BSC740P</t>
  </si>
  <si>
    <t>MAZ438</t>
  </si>
  <si>
    <t xml:space="preserve">Աղբատար մեքենան սպասարկում է Ախթալա քաղաքի կենտրոնի փողոցներն ու բազմաբնակարան շենքերը : </t>
  </si>
  <si>
    <t>Շնող</t>
  </si>
  <si>
    <t>18.09.2018թ․</t>
  </si>
  <si>
    <t>JCB 3 CX Sitemoster</t>
  </si>
  <si>
    <t>Շնող համայնքի ավագանու 2018 թ-ի նոյեմբերի 16-ի թիվ 93-Ա որոշում</t>
  </si>
  <si>
    <t>Աշխատել է համայնքի  ճանապարհների  նորոգման և ջրահեռացման աշխատանքների համար</t>
  </si>
  <si>
    <t xml:space="preserve">Հացահատիկային կոմբայն </t>
  </si>
  <si>
    <t xml:space="preserve">2020թ. </t>
  </si>
  <si>
    <t>U-300/ Նովա  340</t>
  </si>
  <si>
    <t>ü</t>
  </si>
  <si>
    <t>Տրակտոր/ պտտվող  գութան կիսակախովի /ПОПГ-4 40/</t>
  </si>
  <si>
    <t>XS-2204</t>
  </si>
  <si>
    <t>Տրակտոր</t>
  </si>
  <si>
    <t>020թ.</t>
  </si>
  <si>
    <t>XSE 604</t>
  </si>
  <si>
    <t>Տեխնիկան աշխատել է համայնքի այգիների սրսկման համար</t>
  </si>
  <si>
    <t>Օձուն</t>
  </si>
  <si>
    <t>DM-14,0</t>
  </si>
  <si>
    <t>ՀՏԶՀ-ՀԲ</t>
  </si>
  <si>
    <t>Տեխնիկայի վարձակալությանպայմանագիր1  01,02,2020,,Հորիզոն 95,,ՍՊԸ</t>
  </si>
  <si>
    <t>Տեխնիկան աշխատել է համայնքի համար, կատարել է ձյան մաքրման աշխատանքներ</t>
  </si>
  <si>
    <t>Gase-570st</t>
  </si>
  <si>
    <t>պայմ.7 Կոմունալ սպասարկում ևբարեկարգում ՀՈԱԿ</t>
  </si>
  <si>
    <t xml:space="preserve">Օձուն կոյուղի 95,311 խմ,Արևածագի կոյուղի0,091խմ,Կարմիր Աղեկ 0,336 խմ կոյուղի,  Օձունի գերեզմանների ճանապարհի հարթեցում 0,5կմ 1,116 կմ:Օձուն համայնքում ձյան մաքրում 4035 խմ:Հագվու ցանկապատ 0,010խմ, Օձուն հուշաղբյուրի տարածք 57,5 խմ: Օձուն համայնք սելավատար 0,084խմ, Կարմիր Աղեկ1,15կմ հարթեցում,Մղարթ 1,18 կմ հարթեցում,Ծաթեր 0,07 կմ հարթեցում,Օձուն 0,46կմ  փոսալցում,Արդվի 0,15 կմ փոսալցում,Արևածագի -Աղեկ դաշտամիջի 1,5 կմ հարթեցում </t>
  </si>
  <si>
    <t>Ալավերդի</t>
  </si>
  <si>
    <t xml:space="preserve">Էքսկավատոր </t>
  </si>
  <si>
    <t>2020թ</t>
  </si>
  <si>
    <t>Սոցիալական ներդրումների և տեղական զարգացման</t>
  </si>
  <si>
    <t>Տեխնիկան աշխատել է համայնքի ճանապարհների նորոգման և ջրահեռացման համար</t>
  </si>
  <si>
    <t>Բեռնատար ինքնաթափ մեքենա, թափքի տարողությունը10տնն</t>
  </si>
  <si>
    <t xml:space="preserve"> KAMAZ </t>
  </si>
  <si>
    <t xml:space="preserve">Տեխնիկան չի աշխատել </t>
  </si>
  <si>
    <t xml:space="preserve">Աղբատար մեքենա՝ 10 խմ </t>
  </si>
  <si>
    <t>KAMAZ</t>
  </si>
  <si>
    <t>Խոտհավաքիչ</t>
  </si>
  <si>
    <t>Գութան 3 խուփանի</t>
  </si>
  <si>
    <t>Խոտ հակավորիչ մեքենա</t>
  </si>
  <si>
    <t xml:space="preserve">Հնձիչ </t>
  </si>
  <si>
    <t>Տեխնիկան չի աշխատել</t>
  </si>
  <si>
    <t xml:space="preserve">Տրակտոր </t>
  </si>
  <si>
    <t>բելառուս 82,1</t>
  </si>
  <si>
    <t>Թումանյան</t>
  </si>
  <si>
    <t>JSB 3CX</t>
  </si>
  <si>
    <t>կամազ ինքնաթափ</t>
  </si>
  <si>
    <t>KAMAZ 655115-026</t>
  </si>
  <si>
    <t>Տեխնիկան աշխատել է համայնքի ճանապարհների նորոգման համար</t>
  </si>
  <si>
    <t>կամազ աղբատար</t>
  </si>
  <si>
    <t>KO-449-05 KAMAZ-536053)</t>
  </si>
  <si>
    <t>Աղբատար մեքենան սպասարկում է Թումանյան քաղաքի կենտրոնի փողոցներն ու բազմաբնակարան շենքերը : Գյուղական բնակավայրերում աղբահանության հավաքագրումը չի ապահովվում:</t>
  </si>
  <si>
    <t>Գյուլագարակ</t>
  </si>
  <si>
    <t>ՄԱԶ-490343-390</t>
  </si>
  <si>
    <t>08.05.2019թ.</t>
  </si>
  <si>
    <t xml:space="preserve">ՄԱԶ-490343-390, </t>
  </si>
  <si>
    <t>Տեխնիկան աշխատել է համայնքի ճանապարհների բարեկարգման համար</t>
  </si>
  <si>
    <t>գրեդեր ԳՍ-10.07</t>
  </si>
  <si>
    <t>03.04.2019թ.</t>
  </si>
  <si>
    <t>ԳՍ-10.07</t>
  </si>
  <si>
    <t>էքսկավատոր JCB 3CX Sitemaster</t>
  </si>
  <si>
    <t xml:space="preserve"> 03.04.2019թ.</t>
  </si>
  <si>
    <t xml:space="preserve"> JCB 3CX Sitemaster</t>
  </si>
  <si>
    <t>kamaz 65115-026</t>
  </si>
  <si>
    <t>26.08.2019թ.</t>
  </si>
  <si>
    <t>Կամազ-65115-026</t>
  </si>
  <si>
    <t>Լերմոնտովո</t>
  </si>
  <si>
    <t>06/04/2022թ.</t>
  </si>
  <si>
    <t>JCB 3cx</t>
  </si>
  <si>
    <t>03/05/2022թ-ի թիվ 19</t>
  </si>
  <si>
    <t>Տեխնիկան աշխատել է համայնքի  համար</t>
  </si>
  <si>
    <t>Փամբակ</t>
  </si>
  <si>
    <t>MTZ-95P/ЭО-2626</t>
  </si>
  <si>
    <t>Տեխնիկան աշխատել է համայնքի ճանապարհների նորոգման և բարեկարգման համար</t>
  </si>
  <si>
    <t>Elaz-BL880</t>
  </si>
  <si>
    <t>26.02.2021թ</t>
  </si>
  <si>
    <t>VEK  TTOR 410</t>
  </si>
  <si>
    <t>27.10.2020թ.</t>
  </si>
  <si>
    <t>Կոմբայն</t>
  </si>
  <si>
    <t>08.11.2020թ.</t>
  </si>
  <si>
    <t xml:space="preserve">Կամազ </t>
  </si>
  <si>
    <t>ԳՍ14.02</t>
  </si>
  <si>
    <t>27.08.2020թ.</t>
  </si>
  <si>
    <t>ՈՒղղեհարթիչ ,,Գրեյդեր,,</t>
  </si>
  <si>
    <t>Գեղամասար</t>
  </si>
  <si>
    <t>28.10.2019թ.</t>
  </si>
  <si>
    <t>65115-3902017 CK</t>
  </si>
  <si>
    <t>3CX Sitemaster</t>
  </si>
  <si>
    <t xml:space="preserve">Էքսկավատոր       JCB </t>
  </si>
  <si>
    <t>ԱՆՏ.750</t>
  </si>
  <si>
    <t xml:space="preserve">Մինի ամբարձիչ </t>
  </si>
  <si>
    <t>ԳՍ10.07</t>
  </si>
  <si>
    <t>Վարդենիս</t>
  </si>
  <si>
    <t>ԳԱԶ C41R13</t>
  </si>
  <si>
    <t>10.02.2021թ</t>
  </si>
  <si>
    <t>ԳԱԶ ինքնաթափ</t>
  </si>
  <si>
    <t>МАЗ-551626-580-050</t>
  </si>
  <si>
    <t>01.10.2020թ</t>
  </si>
  <si>
    <t>ՄԱԶ ինքնաթափ</t>
  </si>
  <si>
    <t>0.8</t>
  </si>
  <si>
    <t>1.8.</t>
  </si>
  <si>
    <t>0.4</t>
  </si>
  <si>
    <t>0.7</t>
  </si>
  <si>
    <t>CASE 570ST</t>
  </si>
  <si>
    <t>02.06.2020թ</t>
  </si>
  <si>
    <t>Շողակաթ</t>
  </si>
  <si>
    <t>11.03.2020թ.</t>
  </si>
  <si>
    <t>GAZ 330980-1833-09-229-20-00</t>
  </si>
  <si>
    <t>13.02.2020թ.</t>
  </si>
  <si>
    <t xml:space="preserve">Բեռնատար GAZ </t>
  </si>
  <si>
    <t>MAZ 651608-280-000</t>
  </si>
  <si>
    <t>26.12.2019թ.</t>
  </si>
  <si>
    <t>Բեռնատար MAZ</t>
  </si>
  <si>
    <t>ANT-750</t>
  </si>
  <si>
    <t>20.11.2019թ.</t>
  </si>
  <si>
    <t>Մինի-ամբարձիչ</t>
  </si>
  <si>
    <t>ГС10.07</t>
  </si>
  <si>
    <t>Ճամբարակ</t>
  </si>
  <si>
    <t>ՏԵՂԵԿԱՆՔ
ՀՀ Գեղարքունիքի մարզի Ճամբարակ համայնքում ստացված տեխնիկայի վերաբերյալ 2022 թվականի IV եռամսյակի ընթացքում</t>
  </si>
  <si>
    <t>Աղբավայրի մաքրում</t>
  </si>
  <si>
    <t>համայնքային միջոցներով</t>
  </si>
  <si>
    <t>T 170</t>
  </si>
  <si>
    <t>Աղավնատուն</t>
  </si>
  <si>
    <t>Խոյ</t>
  </si>
  <si>
    <t>Աղբահանության  և  բարեկարգմանաշխատանքներ</t>
  </si>
  <si>
    <t>ՄՏ8-821</t>
  </si>
  <si>
    <t>Պետական աջակցության ծրագիր</t>
  </si>
  <si>
    <t>Xingtai XT454</t>
  </si>
  <si>
    <t>Դաշտ</t>
  </si>
  <si>
    <t>100% պետական աջակցություն</t>
  </si>
  <si>
    <t xml:space="preserve">Բելառուս МТЗ-82.1 </t>
  </si>
  <si>
    <t>24․07․2015</t>
  </si>
  <si>
    <t>Բելառուս անիվավոր տրակտոր</t>
  </si>
  <si>
    <t>Շահումյան</t>
  </si>
  <si>
    <t>Աղբահանության և  բարեկարգման աշխատանքներ</t>
  </si>
  <si>
    <t>Հայաստանի փոքր և միջին ձեռնարկատիրություն զարգացման ազգային հիմնադրամ</t>
  </si>
  <si>
    <t>Բելառուս МТЗ-82.1</t>
  </si>
  <si>
    <t>22,10,2014</t>
  </si>
  <si>
    <t>Մրգաստան</t>
  </si>
  <si>
    <t>Տրված է վարձակալության 2015թվականից</t>
  </si>
  <si>
    <t>*Կառավարության կողմից նվիրատվություն</t>
  </si>
  <si>
    <t>Գեղակերտ</t>
  </si>
  <si>
    <t xml:space="preserve">ՀՏԶՀ-USAID </t>
  </si>
  <si>
    <t>Բելառուս 82.1</t>
  </si>
  <si>
    <t>27.11.2019թ.</t>
  </si>
  <si>
    <t>տրակտոր</t>
  </si>
  <si>
    <t>Արաքս</t>
  </si>
  <si>
    <t xml:space="preserve"> - </t>
  </si>
  <si>
    <t>11.04.2022թ.</t>
  </si>
  <si>
    <t>գնել է Մուսալեռի համայնքապետարանը</t>
  </si>
  <si>
    <t>SAME</t>
  </si>
  <si>
    <t>Փարաքար</t>
  </si>
  <si>
    <t>Մեծամոր</t>
  </si>
  <si>
    <t>Ոսկեհատ</t>
  </si>
  <si>
    <t>Էջմիածին</t>
  </si>
  <si>
    <t>Վաղարշապատ</t>
  </si>
  <si>
    <t xml:space="preserve">ՏԵՂԵԿԱՆՔ
ՀՀ Արմավիրի մարզի միավորված համայնքներում ստացված տեխնիկայի վերաբերյալ </t>
  </si>
  <si>
    <t>ՏԵՂԵԿԱՆՔ
ՀՀ Արարատի մարզի միավորված համայնքներում ստացված տեխնիկայի վերաբերյալ  2022 թվականի  4-րդ եռամսյակի  ընթացքում</t>
  </si>
  <si>
    <t>Վեդի</t>
  </si>
  <si>
    <t>Արտաշատ</t>
  </si>
  <si>
    <t>Արարատ</t>
  </si>
  <si>
    <t>Մասիս</t>
  </si>
  <si>
    <t>ՏԵՂԵԿԱՆՔ
ՀՀ Արագածոտի մարզում ստացված տեխնիկայի վերաբերյալ   առ  01  10  2022թ</t>
  </si>
  <si>
    <t>ՀԻՄՆԱՎՈՐՈՒՄ</t>
  </si>
  <si>
    <t xml:space="preserve">Ընդամենը տեխնիկայով համայնքներում կատարած աշխատանքների ծավալը  (ըստ տեսակի) </t>
  </si>
  <si>
    <t xml:space="preserve">ՀՀ դրամ  </t>
  </si>
  <si>
    <t>մ/ժ</t>
  </si>
  <si>
    <t>Ապարան</t>
  </si>
  <si>
    <t>Բոբկադ</t>
  </si>
  <si>
    <t>АNТ-750</t>
  </si>
  <si>
    <t>JCB-3SX</t>
  </si>
  <si>
    <t>ГС-10.07</t>
  </si>
  <si>
    <t>MAЗ</t>
  </si>
  <si>
    <t>МАЗ 490103390</t>
  </si>
  <si>
    <t>ГАЗ</t>
  </si>
  <si>
    <t>ГАЗ 33086</t>
  </si>
  <si>
    <t>ՈՒԱԶ</t>
  </si>
  <si>
    <t>УАЗ 23632</t>
  </si>
  <si>
    <t>Ծաղկահովիտ</t>
  </si>
  <si>
    <t>Բեռնաուղևորատար</t>
  </si>
  <si>
    <t>UAZ-390946-550</t>
  </si>
  <si>
    <t>22․08․2019թ N63-Ն</t>
  </si>
  <si>
    <t>GAZ 32273-753</t>
  </si>
  <si>
    <t>21․10․2019թ N67-Ն</t>
  </si>
  <si>
    <t>Ասինիզացիոն</t>
  </si>
  <si>
    <t>06․11․2019</t>
  </si>
  <si>
    <t>GAZ KO-503 B GAZ-53</t>
  </si>
  <si>
    <t>25․12․2019թ N88-Ն</t>
  </si>
  <si>
    <t>Աղբա տար</t>
  </si>
  <si>
    <t>25․12․2019</t>
  </si>
  <si>
    <t>KAMAZ KO-456-12 (KAMAZ-43253-15)</t>
  </si>
  <si>
    <t>Բեռնա տար Ինքնա          թափ</t>
  </si>
  <si>
    <t>12․12․2019</t>
  </si>
  <si>
    <t>KAMAZ 55111-15</t>
  </si>
  <si>
    <t>07․10․2019</t>
  </si>
  <si>
    <t>GS-10.07</t>
  </si>
  <si>
    <t>Էքսկա վատոր</t>
  </si>
  <si>
    <t>11․12․2019</t>
  </si>
  <si>
    <t>0-</t>
  </si>
  <si>
    <t>ГС-10.07    3</t>
  </si>
  <si>
    <t>YA3</t>
  </si>
  <si>
    <t>Թալին</t>
  </si>
  <si>
    <t>JCB,բազմաֆունկցիոնալ էքսկավատոր</t>
  </si>
  <si>
    <t>29․10․2019թ․</t>
  </si>
  <si>
    <t>JCB,3 CXբազմաֆունկցիոնալ էքսկավատոր՝ հիդրավլիկ մուրճով</t>
  </si>
  <si>
    <t>ՀՏԶՀUSAID</t>
  </si>
  <si>
    <t xml:space="preserve">28,04,2020թ N19 </t>
  </si>
  <si>
    <t>Տեխնիկան աշխատել է 11մ/ժ,որից  համայնքի  աշխատանքների կատարման համար 111մ/ժ,որից 60մ/ժ ներհամայնքային և  միջդաշտային  ճանապարհների հարթեցման,24մ/ժ ջրագծերի վերանորոգման,27մ/ժ  այլ աշխատանքներ կատարելու համար։,բնակիչներին 0ժամ։</t>
  </si>
  <si>
    <t>Գրեյդեր Ա</t>
  </si>
  <si>
    <t>19․11․2019թ․</t>
  </si>
  <si>
    <t>Գրեյդեր ԳՍ 10․07</t>
  </si>
  <si>
    <t>Տեխնիկան աշխատել է 27մ/ժ  համայնքի  աշխատանքների կատարման համար6 27մ/ժ.որից 19մ/ժ/25կմ/ներհամայնքային և միջդաշտային ճանապարհների վերանորոգման համար,8մ//ժամը  այլ  աշխատանքներ  կատարելու համարր:</t>
  </si>
  <si>
    <t>Ինքնաթափ   ՄԱԶ--555102-220</t>
  </si>
  <si>
    <t>20,12,2019թ</t>
  </si>
  <si>
    <t xml:space="preserve">Տեխնիկան կատարել  է  850 կմ  վազք,որից  850կմ  ներհամայնքային  և  միջդաշտային  ճանապարհներին   ավազի  տեխափոխման  համար </t>
  </si>
  <si>
    <t>ՈՒԱԶ390945-552</t>
  </si>
  <si>
    <t>28․11․19թ․</t>
  </si>
  <si>
    <t>ՈՒԱԶ390945</t>
  </si>
  <si>
    <t>22․08․2019 N63-Ն</t>
  </si>
  <si>
    <t>12000 դրամի վառելիքը   տրամադրվել  է  համայնքի ջրամատակարարման  համակարկի  սպասարկման աշխատանքներ կատարելու   նպատակով։</t>
  </si>
  <si>
    <t>Չի շահագործվել</t>
  </si>
  <si>
    <t>189000 դրամի վառելիքը  տրամադրվել  է համայնքի  բազմաբնակարան  շենքերի  կոյուղու և դիտահորերի մաքրման  համար։Տեխնիկա  վարձակալելու  դեպքում  համայնքի  բյուջեի  ծախսը  կկազմի 1500000 դրամ։</t>
  </si>
  <si>
    <t>177000 դրամի վառելիքը  ծախսվել  է բնակավայրերում  աղբահանություն  իրականացնելու համար։</t>
  </si>
  <si>
    <t>Բեռնատար Ինքնա          թափ</t>
  </si>
  <si>
    <t>Վառելիքը տրամադրվել  է ներհամայնքային /ներառյալ բոլոր 10 բնակավայրերը /  ճանապարհների հարթեցման և բարեկարգման համար։ Տեխնիկա վարձակալելու  դեպքում  համայնքի  բյուջեի ծախսը  կկազմի 2500000 դրամ։</t>
  </si>
  <si>
    <t>366000 դրամը ծախսվել է բնակավայրերի ջրագծերի  և ջրատարների նորոգման    համար, 50000 դրամի  ձեռք է  բերվել շարժիչի  յուղ և  քսայուղ։Տեխնիկա  վարձակալելու  դեպքում համայնքի  բյուջեի  ծախսը կկազմի մինչև  2000000 դրամ։</t>
  </si>
  <si>
    <t>Աշտարակ</t>
  </si>
  <si>
    <t>Էքսկավատոր ամբարձիչ ELAZ-BL880</t>
  </si>
  <si>
    <t>11.04.22 48-Ա</t>
  </si>
  <si>
    <t>Բելառուս</t>
  </si>
  <si>
    <r>
      <t xml:space="preserve">Բելառուս </t>
    </r>
    <r>
      <rPr>
        <sz val="12"/>
        <color theme="1"/>
        <rFont val="GHEA Grapalat"/>
        <charset val="204"/>
      </rPr>
      <t>82.1</t>
    </r>
  </si>
  <si>
    <r>
      <rPr>
        <b/>
        <sz val="10"/>
        <color theme="1"/>
        <rFont val="GHEA Grapalat"/>
        <charset val="204"/>
      </rPr>
      <t xml:space="preserve">11.05.22 66-Ա </t>
    </r>
    <r>
      <rPr>
        <sz val="10"/>
        <color theme="1"/>
        <rFont val="GHEA Grapalat"/>
        <family val="3"/>
      </rPr>
      <t xml:space="preserve">      </t>
    </r>
  </si>
  <si>
    <t>տրված է վարձակալությամբ տարեկան 600000 ՀՀ դրամ</t>
  </si>
  <si>
    <t>Մամլիչ</t>
  </si>
  <si>
    <t>ТУКАН-1600</t>
  </si>
  <si>
    <r>
      <rPr>
        <b/>
        <sz val="10"/>
        <color theme="1"/>
        <rFont val="GHEA Grapalat"/>
        <charset val="204"/>
      </rPr>
      <t xml:space="preserve">11.05.22 66-Ա  </t>
    </r>
    <r>
      <rPr>
        <sz val="10"/>
        <color theme="1"/>
        <rFont val="GHEA Grapalat"/>
        <family val="3"/>
      </rPr>
      <t xml:space="preserve">                  </t>
    </r>
  </si>
  <si>
    <t>Եռախոփ գութան</t>
  </si>
  <si>
    <t>Եռախոփ գութան ՊՆՎ 3-35</t>
  </si>
  <si>
    <t xml:space="preserve">11.05.22 66-Ա  </t>
  </si>
  <si>
    <t>Այգեգործական սրսկիչ</t>
  </si>
  <si>
    <t>11.05.22 66-Ա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</si>
</sst>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0"/>
    <numFmt numFmtId="166" formatCode="0.000"/>
    <numFmt numFmtId="167" formatCode="0.00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sz val="9"/>
      <color theme="1"/>
      <name val="GHEA Grapalat"/>
      <family val="3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2"/>
      <color rgb="FF333333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b/>
      <sz val="10"/>
      <color rgb="FF333333"/>
      <name val="GHEA Grapalat"/>
      <family val="3"/>
    </font>
    <font>
      <b/>
      <sz val="12"/>
      <name val="GHEA Grapalat"/>
      <family val="3"/>
    </font>
    <font>
      <b/>
      <sz val="11"/>
      <name val="GHEA Grapalat"/>
      <family val="3"/>
    </font>
    <font>
      <b/>
      <sz val="14"/>
      <name val="GHEA Grapalat"/>
      <family val="3"/>
    </font>
    <font>
      <b/>
      <sz val="10"/>
      <name val="Arial Armenian"/>
      <family val="2"/>
    </font>
    <font>
      <b/>
      <sz val="16"/>
      <name val="GHEA Grapalat"/>
      <family val="3"/>
    </font>
    <font>
      <b/>
      <sz val="18"/>
      <name val="GHEA Grapalat"/>
      <family val="3"/>
    </font>
    <font>
      <b/>
      <sz val="10"/>
      <color rgb="FF000000"/>
      <name val="Tahoma"/>
      <family val="2"/>
      <charset val="204"/>
    </font>
    <font>
      <b/>
      <sz val="10"/>
      <color rgb="FF000000"/>
      <name val="Tahoma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12"/>
      <color rgb="FF333333"/>
      <name val="GHEA Grapalat"/>
      <family val="3"/>
    </font>
    <font>
      <b/>
      <sz val="12"/>
      <color theme="1"/>
      <name val="Sylfaen"/>
      <family val="1"/>
      <charset val="204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  <charset val="204"/>
    </font>
    <font>
      <b/>
      <sz val="22"/>
      <color theme="1"/>
      <name val="Calibri"/>
      <family val="2"/>
      <charset val="204"/>
    </font>
    <font>
      <b/>
      <sz val="10"/>
      <color theme="1"/>
      <name val="Wingdings"/>
      <charset val="2"/>
    </font>
    <font>
      <b/>
      <sz val="11"/>
      <color theme="1"/>
      <name val="GHEA Grapalat"/>
      <family val="3"/>
    </font>
    <font>
      <b/>
      <sz val="11"/>
      <color rgb="FF333333"/>
      <name val="GHEA Grapalat"/>
      <family val="3"/>
    </font>
    <font>
      <b/>
      <sz val="10"/>
      <color theme="1"/>
      <name val="GHEA Grapalat"/>
      <charset val="204"/>
    </font>
    <font>
      <b/>
      <sz val="10"/>
      <color theme="1"/>
      <name val="Garamond"/>
      <family val="1"/>
      <charset val="204"/>
    </font>
    <font>
      <b/>
      <sz val="11"/>
      <color theme="1"/>
      <name val="Angsana New"/>
      <family val="1"/>
    </font>
    <font>
      <b/>
      <sz val="10"/>
      <color theme="1"/>
      <name val="DilleniaUPC"/>
      <family val="1"/>
    </font>
    <font>
      <b/>
      <sz val="10"/>
      <color theme="1"/>
      <name val="Fiesta"/>
    </font>
    <font>
      <b/>
      <sz val="10"/>
      <color theme="1"/>
      <name val="Gautami"/>
      <family val="2"/>
    </font>
    <font>
      <b/>
      <sz val="11"/>
      <color theme="1"/>
      <name val="Futura Condensed"/>
      <family val="2"/>
    </font>
    <font>
      <b/>
      <sz val="10"/>
      <color theme="1"/>
      <name val="BlarneySCapsSSK"/>
    </font>
    <font>
      <b/>
      <sz val="10"/>
      <color theme="1"/>
      <name val="Sylfaen"/>
      <family val="1"/>
    </font>
    <font>
      <b/>
      <sz val="11"/>
      <color theme="1"/>
      <name val="Sylfaen"/>
      <family val="1"/>
    </font>
    <font>
      <b/>
      <sz val="8"/>
      <color theme="1"/>
      <name val="Sylfaen"/>
      <family val="1"/>
    </font>
    <font>
      <b/>
      <sz val="12"/>
      <color theme="1"/>
      <name val="GHEA Grapalat"/>
      <charset val="204"/>
    </font>
    <font>
      <sz val="10"/>
      <color theme="1"/>
      <name val="GHEA Grapalat"/>
      <charset val="204"/>
    </font>
    <font>
      <sz val="12"/>
      <color theme="1"/>
      <name val="GHEA Grapalat"/>
      <charset val="204"/>
    </font>
  </fonts>
  <fills count="1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5">
    <xf numFmtId="0" fontId="0" fillId="0" borderId="0" xfId="0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1" fontId="7" fillId="4" borderId="3" xfId="0" applyNumberFormat="1" applyFont="1" applyFill="1" applyBorder="1" applyAlignment="1">
      <alignment vertical="center"/>
    </xf>
    <xf numFmtId="0" fontId="7" fillId="7" borderId="14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4" fillId="11" borderId="5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vertical="center"/>
    </xf>
    <xf numFmtId="0" fontId="7" fillId="12" borderId="5" xfId="0" applyFont="1" applyFill="1" applyBorder="1" applyAlignment="1">
      <alignment vertical="center"/>
    </xf>
    <xf numFmtId="0" fontId="7" fillId="1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4" fillId="11" borderId="5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vertical="center" wrapText="1"/>
    </xf>
    <xf numFmtId="0" fontId="4" fillId="11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49" fontId="4" fillId="4" borderId="3" xfId="0" applyNumberFormat="1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4" fillId="8" borderId="9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vertical="center" wrapText="1"/>
    </xf>
    <xf numFmtId="0" fontId="4" fillId="13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4" fillId="12" borderId="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textRotation="90"/>
    </xf>
    <xf numFmtId="0" fontId="4" fillId="0" borderId="8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 textRotation="90" wrapText="1"/>
    </xf>
    <xf numFmtId="0" fontId="4" fillId="11" borderId="8" xfId="0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3" borderId="5" xfId="0" applyFont="1" applyFill="1" applyBorder="1" applyAlignment="1">
      <alignment horizontal="center" vertical="center"/>
    </xf>
    <xf numFmtId="0" fontId="4" fillId="13" borderId="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/>
    </xf>
    <xf numFmtId="0" fontId="3" fillId="13" borderId="10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0" fontId="4" fillId="9" borderId="23" xfId="0" applyFont="1" applyFill="1" applyBorder="1" applyAlignment="1">
      <alignment horizontal="center" vertical="center" wrapText="1"/>
    </xf>
    <xf numFmtId="0" fontId="4" fillId="10" borderId="23" xfId="0" applyFont="1" applyFill="1" applyBorder="1" applyAlignment="1">
      <alignment horizontal="center" vertical="center" wrapText="1"/>
    </xf>
    <xf numFmtId="0" fontId="5" fillId="10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5" fillId="11" borderId="23" xfId="0" applyFont="1" applyFill="1" applyBorder="1" applyAlignment="1">
      <alignment horizontal="center" vertical="center" wrapText="1"/>
    </xf>
    <xf numFmtId="0" fontId="4" fillId="12" borderId="23" xfId="0" applyFont="1" applyFill="1" applyBorder="1" applyAlignment="1">
      <alignment horizontal="center" vertical="center" wrapText="1"/>
    </xf>
    <xf numFmtId="0" fontId="4" fillId="13" borderId="2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textRotation="90" wrapText="1"/>
    </xf>
    <xf numFmtId="0" fontId="5" fillId="5" borderId="23" xfId="0" applyFont="1" applyFill="1" applyBorder="1" applyAlignment="1">
      <alignment horizontal="center" vertical="center" textRotation="90" wrapText="1"/>
    </xf>
    <xf numFmtId="0" fontId="5" fillId="0" borderId="23" xfId="0" applyFont="1" applyFill="1" applyBorder="1" applyAlignment="1">
      <alignment horizontal="center" vertical="center" textRotation="90"/>
    </xf>
    <xf numFmtId="0" fontId="5" fillId="0" borderId="0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textRotation="90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3" fillId="2" borderId="0" xfId="0" applyFont="1" applyFill="1"/>
    <xf numFmtId="0" fontId="3" fillId="0" borderId="0" xfId="0" applyFont="1" applyFill="1"/>
    <xf numFmtId="1" fontId="4" fillId="4" borderId="1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31" xfId="0" applyFont="1" applyFill="1" applyBorder="1" applyAlignment="1">
      <alignment horizontal="center" vertical="center"/>
    </xf>
    <xf numFmtId="0" fontId="4" fillId="8" borderId="5" xfId="0" applyNumberFormat="1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/>
    </xf>
    <xf numFmtId="1" fontId="4" fillId="10" borderId="5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9" fillId="8" borderId="12" xfId="0" applyNumberFormat="1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4" fillId="12" borderId="12" xfId="0" applyFont="1" applyFill="1" applyBorder="1" applyAlignment="1">
      <alignment horizontal="center" vertical="center"/>
    </xf>
    <xf numFmtId="0" fontId="4" fillId="13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164" fontId="4" fillId="0" borderId="5" xfId="0" applyNumberFormat="1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/>
    </xf>
    <xf numFmtId="0" fontId="9" fillId="3" borderId="5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14" fontId="9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14" fontId="9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5" borderId="5" xfId="0" applyFont="1" applyFill="1" applyBorder="1" applyAlignment="1">
      <alignment vertical="center" textRotation="90" wrapText="1"/>
    </xf>
    <xf numFmtId="0" fontId="4" fillId="0" borderId="5" xfId="0" applyFont="1" applyFill="1" applyBorder="1" applyAlignment="1">
      <alignment vertical="center" textRotation="90"/>
    </xf>
    <xf numFmtId="0" fontId="11" fillId="10" borderId="5" xfId="0" applyFont="1" applyFill="1" applyBorder="1" applyAlignment="1">
      <alignment vertical="center" wrapText="1"/>
    </xf>
    <xf numFmtId="0" fontId="4" fillId="10" borderId="5" xfId="0" applyFont="1" applyFill="1" applyBorder="1" applyAlignment="1">
      <alignment vertical="center" textRotation="90" wrapText="1"/>
    </xf>
    <xf numFmtId="0" fontId="11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textRotation="90" wrapText="1"/>
    </xf>
    <xf numFmtId="0" fontId="4" fillId="0" borderId="5" xfId="0" applyFont="1" applyFill="1" applyBorder="1" applyAlignment="1">
      <alignment vertical="center" textRotation="90" wrapText="1"/>
    </xf>
    <xf numFmtId="0" fontId="4" fillId="11" borderId="5" xfId="0" applyFont="1" applyFill="1" applyBorder="1" applyAlignment="1">
      <alignment vertical="center" textRotation="90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8" borderId="16" xfId="0" applyNumberFormat="1" applyFont="1" applyFill="1" applyBorder="1" applyAlignment="1">
      <alignment horizontal="center" vertical="center"/>
    </xf>
    <xf numFmtId="0" fontId="13" fillId="8" borderId="6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4" fillId="13" borderId="23" xfId="0" applyNumberFormat="1" applyFont="1" applyFill="1" applyBorder="1" applyAlignment="1">
      <alignment horizontal="center" vertical="center"/>
    </xf>
    <xf numFmtId="0" fontId="9" fillId="13" borderId="23" xfId="0" applyNumberFormat="1" applyFont="1" applyFill="1" applyBorder="1" applyAlignment="1">
      <alignment horizontal="center" vertical="center" wrapText="1"/>
    </xf>
    <xf numFmtId="0" fontId="12" fillId="13" borderId="7" xfId="0" applyNumberFormat="1" applyFont="1" applyFill="1" applyBorder="1" applyAlignment="1">
      <alignment horizontal="center" vertical="center"/>
    </xf>
    <xf numFmtId="0" fontId="14" fillId="13" borderId="5" xfId="0" applyNumberFormat="1" applyFont="1" applyFill="1" applyBorder="1" applyAlignment="1">
      <alignment horizontal="center" vertical="center"/>
    </xf>
    <xf numFmtId="0" fontId="9" fillId="13" borderId="5" xfId="0" applyNumberFormat="1" applyFont="1" applyFill="1" applyBorder="1" applyAlignment="1">
      <alignment horizontal="center" vertical="center" wrapText="1"/>
    </xf>
    <xf numFmtId="0" fontId="12" fillId="13" borderId="1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NumberFormat="1" applyFont="1" applyAlignment="1">
      <alignment horizontal="center"/>
    </xf>
    <xf numFmtId="0" fontId="14" fillId="13" borderId="10" xfId="0" applyNumberFormat="1" applyFont="1" applyFill="1" applyBorder="1" applyAlignment="1">
      <alignment horizontal="center" vertical="center"/>
    </xf>
    <xf numFmtId="0" fontId="9" fillId="13" borderId="10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/>
    </xf>
    <xf numFmtId="0" fontId="9" fillId="14" borderId="22" xfId="0" applyNumberFormat="1" applyFont="1" applyFill="1" applyBorder="1" applyAlignment="1">
      <alignment horizontal="center" vertical="center"/>
    </xf>
    <xf numFmtId="0" fontId="9" fillId="14" borderId="23" xfId="0" applyNumberFormat="1" applyFont="1" applyFill="1" applyBorder="1" applyAlignment="1">
      <alignment horizontal="center" vertical="center"/>
    </xf>
    <xf numFmtId="0" fontId="9" fillId="14" borderId="23" xfId="0" applyNumberFormat="1" applyFont="1" applyFill="1" applyBorder="1" applyAlignment="1">
      <alignment horizontal="center" vertical="center" wrapText="1"/>
    </xf>
    <xf numFmtId="0" fontId="15" fillId="14" borderId="23" xfId="0" applyNumberFormat="1" applyFont="1" applyFill="1" applyBorder="1" applyAlignment="1">
      <alignment horizontal="center" vertical="center"/>
    </xf>
    <xf numFmtId="0" fontId="9" fillId="14" borderId="24" xfId="0" applyFont="1" applyFill="1" applyBorder="1" applyAlignment="1">
      <alignment horizontal="center" vertical="center" wrapText="1"/>
    </xf>
    <xf numFmtId="0" fontId="9" fillId="14" borderId="9" xfId="0" applyNumberFormat="1" applyFont="1" applyFill="1" applyBorder="1" applyAlignment="1">
      <alignment horizontal="center" vertical="center"/>
    </xf>
    <xf numFmtId="0" fontId="9" fillId="14" borderId="5" xfId="0" applyNumberFormat="1" applyFont="1" applyFill="1" applyBorder="1" applyAlignment="1">
      <alignment horizontal="center" vertical="center"/>
    </xf>
    <xf numFmtId="0" fontId="9" fillId="14" borderId="5" xfId="0" applyNumberFormat="1" applyFont="1" applyFill="1" applyBorder="1" applyAlignment="1">
      <alignment horizontal="center" vertical="center" wrapText="1"/>
    </xf>
    <xf numFmtId="0" fontId="15" fillId="14" borderId="5" xfId="0" applyNumberFormat="1" applyFont="1" applyFill="1" applyBorder="1" applyAlignment="1">
      <alignment horizontal="center" vertical="center"/>
    </xf>
    <xf numFmtId="0" fontId="9" fillId="14" borderId="15" xfId="0" applyFont="1" applyFill="1" applyBorder="1" applyAlignment="1">
      <alignment horizontal="center" vertical="center" wrapText="1"/>
    </xf>
    <xf numFmtId="0" fontId="9" fillId="14" borderId="5" xfId="0" applyNumberFormat="1" applyFont="1" applyFill="1" applyBorder="1" applyAlignment="1">
      <alignment horizontal="center" vertical="top" wrapText="1"/>
    </xf>
    <xf numFmtId="14" fontId="9" fillId="14" borderId="5" xfId="0" applyNumberFormat="1" applyFont="1" applyFill="1" applyBorder="1" applyAlignment="1">
      <alignment horizontal="center" vertical="center"/>
    </xf>
    <xf numFmtId="0" fontId="9" fillId="14" borderId="9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0" fontId="9" fillId="14" borderId="5" xfId="0" applyNumberFormat="1" applyFont="1" applyFill="1" applyBorder="1" applyAlignment="1">
      <alignment horizontal="center" vertical="top"/>
    </xf>
    <xf numFmtId="0" fontId="9" fillId="14" borderId="28" xfId="0" applyNumberFormat="1" applyFont="1" applyFill="1" applyBorder="1" applyAlignment="1">
      <alignment horizontal="center" vertical="center" wrapText="1"/>
    </xf>
    <xf numFmtId="0" fontId="9" fillId="14" borderId="29" xfId="0" applyNumberFormat="1" applyFont="1" applyFill="1" applyBorder="1" applyAlignment="1">
      <alignment horizontal="center" vertical="center" wrapText="1"/>
    </xf>
    <xf numFmtId="0" fontId="9" fillId="14" borderId="29" xfId="0" applyNumberFormat="1" applyFont="1" applyFill="1" applyBorder="1" applyAlignment="1">
      <alignment horizontal="center" vertical="center"/>
    </xf>
    <xf numFmtId="0" fontId="9" fillId="14" borderId="29" xfId="0" applyNumberFormat="1" applyFont="1" applyFill="1" applyBorder="1" applyAlignment="1">
      <alignment horizontal="center" vertical="top"/>
    </xf>
    <xf numFmtId="0" fontId="15" fillId="14" borderId="29" xfId="0" applyNumberFormat="1" applyFont="1" applyFill="1" applyBorder="1" applyAlignment="1">
      <alignment horizontal="center" vertical="center"/>
    </xf>
    <xf numFmtId="0" fontId="15" fillId="14" borderId="29" xfId="0" applyNumberFormat="1" applyFont="1" applyFill="1" applyBorder="1" applyAlignment="1">
      <alignment horizontal="center"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1" fontId="9" fillId="9" borderId="34" xfId="0" applyNumberFormat="1" applyFont="1" applyFill="1" applyBorder="1" applyAlignment="1">
      <alignment horizontal="center" vertical="center" wrapText="1"/>
    </xf>
    <xf numFmtId="1" fontId="9" fillId="9" borderId="12" xfId="0" applyNumberFormat="1" applyFont="1" applyFill="1" applyBorder="1" applyAlignment="1">
      <alignment horizontal="center" vertical="center" wrapText="1"/>
    </xf>
    <xf numFmtId="0" fontId="9" fillId="9" borderId="12" xfId="0" applyNumberFormat="1" applyFont="1" applyFill="1" applyBorder="1" applyAlignment="1">
      <alignment horizontal="center" vertical="center"/>
    </xf>
    <xf numFmtId="0" fontId="14" fillId="9" borderId="12" xfId="0" applyNumberFormat="1" applyFont="1" applyFill="1" applyBorder="1" applyAlignment="1">
      <alignment horizontal="center" vertical="top" wrapText="1"/>
    </xf>
    <xf numFmtId="0" fontId="14" fillId="9" borderId="12" xfId="0" applyFont="1" applyFill="1" applyBorder="1" applyAlignment="1">
      <alignment horizontal="center" vertical="top" wrapText="1"/>
    </xf>
    <xf numFmtId="0" fontId="16" fillId="9" borderId="12" xfId="0" applyFont="1" applyFill="1" applyBorder="1" applyAlignment="1">
      <alignment horizontal="center" vertical="center" wrapText="1"/>
    </xf>
    <xf numFmtId="0" fontId="12" fillId="9" borderId="35" xfId="0" applyFont="1" applyFill="1" applyBorder="1" applyAlignment="1">
      <alignment horizontal="center" vertical="center" wrapText="1"/>
    </xf>
    <xf numFmtId="1" fontId="9" fillId="9" borderId="9" xfId="0" applyNumberFormat="1" applyFont="1" applyFill="1" applyBorder="1" applyAlignment="1">
      <alignment horizontal="center" vertical="center" wrapText="1"/>
    </xf>
    <xf numFmtId="0" fontId="9" fillId="9" borderId="5" xfId="0" applyNumberFormat="1" applyFont="1" applyFill="1" applyBorder="1" applyAlignment="1">
      <alignment horizontal="center" vertical="center"/>
    </xf>
    <xf numFmtId="1" fontId="9" fillId="9" borderId="5" xfId="0" applyNumberFormat="1" applyFont="1" applyFill="1" applyBorder="1" applyAlignment="1">
      <alignment horizontal="center" vertical="center" wrapText="1"/>
    </xf>
    <xf numFmtId="0" fontId="14" fillId="9" borderId="5" xfId="0" applyNumberFormat="1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30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28" xfId="0" applyFont="1" applyFill="1" applyBorder="1" applyAlignment="1">
      <alignment horizontal="center" vertical="center" wrapText="1"/>
    </xf>
    <xf numFmtId="0" fontId="9" fillId="9" borderId="29" xfId="0" applyFont="1" applyFill="1" applyBorder="1" applyAlignment="1">
      <alignment horizontal="center" vertical="center" wrapText="1"/>
    </xf>
    <xf numFmtId="0" fontId="9" fillId="9" borderId="29" xfId="0" applyNumberFormat="1" applyFont="1" applyFill="1" applyBorder="1" applyAlignment="1">
      <alignment horizontal="center" vertical="center"/>
    </xf>
    <xf numFmtId="0" fontId="14" fillId="9" borderId="29" xfId="0" applyNumberFormat="1" applyFont="1" applyFill="1" applyBorder="1" applyAlignment="1">
      <alignment horizontal="center" vertical="top" wrapText="1"/>
    </xf>
    <xf numFmtId="0" fontId="14" fillId="9" borderId="29" xfId="0" applyFont="1" applyFill="1" applyBorder="1" applyAlignment="1">
      <alignment horizontal="center" vertical="top" wrapText="1"/>
    </xf>
    <xf numFmtId="0" fontId="16" fillId="9" borderId="29" xfId="0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0" fontId="9" fillId="15" borderId="13" xfId="0" applyNumberFormat="1" applyFont="1" applyFill="1" applyBorder="1" applyAlignment="1">
      <alignment horizontal="center" vertical="center" wrapText="1"/>
    </xf>
    <xf numFmtId="0" fontId="9" fillId="15" borderId="3" xfId="0" applyNumberFormat="1" applyFont="1" applyFill="1" applyBorder="1" applyAlignment="1">
      <alignment horizontal="center" vertical="center" wrapText="1"/>
    </xf>
    <xf numFmtId="0" fontId="9" fillId="15" borderId="3" xfId="0" applyNumberFormat="1" applyFont="1" applyFill="1" applyBorder="1" applyAlignment="1">
      <alignment horizontal="center" vertical="center"/>
    </xf>
    <xf numFmtId="0" fontId="16" fillId="15" borderId="3" xfId="0" applyNumberFormat="1" applyFont="1" applyFill="1" applyBorder="1" applyAlignment="1">
      <alignment horizontal="center" vertical="center"/>
    </xf>
    <xf numFmtId="0" fontId="14" fillId="15" borderId="3" xfId="0" applyNumberFormat="1" applyFont="1" applyFill="1" applyBorder="1" applyAlignment="1">
      <alignment horizontal="center" vertical="center"/>
    </xf>
    <xf numFmtId="0" fontId="12" fillId="15" borderId="4" xfId="0" applyNumberFormat="1" applyFont="1" applyFill="1" applyBorder="1" applyAlignment="1">
      <alignment horizontal="center" vertical="center"/>
    </xf>
    <xf numFmtId="0" fontId="9" fillId="16" borderId="12" xfId="0" applyNumberFormat="1" applyFont="1" applyFill="1" applyBorder="1" applyAlignment="1">
      <alignment horizontal="center" vertical="center" wrapText="1"/>
    </xf>
    <xf numFmtId="0" fontId="16" fillId="16" borderId="12" xfId="0" applyFont="1" applyFill="1" applyBorder="1" applyAlignment="1">
      <alignment horizontal="center" vertical="center"/>
    </xf>
    <xf numFmtId="0" fontId="14" fillId="16" borderId="12" xfId="0" applyFont="1" applyFill="1" applyBorder="1" applyAlignment="1">
      <alignment horizontal="center" vertical="center"/>
    </xf>
    <xf numFmtId="0" fontId="12" fillId="16" borderId="12" xfId="0" applyNumberFormat="1" applyFont="1" applyFill="1" applyBorder="1" applyAlignment="1">
      <alignment horizontal="center" vertical="center" wrapText="1"/>
    </xf>
    <xf numFmtId="0" fontId="14" fillId="16" borderId="12" xfId="0" applyNumberFormat="1" applyFont="1" applyFill="1" applyBorder="1" applyAlignment="1">
      <alignment horizontal="center" vertical="center"/>
    </xf>
    <xf numFmtId="0" fontId="12" fillId="16" borderId="30" xfId="0" applyFont="1" applyFill="1" applyBorder="1" applyAlignment="1">
      <alignment horizontal="center" vertical="center"/>
    </xf>
    <xf numFmtId="0" fontId="9" fillId="16" borderId="5" xfId="0" applyNumberFormat="1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center" vertical="center"/>
    </xf>
    <xf numFmtId="0" fontId="14" fillId="16" borderId="5" xfId="0" applyFont="1" applyFill="1" applyBorder="1" applyAlignment="1">
      <alignment horizontal="center" vertical="center"/>
    </xf>
    <xf numFmtId="0" fontId="12" fillId="16" borderId="5" xfId="0" applyNumberFormat="1" applyFont="1" applyFill="1" applyBorder="1" applyAlignment="1">
      <alignment horizontal="center" vertical="center" wrapText="1"/>
    </xf>
    <xf numFmtId="0" fontId="14" fillId="16" borderId="5" xfId="0" applyNumberFormat="1" applyFont="1" applyFill="1" applyBorder="1" applyAlignment="1">
      <alignment horizontal="center" vertical="center"/>
    </xf>
    <xf numFmtId="0" fontId="12" fillId="16" borderId="15" xfId="0" applyFont="1" applyFill="1" applyBorder="1" applyAlignment="1">
      <alignment horizontal="center" vertical="center"/>
    </xf>
    <xf numFmtId="0" fontId="9" fillId="16" borderId="29" xfId="0" applyNumberFormat="1" applyFont="1" applyFill="1" applyBorder="1" applyAlignment="1">
      <alignment horizontal="center" vertical="center" wrapText="1"/>
    </xf>
    <xf numFmtId="0" fontId="16" fillId="16" borderId="29" xfId="0" applyFont="1" applyFill="1" applyBorder="1" applyAlignment="1">
      <alignment horizontal="center" vertical="center"/>
    </xf>
    <xf numFmtId="0" fontId="14" fillId="16" borderId="29" xfId="0" applyFont="1" applyFill="1" applyBorder="1" applyAlignment="1">
      <alignment horizontal="center" vertical="center"/>
    </xf>
    <xf numFmtId="0" fontId="12" fillId="16" borderId="29" xfId="0" applyNumberFormat="1" applyFont="1" applyFill="1" applyBorder="1" applyAlignment="1">
      <alignment horizontal="center" vertical="center" wrapText="1"/>
    </xf>
    <xf numFmtId="0" fontId="14" fillId="16" borderId="29" xfId="0" applyNumberFormat="1" applyFont="1" applyFill="1" applyBorder="1" applyAlignment="1">
      <alignment horizontal="center" vertical="center"/>
    </xf>
    <xf numFmtId="0" fontId="12" fillId="14" borderId="22" xfId="0" applyFont="1" applyFill="1" applyBorder="1" applyAlignment="1">
      <alignment horizontal="center" vertical="center" wrapText="1"/>
    </xf>
    <xf numFmtId="0" fontId="12" fillId="14" borderId="23" xfId="0" applyFont="1" applyFill="1" applyBorder="1" applyAlignment="1">
      <alignment horizontal="center" vertical="center"/>
    </xf>
    <xf numFmtId="0" fontId="12" fillId="14" borderId="23" xfId="0" applyFont="1" applyFill="1" applyBorder="1" applyAlignment="1">
      <alignment horizontal="center" vertical="top"/>
    </xf>
    <xf numFmtId="2" fontId="12" fillId="14" borderId="23" xfId="0" applyNumberFormat="1" applyFont="1" applyFill="1" applyBorder="1" applyAlignment="1">
      <alignment horizontal="center" vertical="center"/>
    </xf>
    <xf numFmtId="0" fontId="13" fillId="14" borderId="23" xfId="0" applyFont="1" applyFill="1" applyBorder="1" applyAlignment="1">
      <alignment horizontal="center" vertical="center" wrapText="1"/>
    </xf>
    <xf numFmtId="0" fontId="13" fillId="14" borderId="23" xfId="0" applyFont="1" applyFill="1" applyBorder="1" applyAlignment="1">
      <alignment horizontal="center" vertical="center"/>
    </xf>
    <xf numFmtId="0" fontId="16" fillId="14" borderId="23" xfId="0" applyFont="1" applyFill="1" applyBorder="1" applyAlignment="1">
      <alignment horizontal="center" vertical="center"/>
    </xf>
    <xf numFmtId="0" fontId="12" fillId="14" borderId="24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 wrapText="1"/>
    </xf>
    <xf numFmtId="0" fontId="12" fillId="14" borderId="5" xfId="0" applyFont="1" applyFill="1" applyBorder="1" applyAlignment="1">
      <alignment horizontal="center" vertical="center"/>
    </xf>
    <xf numFmtId="0" fontId="12" fillId="14" borderId="5" xfId="0" applyFont="1" applyFill="1" applyBorder="1" applyAlignment="1">
      <alignment horizontal="center" vertical="top"/>
    </xf>
    <xf numFmtId="2" fontId="12" fillId="14" borderId="5" xfId="0" applyNumberFormat="1" applyFont="1" applyFill="1" applyBorder="1" applyAlignment="1">
      <alignment horizontal="center" vertical="center"/>
    </xf>
    <xf numFmtId="0" fontId="13" fillId="14" borderId="5" xfId="0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/>
    </xf>
    <xf numFmtId="0" fontId="16" fillId="14" borderId="5" xfId="0" applyFont="1" applyFill="1" applyBorder="1" applyAlignment="1">
      <alignment horizontal="center" vertical="center"/>
    </xf>
    <xf numFmtId="0" fontId="12" fillId="14" borderId="15" xfId="0" applyFont="1" applyFill="1" applyBorder="1" applyAlignment="1">
      <alignment horizontal="center" vertical="center"/>
    </xf>
    <xf numFmtId="0" fontId="12" fillId="14" borderId="28" xfId="0" applyFont="1" applyFill="1" applyBorder="1" applyAlignment="1">
      <alignment horizontal="center" vertical="center" wrapText="1"/>
    </xf>
    <xf numFmtId="0" fontId="12" fillId="14" borderId="29" xfId="0" applyFont="1" applyFill="1" applyBorder="1" applyAlignment="1">
      <alignment horizontal="center" vertical="center"/>
    </xf>
    <xf numFmtId="0" fontId="12" fillId="14" borderId="29" xfId="0" applyFont="1" applyFill="1" applyBorder="1" applyAlignment="1">
      <alignment horizontal="center" vertical="top"/>
    </xf>
    <xf numFmtId="2" fontId="12" fillId="14" borderId="29" xfId="0" applyNumberFormat="1" applyFont="1" applyFill="1" applyBorder="1" applyAlignment="1">
      <alignment horizontal="center" vertical="center"/>
    </xf>
    <xf numFmtId="0" fontId="13" fillId="14" borderId="29" xfId="0" applyFont="1" applyFill="1" applyBorder="1" applyAlignment="1">
      <alignment horizontal="center" vertical="center" wrapText="1"/>
    </xf>
    <xf numFmtId="0" fontId="13" fillId="14" borderId="29" xfId="0" applyFont="1" applyFill="1" applyBorder="1" applyAlignment="1">
      <alignment horizontal="center" vertical="center"/>
    </xf>
    <xf numFmtId="0" fontId="16" fillId="14" borderId="29" xfId="0" applyFont="1" applyFill="1" applyBorder="1" applyAlignment="1">
      <alignment horizontal="center" vertical="center"/>
    </xf>
    <xf numFmtId="0" fontId="12" fillId="14" borderId="30" xfId="0" applyFont="1" applyFill="1" applyBorder="1" applyAlignment="1">
      <alignment horizontal="center" vertical="center"/>
    </xf>
    <xf numFmtId="0" fontId="9" fillId="7" borderId="36" xfId="0" applyNumberFormat="1" applyFont="1" applyFill="1" applyBorder="1" applyAlignment="1">
      <alignment horizontal="center" vertical="center" wrapText="1"/>
    </xf>
    <xf numFmtId="0" fontId="9" fillId="7" borderId="11" xfId="0" applyNumberFormat="1" applyFont="1" applyFill="1" applyBorder="1" applyAlignment="1">
      <alignment horizontal="center" vertical="center"/>
    </xf>
    <xf numFmtId="0" fontId="9" fillId="7" borderId="11" xfId="0" applyNumberFormat="1" applyFont="1" applyFill="1" applyBorder="1" applyAlignment="1">
      <alignment horizontal="center" vertical="center" wrapText="1"/>
    </xf>
    <xf numFmtId="0" fontId="12" fillId="7" borderId="35" xfId="0" applyNumberFormat="1" applyFont="1" applyFill="1" applyBorder="1" applyAlignment="1">
      <alignment horizontal="center" vertical="center"/>
    </xf>
    <xf numFmtId="0" fontId="9" fillId="10" borderId="22" xfId="0" applyNumberFormat="1" applyFont="1" applyFill="1" applyBorder="1" applyAlignment="1">
      <alignment horizontal="center" vertical="center" wrapText="1"/>
    </xf>
    <xf numFmtId="0" fontId="9" fillId="10" borderId="23" xfId="0" applyNumberFormat="1" applyFont="1" applyFill="1" applyBorder="1" applyAlignment="1">
      <alignment horizontal="center" vertical="center" wrapText="1"/>
    </xf>
    <xf numFmtId="0" fontId="9" fillId="10" borderId="23" xfId="0" applyNumberFormat="1" applyFont="1" applyFill="1" applyBorder="1" applyAlignment="1">
      <alignment horizontal="center" vertical="center"/>
    </xf>
    <xf numFmtId="0" fontId="9" fillId="10" borderId="5" xfId="0" applyNumberFormat="1" applyFont="1" applyFill="1" applyBorder="1" applyAlignment="1">
      <alignment horizontal="center" vertical="center" wrapText="1"/>
    </xf>
    <xf numFmtId="0" fontId="9" fillId="10" borderId="10" xfId="0" applyNumberFormat="1" applyFont="1" applyFill="1" applyBorder="1" applyAlignment="1">
      <alignment horizontal="center" vertical="center" wrapText="1"/>
    </xf>
    <xf numFmtId="0" fontId="9" fillId="10" borderId="1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Border="1"/>
    <xf numFmtId="0" fontId="4" fillId="0" borderId="0" xfId="0" applyFont="1" applyFill="1" applyBorder="1" applyAlignment="1"/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9" fillId="11" borderId="12" xfId="0" applyFont="1" applyFill="1" applyBorder="1" applyAlignment="1">
      <alignment horizontal="center" vertical="center"/>
    </xf>
    <xf numFmtId="0" fontId="9" fillId="13" borderId="10" xfId="0" applyFont="1" applyFill="1" applyBorder="1" applyAlignment="1">
      <alignment horizontal="center" vertical="center" wrapText="1"/>
    </xf>
    <xf numFmtId="0" fontId="9" fillId="13" borderId="1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9" fillId="11" borderId="10" xfId="0" applyFont="1" applyFill="1" applyBorder="1" applyAlignment="1">
      <alignment horizontal="center" vertical="center"/>
    </xf>
    <xf numFmtId="0" fontId="9" fillId="11" borderId="10" xfId="0" applyFont="1" applyFill="1" applyBorder="1" applyAlignment="1">
      <alignment horizontal="center" vertical="center" wrapText="1"/>
    </xf>
    <xf numFmtId="0" fontId="9" fillId="13" borderId="10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" fontId="4" fillId="8" borderId="22" xfId="0" applyNumberFormat="1" applyFont="1" applyFill="1" applyBorder="1" applyAlignment="1">
      <alignment horizontal="center" vertical="center" wrapText="1"/>
    </xf>
    <xf numFmtId="0" fontId="4" fillId="9" borderId="23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11" borderId="23" xfId="0" applyFont="1" applyFill="1" applyBorder="1" applyAlignment="1">
      <alignment horizontal="center" vertical="center"/>
    </xf>
    <xf numFmtId="0" fontId="4" fillId="13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 wrapText="1"/>
    </xf>
    <xf numFmtId="0" fontId="4" fillId="13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12" borderId="23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13" borderId="12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4" fillId="8" borderId="29" xfId="0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11" borderId="29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horizontal="center" vertical="center"/>
    </xf>
    <xf numFmtId="0" fontId="4" fillId="13" borderId="2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17" borderId="12" xfId="0" applyFont="1" applyFill="1" applyBorder="1" applyAlignment="1">
      <alignment horizontal="center" vertical="center"/>
    </xf>
    <xf numFmtId="0" fontId="20" fillId="12" borderId="5" xfId="0" applyFont="1" applyFill="1" applyBorder="1" applyAlignment="1">
      <alignment horizontal="center" vertical="center"/>
    </xf>
    <xf numFmtId="0" fontId="20" fillId="13" borderId="5" xfId="0" applyFont="1" applyFill="1" applyBorder="1" applyAlignment="1">
      <alignment horizontal="center" vertical="center"/>
    </xf>
    <xf numFmtId="14" fontId="20" fillId="3" borderId="5" xfId="0" applyNumberFormat="1" applyFont="1" applyFill="1" applyBorder="1" applyAlignment="1">
      <alignment horizontal="center" vertical="center" wrapText="1"/>
    </xf>
    <xf numFmtId="0" fontId="4" fillId="17" borderId="5" xfId="0" applyFont="1" applyFill="1" applyBorder="1" applyAlignment="1">
      <alignment horizontal="center" vertical="center"/>
    </xf>
    <xf numFmtId="0" fontId="20" fillId="12" borderId="12" xfId="0" applyFont="1" applyFill="1" applyBorder="1" applyAlignment="1">
      <alignment horizontal="center" vertical="center"/>
    </xf>
    <xf numFmtId="0" fontId="20" fillId="13" borderId="12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5" fillId="10" borderId="23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0" fontId="5" fillId="11" borderId="23" xfId="0" applyFont="1" applyFill="1" applyBorder="1" applyAlignment="1">
      <alignment vertical="center" wrapText="1"/>
    </xf>
    <xf numFmtId="0" fontId="5" fillId="5" borderId="23" xfId="0" applyFont="1" applyFill="1" applyBorder="1" applyAlignment="1">
      <alignment vertical="center" textRotation="90" wrapText="1"/>
    </xf>
    <xf numFmtId="0" fontId="5" fillId="0" borderId="23" xfId="0" applyFont="1" applyFill="1" applyBorder="1" applyAlignment="1">
      <alignment vertical="center" textRotation="90"/>
    </xf>
    <xf numFmtId="0" fontId="4" fillId="0" borderId="23" xfId="0" applyFont="1" applyFill="1" applyBorder="1" applyAlignment="1">
      <alignment vertical="center" wrapText="1"/>
    </xf>
    <xf numFmtId="0" fontId="8" fillId="10" borderId="5" xfId="0" applyFont="1" applyFill="1" applyBorder="1" applyAlignment="1">
      <alignment vertical="center" wrapText="1"/>
    </xf>
    <xf numFmtId="0" fontId="5" fillId="10" borderId="5" xfId="0" applyFont="1" applyFill="1" applyBorder="1" applyAlignment="1">
      <alignment vertical="center" textRotation="90" wrapText="1"/>
    </xf>
    <xf numFmtId="0" fontId="8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textRotation="90" wrapText="1"/>
    </xf>
    <xf numFmtId="0" fontId="5" fillId="0" borderId="5" xfId="0" applyFont="1" applyFill="1" applyBorder="1" applyAlignment="1">
      <alignment vertical="center" textRotation="90" wrapText="1"/>
    </xf>
    <xf numFmtId="0" fontId="5" fillId="11" borderId="5" xfId="0" applyFont="1" applyFill="1" applyBorder="1" applyAlignment="1">
      <alignment vertical="center" textRotation="90"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4" fillId="1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12" borderId="5" xfId="0" applyFont="1" applyFill="1" applyBorder="1" applyAlignment="1">
      <alignment vertical="center"/>
    </xf>
    <xf numFmtId="0" fontId="4" fillId="13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left" vertical="center"/>
    </xf>
    <xf numFmtId="0" fontId="5" fillId="13" borderId="5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14" fontId="4" fillId="0" borderId="12" xfId="0" applyNumberFormat="1" applyFont="1" applyFill="1" applyBorder="1" applyAlignment="1">
      <alignment horizontal="left" vertical="center"/>
    </xf>
    <xf numFmtId="0" fontId="4" fillId="0" borderId="12" xfId="0" applyFont="1" applyFill="1" applyBorder="1" applyAlignment="1">
      <alignment vertical="center" wrapText="1"/>
    </xf>
    <xf numFmtId="165" fontId="4" fillId="0" borderId="5" xfId="0" applyNumberFormat="1" applyFont="1" applyFill="1" applyBorder="1" applyAlignment="1">
      <alignment vertical="center"/>
    </xf>
    <xf numFmtId="1" fontId="4" fillId="12" borderId="5" xfId="0" applyNumberFormat="1" applyFont="1" applyFill="1" applyBorder="1" applyAlignment="1">
      <alignment vertical="center"/>
    </xf>
    <xf numFmtId="1" fontId="5" fillId="13" borderId="5" xfId="0" applyNumberFormat="1" applyFont="1" applyFill="1" applyBorder="1" applyAlignment="1">
      <alignment horizontal="left" vertical="center"/>
    </xf>
    <xf numFmtId="0" fontId="3" fillId="0" borderId="43" xfId="0" applyFont="1" applyBorder="1" applyAlignment="1">
      <alignment horizontal="center"/>
    </xf>
    <xf numFmtId="0" fontId="4" fillId="5" borderId="12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textRotation="90"/>
    </xf>
    <xf numFmtId="0" fontId="21" fillId="0" borderId="0" xfId="0" applyFont="1" applyFill="1" applyBorder="1" applyAlignment="1">
      <alignment vertical="center" wrapText="1"/>
    </xf>
    <xf numFmtId="0" fontId="21" fillId="11" borderId="5" xfId="0" applyFont="1" applyFill="1" applyBorder="1" applyAlignment="1">
      <alignment vertical="center" textRotation="90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textRotation="90" wrapText="1"/>
    </xf>
    <xf numFmtId="0" fontId="21" fillId="2" borderId="5" xfId="0" applyFont="1" applyFill="1" applyBorder="1" applyAlignment="1">
      <alignment vertical="center" textRotation="90" wrapText="1"/>
    </xf>
    <xf numFmtId="0" fontId="22" fillId="2" borderId="5" xfId="0" applyFont="1" applyFill="1" applyBorder="1" applyAlignment="1">
      <alignment vertical="center" wrapText="1"/>
    </xf>
    <xf numFmtId="0" fontId="21" fillId="10" borderId="5" xfId="0" applyFont="1" applyFill="1" applyBorder="1" applyAlignment="1">
      <alignment vertical="center" textRotation="90" wrapText="1"/>
    </xf>
    <xf numFmtId="0" fontId="22" fillId="10" borderId="5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vertical="center" wrapText="1"/>
    </xf>
    <xf numFmtId="0" fontId="21" fillId="0" borderId="23" xfId="0" applyFont="1" applyFill="1" applyBorder="1" applyAlignment="1">
      <alignment vertical="center" textRotation="90"/>
    </xf>
    <xf numFmtId="0" fontId="21" fillId="5" borderId="23" xfId="0" applyFont="1" applyFill="1" applyBorder="1" applyAlignment="1">
      <alignment vertical="center" textRotation="90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textRotation="90" wrapText="1"/>
    </xf>
    <xf numFmtId="0" fontId="3" fillId="13" borderId="23" xfId="0" applyFont="1" applyFill="1" applyBorder="1" applyAlignment="1">
      <alignment horizontal="center" vertical="center" wrapText="1"/>
    </xf>
    <xf numFmtId="0" fontId="3" fillId="12" borderId="23" xfId="0" applyFont="1" applyFill="1" applyBorder="1" applyAlignment="1">
      <alignment horizontal="center" vertical="center" wrapText="1"/>
    </xf>
    <xf numFmtId="0" fontId="21" fillId="11" borderId="23" xfId="0" applyFont="1" applyFill="1" applyBorder="1" applyAlignment="1">
      <alignment vertical="center" wrapText="1"/>
    </xf>
    <xf numFmtId="0" fontId="21" fillId="0" borderId="23" xfId="0" applyFont="1" applyFill="1" applyBorder="1" applyAlignment="1">
      <alignment vertical="center" wrapText="1"/>
    </xf>
    <xf numFmtId="0" fontId="21" fillId="2" borderId="23" xfId="0" applyFont="1" applyFill="1" applyBorder="1" applyAlignment="1">
      <alignment vertical="center" wrapText="1"/>
    </xf>
    <xf numFmtId="0" fontId="21" fillId="10" borderId="23" xfId="0" applyFont="1" applyFill="1" applyBorder="1" applyAlignment="1">
      <alignment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3" fillId="8" borderId="4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vertical="center" wrapText="1"/>
    </xf>
    <xf numFmtId="14" fontId="4" fillId="0" borderId="29" xfId="0" applyNumberFormat="1" applyFont="1" applyFill="1" applyBorder="1" applyAlignment="1">
      <alignment vertical="center" textRotation="90"/>
    </xf>
    <xf numFmtId="0" fontId="4" fillId="0" borderId="29" xfId="0" applyFont="1" applyFill="1" applyBorder="1" applyAlignment="1">
      <alignment vertical="center" textRotation="90"/>
    </xf>
    <xf numFmtId="0" fontId="4" fillId="5" borderId="29" xfId="0" applyFont="1" applyFill="1" applyBorder="1" applyAlignment="1">
      <alignment vertical="center" textRotation="90"/>
    </xf>
    <xf numFmtId="0" fontId="4" fillId="0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12" borderId="29" xfId="0" applyFont="1" applyFill="1" applyBorder="1" applyAlignment="1">
      <alignment vertical="center"/>
    </xf>
    <xf numFmtId="0" fontId="4" fillId="11" borderId="29" xfId="0" applyFont="1" applyFill="1" applyBorder="1" applyAlignment="1">
      <alignment vertical="center"/>
    </xf>
    <xf numFmtId="0" fontId="4" fillId="11" borderId="29" xfId="0" applyFont="1" applyFill="1" applyBorder="1" applyAlignment="1">
      <alignment horizontal="center" vertical="center" wrapText="1"/>
    </xf>
    <xf numFmtId="49" fontId="4" fillId="18" borderId="5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vertical="center"/>
    </xf>
    <xf numFmtId="0" fontId="4" fillId="10" borderId="29" xfId="0" applyFont="1" applyFill="1" applyBorder="1" applyAlignment="1">
      <alignment vertical="center"/>
    </xf>
    <xf numFmtId="0" fontId="4" fillId="0" borderId="29" xfId="0" applyFont="1" applyBorder="1"/>
    <xf numFmtId="14" fontId="4" fillId="0" borderId="5" xfId="0" applyNumberFormat="1" applyFont="1" applyFill="1" applyBorder="1" applyAlignment="1">
      <alignment vertical="center" textRotation="90"/>
    </xf>
    <xf numFmtId="164" fontId="4" fillId="0" borderId="5" xfId="0" applyNumberFormat="1" applyFont="1" applyFill="1" applyBorder="1" applyAlignment="1">
      <alignment vertical="center"/>
    </xf>
    <xf numFmtId="0" fontId="4" fillId="0" borderId="5" xfId="0" applyFont="1" applyBorder="1"/>
    <xf numFmtId="0" fontId="23" fillId="0" borderId="5" xfId="0" applyFont="1" applyBorder="1" applyAlignment="1">
      <alignment textRotation="90"/>
    </xf>
    <xf numFmtId="0" fontId="4" fillId="0" borderId="23" xfId="0" applyFont="1" applyFill="1" applyBorder="1" applyAlignment="1">
      <alignment vertical="center" textRotation="90"/>
    </xf>
    <xf numFmtId="0" fontId="4" fillId="5" borderId="23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/>
    </xf>
    <xf numFmtId="0" fontId="4" fillId="13" borderId="23" xfId="0" applyFont="1" applyFill="1" applyBorder="1" applyAlignment="1">
      <alignment vertical="center"/>
    </xf>
    <xf numFmtId="0" fontId="4" fillId="12" borderId="23" xfId="0" applyFont="1" applyFill="1" applyBorder="1" applyAlignment="1">
      <alignment vertical="center"/>
    </xf>
    <xf numFmtId="0" fontId="4" fillId="11" borderId="23" xfId="0" applyFont="1" applyFill="1" applyBorder="1" applyAlignment="1">
      <alignment vertical="center"/>
    </xf>
    <xf numFmtId="0" fontId="4" fillId="11" borderId="2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/>
    </xf>
    <xf numFmtId="0" fontId="4" fillId="10" borderId="23" xfId="0" applyFont="1" applyFill="1" applyBorder="1" applyAlignment="1">
      <alignment vertical="center"/>
    </xf>
    <xf numFmtId="0" fontId="4" fillId="8" borderId="23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3" fillId="0" borderId="45" xfId="0" applyFont="1" applyFill="1" applyBorder="1" applyAlignment="1">
      <alignment vertical="center" wrapText="1"/>
    </xf>
    <xf numFmtId="0" fontId="3" fillId="0" borderId="4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13" borderId="8" xfId="0" applyFont="1" applyFill="1" applyBorder="1" applyAlignment="1">
      <alignment vertical="center"/>
    </xf>
    <xf numFmtId="0" fontId="3" fillId="12" borderId="19" xfId="0" applyFont="1" applyFill="1" applyBorder="1" applyAlignment="1">
      <alignment vertical="center"/>
    </xf>
    <xf numFmtId="0" fontId="3" fillId="11" borderId="46" xfId="0" applyFont="1" applyFill="1" applyBorder="1" applyAlignment="1">
      <alignment vertical="center"/>
    </xf>
    <xf numFmtId="0" fontId="3" fillId="11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3" fillId="10" borderId="8" xfId="0" applyFont="1" applyFill="1" applyBorder="1" applyAlignment="1">
      <alignment vertical="center"/>
    </xf>
    <xf numFmtId="0" fontId="3" fillId="9" borderId="8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vertical="center"/>
    </xf>
    <xf numFmtId="14" fontId="4" fillId="0" borderId="29" xfId="0" applyNumberFormat="1" applyFont="1" applyFill="1" applyBorder="1" applyAlignment="1">
      <alignment vertical="center"/>
    </xf>
    <xf numFmtId="0" fontId="4" fillId="0" borderId="0" xfId="0" applyFont="1" applyFill="1" applyBorder="1"/>
    <xf numFmtId="0" fontId="4" fillId="0" borderId="29" xfId="0" applyFont="1" applyFill="1" applyBorder="1"/>
    <xf numFmtId="14" fontId="4" fillId="0" borderId="5" xfId="0" applyNumberFormat="1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4" fillId="13" borderId="12" xfId="0" applyFont="1" applyFill="1" applyBorder="1" applyAlignment="1">
      <alignment vertical="center"/>
    </xf>
    <xf numFmtId="0" fontId="4" fillId="12" borderId="12" xfId="0" applyFont="1" applyFill="1" applyBorder="1" applyAlignment="1">
      <alignment vertical="center"/>
    </xf>
    <xf numFmtId="0" fontId="4" fillId="11" borderId="12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10" borderId="12" xfId="0" applyFont="1" applyFill="1" applyBorder="1" applyAlignment="1">
      <alignment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2" xfId="0" applyFont="1" applyBorder="1"/>
    <xf numFmtId="0" fontId="3" fillId="0" borderId="3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0" fontId="3" fillId="13" borderId="11" xfId="0" applyFont="1" applyFill="1" applyBorder="1" applyAlignment="1">
      <alignment vertical="center"/>
    </xf>
    <xf numFmtId="0" fontId="3" fillId="12" borderId="11" xfId="0" applyFont="1" applyFill="1" applyBorder="1" applyAlignment="1">
      <alignment vertical="center"/>
    </xf>
    <xf numFmtId="0" fontId="3" fillId="11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10" borderId="11" xfId="0" applyFont="1" applyFill="1" applyBorder="1" applyAlignment="1">
      <alignment vertical="center"/>
    </xf>
    <xf numFmtId="0" fontId="3" fillId="9" borderId="11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1" xfId="0" applyFont="1" applyBorder="1"/>
    <xf numFmtId="49" fontId="24" fillId="0" borderId="29" xfId="0" applyNumberFormat="1" applyFont="1" applyFill="1" applyBorder="1" applyAlignment="1">
      <alignment horizontal="center" vertical="center"/>
    </xf>
    <xf numFmtId="14" fontId="24" fillId="0" borderId="29" xfId="0" applyNumberFormat="1" applyFont="1" applyFill="1" applyBorder="1" applyAlignment="1">
      <alignment vertical="center"/>
    </xf>
    <xf numFmtId="0" fontId="4" fillId="5" borderId="29" xfId="0" applyFont="1" applyFill="1" applyBorder="1" applyAlignment="1">
      <alignment vertical="center"/>
    </xf>
    <xf numFmtId="2" fontId="4" fillId="0" borderId="29" xfId="0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49" fontId="24" fillId="0" borderId="5" xfId="0" applyNumberFormat="1" applyFont="1" applyFill="1" applyBorder="1" applyAlignment="1">
      <alignment horizontal="center" vertical="center"/>
    </xf>
    <xf numFmtId="14" fontId="24" fillId="0" borderId="5" xfId="0" applyNumberFormat="1" applyFont="1" applyFill="1" applyBorder="1" applyAlignment="1">
      <alignment vertical="center"/>
    </xf>
    <xf numFmtId="2" fontId="4" fillId="0" borderId="5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wrapText="1"/>
    </xf>
    <xf numFmtId="49" fontId="24" fillId="0" borderId="12" xfId="0" applyNumberFormat="1" applyFont="1" applyFill="1" applyBorder="1" applyAlignment="1">
      <alignment horizontal="center" vertical="center"/>
    </xf>
    <xf numFmtId="14" fontId="4" fillId="0" borderId="12" xfId="0" applyNumberFormat="1" applyFont="1" applyFill="1" applyBorder="1" applyAlignment="1">
      <alignment vertical="center"/>
    </xf>
    <xf numFmtId="0" fontId="25" fillId="0" borderId="29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/>
    </xf>
    <xf numFmtId="0" fontId="25" fillId="5" borderId="29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vertical="center" wrapText="1"/>
    </xf>
    <xf numFmtId="0" fontId="27" fillId="0" borderId="5" xfId="0" applyFont="1" applyFill="1" applyBorder="1" applyAlignment="1">
      <alignment vertical="center"/>
    </xf>
    <xf numFmtId="0" fontId="28" fillId="11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27" fillId="0" borderId="23" xfId="0" applyFont="1" applyFill="1" applyBorder="1" applyAlignment="1">
      <alignment vertical="center"/>
    </xf>
    <xf numFmtId="0" fontId="28" fillId="11" borderId="2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right" vertical="center"/>
    </xf>
    <xf numFmtId="0" fontId="4" fillId="0" borderId="29" xfId="0" applyFont="1" applyFill="1" applyBorder="1" applyAlignment="1">
      <alignment horizontal="left" vertical="center" textRotation="90" wrapText="1"/>
    </xf>
    <xf numFmtId="0" fontId="4" fillId="0" borderId="29" xfId="0" applyFont="1" applyFill="1" applyBorder="1" applyAlignment="1">
      <alignment vertical="center" textRotation="90" wrapText="1"/>
    </xf>
    <xf numFmtId="0" fontId="29" fillId="0" borderId="29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  <xf numFmtId="0" fontId="4" fillId="13" borderId="10" xfId="0" applyFont="1" applyFill="1" applyBorder="1" applyAlignment="1">
      <alignment vertical="center"/>
    </xf>
    <xf numFmtId="0" fontId="4" fillId="12" borderId="6" xfId="0" applyFont="1" applyFill="1" applyBorder="1" applyAlignment="1">
      <alignment vertical="center"/>
    </xf>
    <xf numFmtId="0" fontId="4" fillId="11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10" borderId="6" xfId="0" applyFont="1" applyFill="1" applyBorder="1" applyAlignment="1">
      <alignment vertical="center"/>
    </xf>
    <xf numFmtId="0" fontId="4" fillId="9" borderId="6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29" fillId="0" borderId="21" xfId="0" applyFont="1" applyBorder="1" applyAlignment="1">
      <alignment vertical="center" wrapText="1"/>
    </xf>
    <xf numFmtId="0" fontId="4" fillId="0" borderId="47" xfId="0" applyFont="1" applyBorder="1"/>
    <xf numFmtId="0" fontId="4" fillId="0" borderId="10" xfId="0" applyFont="1" applyBorder="1"/>
    <xf numFmtId="0" fontId="4" fillId="12" borderId="3" xfId="0" applyFont="1" applyFill="1" applyBorder="1" applyAlignment="1">
      <alignment vertical="center"/>
    </xf>
    <xf numFmtId="0" fontId="4" fillId="10" borderId="3" xfId="0" applyFont="1" applyFill="1" applyBorder="1" applyAlignment="1">
      <alignment vertical="center"/>
    </xf>
    <xf numFmtId="0" fontId="4" fillId="9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29" fillId="0" borderId="28" xfId="0" applyFont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/>
    </xf>
    <xf numFmtId="0" fontId="29" fillId="0" borderId="21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textRotation="90"/>
    </xf>
    <xf numFmtId="0" fontId="29" fillId="0" borderId="34" xfId="0" applyFont="1" applyBorder="1" applyAlignment="1">
      <alignment horizontal="center" vertical="center" wrapText="1"/>
    </xf>
    <xf numFmtId="0" fontId="4" fillId="12" borderId="11" xfId="0" applyFont="1" applyFill="1" applyBorder="1" applyAlignment="1">
      <alignment vertical="center"/>
    </xf>
    <xf numFmtId="0" fontId="4" fillId="10" borderId="11" xfId="0" applyFont="1" applyFill="1" applyBorder="1" applyAlignment="1">
      <alignment vertical="center"/>
    </xf>
    <xf numFmtId="0" fontId="4" fillId="9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1" xfId="0" applyFont="1" applyBorder="1"/>
    <xf numFmtId="0" fontId="4" fillId="0" borderId="37" xfId="0" applyFont="1" applyBorder="1"/>
    <xf numFmtId="0" fontId="4" fillId="0" borderId="46" xfId="0" applyFont="1" applyBorder="1"/>
    <xf numFmtId="0" fontId="4" fillId="0" borderId="8" xfId="0" applyFont="1" applyBorder="1"/>
    <xf numFmtId="14" fontId="4" fillId="0" borderId="23" xfId="0" applyNumberFormat="1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4" fillId="0" borderId="40" xfId="0" applyFont="1" applyFill="1" applyBorder="1" applyAlignment="1">
      <alignment horizontal="center" vertical="center" wrapText="1"/>
    </xf>
    <xf numFmtId="0" fontId="4" fillId="0" borderId="40" xfId="0" applyFont="1" applyBorder="1"/>
    <xf numFmtId="0" fontId="4" fillId="0" borderId="48" xfId="0" applyFont="1" applyBorder="1"/>
    <xf numFmtId="0" fontId="4" fillId="13" borderId="6" xfId="0" applyFont="1" applyFill="1" applyBorder="1" applyAlignment="1">
      <alignment vertical="center"/>
    </xf>
    <xf numFmtId="0" fontId="4" fillId="11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29" fillId="0" borderId="10" xfId="0" applyFont="1" applyBorder="1" applyAlignment="1">
      <alignment vertical="center" wrapText="1"/>
    </xf>
    <xf numFmtId="0" fontId="4" fillId="13" borderId="8" xfId="0" applyFont="1" applyFill="1" applyBorder="1" applyAlignment="1">
      <alignment vertical="center"/>
    </xf>
    <xf numFmtId="0" fontId="4" fillId="11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textRotation="90"/>
    </xf>
    <xf numFmtId="0" fontId="4" fillId="0" borderId="3" xfId="0" applyFont="1" applyFill="1" applyBorder="1" applyAlignment="1">
      <alignment vertical="center" wrapText="1"/>
    </xf>
    <xf numFmtId="0" fontId="4" fillId="13" borderId="3" xfId="0" applyFont="1" applyFill="1" applyBorder="1" applyAlignment="1">
      <alignment vertical="center"/>
    </xf>
    <xf numFmtId="0" fontId="4" fillId="11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0" borderId="49" xfId="0" applyFont="1" applyFill="1" applyBorder="1" applyAlignment="1">
      <alignment horizontal="center" vertical="center" wrapText="1"/>
    </xf>
    <xf numFmtId="0" fontId="4" fillId="0" borderId="49" xfId="0" applyFont="1" applyBorder="1"/>
    <xf numFmtId="0" fontId="4" fillId="0" borderId="3" xfId="0" applyFont="1" applyBorder="1" applyAlignment="1">
      <alignment vertical="center" wrapText="1"/>
    </xf>
    <xf numFmtId="14" fontId="4" fillId="0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9" fillId="0" borderId="3" xfId="0" applyFont="1" applyBorder="1" applyAlignment="1">
      <alignment vertical="center" wrapText="1"/>
    </xf>
    <xf numFmtId="0" fontId="3" fillId="4" borderId="17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0" borderId="4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3" borderId="0" xfId="0" applyFont="1" applyFill="1" applyBorder="1" applyAlignment="1">
      <alignment vertical="center"/>
    </xf>
    <xf numFmtId="1" fontId="4" fillId="8" borderId="9" xfId="0" applyNumberFormat="1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10" borderId="5" xfId="0" applyFont="1" applyFill="1" applyBorder="1" applyAlignment="1">
      <alignment vertical="center" textRotation="90"/>
    </xf>
    <xf numFmtId="1" fontId="4" fillId="2" borderId="12" xfId="0" applyNumberFormat="1" applyFont="1" applyFill="1" applyBorder="1" applyAlignment="1">
      <alignment vertical="center" textRotation="90"/>
    </xf>
    <xf numFmtId="0" fontId="4" fillId="0" borderId="12" xfId="0" applyFont="1" applyBorder="1" applyAlignment="1">
      <alignment vertical="center"/>
    </xf>
    <xf numFmtId="2" fontId="4" fillId="0" borderId="12" xfId="0" applyNumberFormat="1" applyFont="1" applyBorder="1" applyAlignment="1">
      <alignment vertical="center" textRotation="90"/>
    </xf>
    <xf numFmtId="1" fontId="4" fillId="0" borderId="12" xfId="0" applyNumberFormat="1" applyFont="1" applyBorder="1" applyAlignment="1">
      <alignment vertical="center" textRotation="90"/>
    </xf>
    <xf numFmtId="0" fontId="4" fillId="11" borderId="12" xfId="0" applyFont="1" applyFill="1" applyBorder="1" applyAlignment="1">
      <alignment vertical="center" textRotation="90"/>
    </xf>
    <xf numFmtId="1" fontId="4" fillId="12" borderId="5" xfId="0" applyNumberFormat="1" applyFont="1" applyFill="1" applyBorder="1" applyAlignment="1">
      <alignment vertical="center" textRotation="90"/>
    </xf>
    <xf numFmtId="1" fontId="4" fillId="13" borderId="12" xfId="0" applyNumberFormat="1" applyFont="1" applyFill="1" applyBorder="1" applyAlignment="1">
      <alignment vertical="center" textRotation="90"/>
    </xf>
    <xf numFmtId="0" fontId="4" fillId="5" borderId="5" xfId="0" applyFont="1" applyFill="1" applyBorder="1" applyAlignment="1">
      <alignment vertical="center" textRotation="90"/>
    </xf>
    <xf numFmtId="0" fontId="4" fillId="0" borderId="12" xfId="0" applyFont="1" applyBorder="1" applyAlignment="1">
      <alignment vertical="center" textRotation="90" wrapText="1"/>
    </xf>
    <xf numFmtId="0" fontId="4" fillId="0" borderId="5" xfId="0" applyFont="1" applyBorder="1" applyAlignment="1">
      <alignment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42" xfId="0" applyFont="1" applyBorder="1" applyAlignment="1">
      <alignment vertical="center"/>
    </xf>
    <xf numFmtId="164" fontId="4" fillId="0" borderId="12" xfId="0" applyNumberFormat="1" applyFont="1" applyBorder="1" applyAlignment="1">
      <alignment vertical="center" textRotation="90"/>
    </xf>
    <xf numFmtId="0" fontId="4" fillId="0" borderId="12" xfId="0" applyFont="1" applyBorder="1" applyAlignment="1">
      <alignment vertical="center" textRotation="90"/>
    </xf>
    <xf numFmtId="2" fontId="4" fillId="0" borderId="12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 textRotation="90"/>
    </xf>
    <xf numFmtId="1" fontId="4" fillId="2" borderId="5" xfId="0" applyNumberFormat="1" applyFont="1" applyFill="1" applyBorder="1" applyAlignment="1">
      <alignment vertical="center" textRotation="90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textRotation="90"/>
    </xf>
    <xf numFmtId="2" fontId="4" fillId="0" borderId="5" xfId="0" applyNumberFormat="1" applyFont="1" applyBorder="1" applyAlignment="1">
      <alignment vertical="center"/>
    </xf>
    <xf numFmtId="0" fontId="30" fillId="0" borderId="5" xfId="0" applyFont="1" applyBorder="1" applyAlignment="1">
      <alignment horizontal="center" vertical="center"/>
    </xf>
    <xf numFmtId="0" fontId="4" fillId="11" borderId="5" xfId="0" applyFont="1" applyFill="1" applyBorder="1" applyAlignment="1">
      <alignment vertical="center" textRotation="90"/>
    </xf>
    <xf numFmtId="1" fontId="4" fillId="11" borderId="5" xfId="0" applyNumberFormat="1" applyFont="1" applyFill="1" applyBorder="1" applyAlignment="1">
      <alignment vertical="center" textRotation="90"/>
    </xf>
    <xf numFmtId="164" fontId="4" fillId="13" borderId="5" xfId="0" applyNumberFormat="1" applyFont="1" applyFill="1" applyBorder="1" applyAlignment="1">
      <alignment vertical="center" textRotation="90"/>
    </xf>
    <xf numFmtId="1" fontId="4" fillId="13" borderId="5" xfId="0" applyNumberFormat="1" applyFont="1" applyFill="1" applyBorder="1" applyAlignment="1">
      <alignment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1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13" borderId="12" xfId="0" applyFont="1" applyFill="1" applyBorder="1" applyAlignment="1">
      <alignment vertical="center" textRotation="90"/>
    </xf>
    <xf numFmtId="164" fontId="4" fillId="0" borderId="12" xfId="0" applyNumberFormat="1" applyFont="1" applyFill="1" applyBorder="1" applyAlignment="1">
      <alignment vertical="center" textRotation="90"/>
    </xf>
    <xf numFmtId="166" fontId="4" fillId="0" borderId="12" xfId="0" applyNumberFormat="1" applyFont="1" applyFill="1" applyBorder="1" applyAlignment="1">
      <alignment vertical="center"/>
    </xf>
    <xf numFmtId="0" fontId="4" fillId="12" borderId="5" xfId="0" applyFont="1" applyFill="1" applyBorder="1" applyAlignment="1">
      <alignment vertical="center" textRotation="90"/>
    </xf>
    <xf numFmtId="164" fontId="4" fillId="2" borderId="12" xfId="0" applyNumberFormat="1" applyFont="1" applyFill="1" applyBorder="1" applyAlignment="1">
      <alignment vertical="center" textRotation="90"/>
    </xf>
    <xf numFmtId="2" fontId="4" fillId="0" borderId="12" xfId="0" applyNumberFormat="1" applyFont="1" applyFill="1" applyBorder="1" applyAlignment="1">
      <alignment vertical="center" textRotation="90"/>
    </xf>
    <xf numFmtId="167" fontId="4" fillId="0" borderId="12" xfId="0" applyNumberFormat="1" applyFont="1" applyFill="1" applyBorder="1" applyAlignment="1">
      <alignment vertical="center"/>
    </xf>
    <xf numFmtId="164" fontId="4" fillId="13" borderId="12" xfId="0" applyNumberFormat="1" applyFont="1" applyFill="1" applyBorder="1" applyAlignment="1">
      <alignment vertical="center" textRotation="90"/>
    </xf>
    <xf numFmtId="2" fontId="4" fillId="0" borderId="12" xfId="0" applyNumberFormat="1" applyFont="1" applyFill="1" applyBorder="1" applyAlignment="1">
      <alignment vertical="center"/>
    </xf>
    <xf numFmtId="164" fontId="4" fillId="12" borderId="5" xfId="0" applyNumberFormat="1" applyFont="1" applyFill="1" applyBorder="1" applyAlignment="1">
      <alignment vertical="center" textRotation="90"/>
    </xf>
    <xf numFmtId="164" fontId="4" fillId="2" borderId="5" xfId="0" applyNumberFormat="1" applyFont="1" applyFill="1" applyBorder="1" applyAlignment="1">
      <alignment vertical="center" textRotation="90"/>
    </xf>
    <xf numFmtId="164" fontId="4" fillId="0" borderId="5" xfId="0" applyNumberFormat="1" applyFont="1" applyFill="1" applyBorder="1" applyAlignment="1">
      <alignment vertical="center" textRotation="90"/>
    </xf>
    <xf numFmtId="166" fontId="4" fillId="0" borderId="5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textRotation="90" wrapText="1"/>
    </xf>
    <xf numFmtId="164" fontId="4" fillId="9" borderId="5" xfId="0" applyNumberFormat="1" applyFont="1" applyFill="1" applyBorder="1" applyAlignment="1">
      <alignment horizontal="center" vertical="center" wrapText="1"/>
    </xf>
    <xf numFmtId="164" fontId="4" fillId="10" borderId="5" xfId="0" applyNumberFormat="1" applyFont="1" applyFill="1" applyBorder="1" applyAlignment="1">
      <alignment vertical="center" textRotation="90"/>
    </xf>
    <xf numFmtId="167" fontId="4" fillId="0" borderId="5" xfId="0" applyNumberFormat="1" applyFont="1" applyFill="1" applyBorder="1" applyAlignment="1">
      <alignment vertical="center"/>
    </xf>
    <xf numFmtId="0" fontId="30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textRotation="90"/>
    </xf>
    <xf numFmtId="0" fontId="4" fillId="2" borderId="5" xfId="0" applyFont="1" applyFill="1" applyBorder="1" applyAlignment="1">
      <alignment vertical="center" textRotation="90"/>
    </xf>
    <xf numFmtId="166" fontId="4" fillId="0" borderId="5" xfId="0" applyNumberFormat="1" applyFont="1" applyBorder="1" applyAlignment="1">
      <alignment vertical="center"/>
    </xf>
    <xf numFmtId="16" fontId="4" fillId="0" borderId="5" xfId="0" applyNumberFormat="1" applyFont="1" applyBorder="1" applyAlignment="1">
      <alignment vertical="center"/>
    </xf>
    <xf numFmtId="20" fontId="4" fillId="0" borderId="5" xfId="0" applyNumberFormat="1" applyFont="1" applyBorder="1" applyAlignment="1">
      <alignment vertical="center" textRotation="90"/>
    </xf>
    <xf numFmtId="0" fontId="3" fillId="0" borderId="5" xfId="0" applyFont="1" applyBorder="1"/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15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4" borderId="50" xfId="0" applyFont="1" applyFill="1" applyBorder="1" applyAlignment="1">
      <alignment vertical="center"/>
    </xf>
    <xf numFmtId="0" fontId="4" fillId="4" borderId="37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4" borderId="47" xfId="0" applyFont="1" applyFill="1" applyBorder="1" applyAlignment="1">
      <alignment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vertical="center"/>
    </xf>
    <xf numFmtId="0" fontId="4" fillId="4" borderId="51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4" borderId="52" xfId="0" applyFont="1" applyFill="1" applyBorder="1" applyAlignment="1">
      <alignment vertical="center"/>
    </xf>
    <xf numFmtId="0" fontId="4" fillId="4" borderId="53" xfId="0" applyFont="1" applyFill="1" applyBorder="1" applyAlignment="1">
      <alignment vertical="center"/>
    </xf>
    <xf numFmtId="0" fontId="4" fillId="4" borderId="41" xfId="0" applyFont="1" applyFill="1" applyBorder="1" applyAlignment="1">
      <alignment vertical="center"/>
    </xf>
    <xf numFmtId="0" fontId="4" fillId="0" borderId="42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vertical="center"/>
    </xf>
    <xf numFmtId="0" fontId="31" fillId="4" borderId="3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 textRotation="90" wrapText="1"/>
    </xf>
    <xf numFmtId="164" fontId="4" fillId="2" borderId="5" xfId="0" applyNumberFormat="1" applyFont="1" applyFill="1" applyBorder="1" applyAlignment="1">
      <alignment vertical="center"/>
    </xf>
    <xf numFmtId="1" fontId="4" fillId="0" borderId="5" xfId="0" applyNumberFormat="1" applyFont="1" applyFill="1" applyBorder="1" applyAlignment="1">
      <alignment vertical="center"/>
    </xf>
    <xf numFmtId="164" fontId="4" fillId="11" borderId="5" xfId="0" applyNumberFormat="1" applyFont="1" applyFill="1" applyBorder="1" applyAlignment="1">
      <alignment vertical="center"/>
    </xf>
    <xf numFmtId="164" fontId="32" fillId="12" borderId="5" xfId="0" applyNumberFormat="1" applyFont="1" applyFill="1" applyBorder="1" applyAlignment="1">
      <alignment vertical="center"/>
    </xf>
    <xf numFmtId="164" fontId="32" fillId="13" borderId="5" xfId="0" applyNumberFormat="1" applyFont="1" applyFill="1" applyBorder="1" applyAlignment="1">
      <alignment vertical="center"/>
    </xf>
    <xf numFmtId="164" fontId="31" fillId="13" borderId="5" xfId="0" applyNumberFormat="1" applyFont="1" applyFill="1" applyBorder="1" applyAlignment="1">
      <alignment vertical="center"/>
    </xf>
    <xf numFmtId="0" fontId="31" fillId="13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textRotation="90"/>
    </xf>
    <xf numFmtId="0" fontId="4" fillId="4" borderId="13" xfId="0" applyFont="1" applyFill="1" applyBorder="1" applyAlignment="1">
      <alignment vertical="center" textRotation="90"/>
    </xf>
    <xf numFmtId="0" fontId="4" fillId="4" borderId="3" xfId="0" applyFont="1" applyFill="1" applyBorder="1" applyAlignment="1">
      <alignment vertical="center" textRotation="90"/>
    </xf>
    <xf numFmtId="0" fontId="33" fillId="4" borderId="3" xfId="0" applyFont="1" applyFill="1" applyBorder="1" applyAlignment="1">
      <alignment vertical="center" textRotation="90"/>
    </xf>
    <xf numFmtId="0" fontId="34" fillId="4" borderId="3" xfId="0" applyFont="1" applyFill="1" applyBorder="1" applyAlignment="1">
      <alignment vertical="center" textRotation="90"/>
    </xf>
    <xf numFmtId="2" fontId="4" fillId="4" borderId="3" xfId="0" applyNumberFormat="1" applyFont="1" applyFill="1" applyBorder="1" applyAlignment="1">
      <alignment vertical="center"/>
    </xf>
    <xf numFmtId="0" fontId="4" fillId="4" borderId="3" xfId="0" applyFont="1" applyFill="1" applyBorder="1" applyAlignment="1">
      <alignment vertical="center" textRotation="90" wrapText="1"/>
    </xf>
    <xf numFmtId="0" fontId="35" fillId="4" borderId="14" xfId="0" applyFont="1" applyFill="1" applyBorder="1" applyAlignment="1">
      <alignment vertical="center" textRotation="90"/>
    </xf>
    <xf numFmtId="0" fontId="4" fillId="8" borderId="34" xfId="0" applyFont="1" applyFill="1" applyBorder="1" applyAlignment="1">
      <alignment horizontal="center" vertical="center" textRotation="90" wrapText="1"/>
    </xf>
    <xf numFmtId="0" fontId="4" fillId="9" borderId="12" xfId="0" applyFont="1" applyFill="1" applyBorder="1" applyAlignment="1">
      <alignment horizontal="center" vertical="center" textRotation="90" wrapText="1"/>
    </xf>
    <xf numFmtId="0" fontId="4" fillId="10" borderId="12" xfId="0" applyFont="1" applyFill="1" applyBorder="1" applyAlignment="1">
      <alignment vertical="center" textRotation="90"/>
    </xf>
    <xf numFmtId="0" fontId="4" fillId="2" borderId="12" xfId="0" applyFont="1" applyFill="1" applyBorder="1" applyAlignment="1">
      <alignment vertical="center" textRotation="90"/>
    </xf>
    <xf numFmtId="0" fontId="36" fillId="2" borderId="12" xfId="0" applyFont="1" applyFill="1" applyBorder="1" applyAlignment="1">
      <alignment vertical="center" textRotation="90"/>
    </xf>
    <xf numFmtId="0" fontId="4" fillId="11" borderId="12" xfId="0" applyFont="1" applyFill="1" applyBorder="1" applyAlignment="1">
      <alignment vertical="center" wrapText="1"/>
    </xf>
    <xf numFmtId="0" fontId="4" fillId="12" borderId="12" xfId="0" applyFont="1" applyFill="1" applyBorder="1" applyAlignment="1">
      <alignment vertical="center" textRotation="90"/>
    </xf>
    <xf numFmtId="0" fontId="4" fillId="8" borderId="9" xfId="0" applyFont="1" applyFill="1" applyBorder="1" applyAlignment="1">
      <alignment horizontal="center" vertical="center" textRotation="90" wrapText="1"/>
    </xf>
    <xf numFmtId="0" fontId="4" fillId="9" borderId="5" xfId="0" applyFont="1" applyFill="1" applyBorder="1" applyAlignment="1">
      <alignment horizontal="center" vertical="center" textRotation="90" wrapText="1"/>
    </xf>
    <xf numFmtId="0" fontId="4" fillId="13" borderId="5" xfId="0" applyFont="1" applyFill="1" applyBorder="1" applyAlignment="1">
      <alignment vertical="center" textRotation="90"/>
    </xf>
    <xf numFmtId="0" fontId="37" fillId="10" borderId="5" xfId="0" applyFont="1" applyFill="1" applyBorder="1" applyAlignment="1">
      <alignment vertical="center" textRotation="90"/>
    </xf>
    <xf numFmtId="14" fontId="4" fillId="0" borderId="5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7" fillId="0" borderId="4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11" fillId="2" borderId="5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textRotation="90" wrapText="1"/>
    </xf>
    <xf numFmtId="0" fontId="11" fillId="10" borderId="5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textRotation="90"/>
    </xf>
    <xf numFmtId="0" fontId="4" fillId="5" borderId="23" xfId="0" applyFont="1" applyFill="1" applyBorder="1" applyAlignment="1">
      <alignment horizontal="center" vertical="center" textRotation="90" wrapText="1"/>
    </xf>
    <xf numFmtId="0" fontId="4" fillId="2" borderId="23" xfId="0" applyFont="1" applyFill="1" applyBorder="1" applyAlignment="1">
      <alignment horizontal="center" vertical="center" wrapText="1"/>
    </xf>
    <xf numFmtId="0" fontId="4" fillId="8" borderId="4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13" borderId="10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/>
    </xf>
    <xf numFmtId="0" fontId="4" fillId="8" borderId="54" xfId="0" applyFont="1" applyFill="1" applyBorder="1" applyAlignment="1">
      <alignment horizontal="center" vertical="center" wrapText="1"/>
    </xf>
    <xf numFmtId="0" fontId="4" fillId="8" borderId="2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4" fillId="8" borderId="55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vertical="center" wrapText="1"/>
    </xf>
    <xf numFmtId="14" fontId="38" fillId="0" borderId="5" xfId="0" applyNumberFormat="1" applyFont="1" applyFill="1" applyBorder="1" applyAlignment="1">
      <alignment vertical="center"/>
    </xf>
    <xf numFmtId="0" fontId="39" fillId="0" borderId="5" xfId="0" applyFont="1" applyBorder="1" applyAlignment="1">
      <alignment horizontal="center" vertical="center"/>
    </xf>
    <xf numFmtId="0" fontId="38" fillId="5" borderId="5" xfId="0" applyFont="1" applyFill="1" applyBorder="1" applyAlignment="1">
      <alignment vertical="center"/>
    </xf>
    <xf numFmtId="0" fontId="38" fillId="0" borderId="5" xfId="0" applyFont="1" applyFill="1" applyBorder="1" applyAlignment="1">
      <alignment vertical="center"/>
    </xf>
    <xf numFmtId="0" fontId="38" fillId="1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10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 wrapText="1"/>
    </xf>
    <xf numFmtId="0" fontId="38" fillId="8" borderId="9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40" fillId="3" borderId="5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 wrapText="1"/>
    </xf>
    <xf numFmtId="0" fontId="40" fillId="3" borderId="5" xfId="0" applyFont="1" applyFill="1" applyBorder="1" applyAlignment="1">
      <alignment horizontal="center" vertical="center" wrapText="1"/>
    </xf>
    <xf numFmtId="0" fontId="38" fillId="0" borderId="31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5" xfId="0" applyFont="1" applyFill="1" applyBorder="1" applyAlignment="1">
      <alignment horizontal="right" vertical="center"/>
    </xf>
    <xf numFmtId="14" fontId="4" fillId="0" borderId="5" xfId="0" applyNumberFormat="1" applyFont="1" applyFill="1" applyBorder="1" applyAlignment="1">
      <alignment horizontal="right" vertical="center"/>
    </xf>
    <xf numFmtId="0" fontId="41" fillId="0" borderId="10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14" fontId="30" fillId="0" borderId="0" xfId="0" applyNumberFormat="1" applyFont="1" applyBorder="1" applyAlignment="1">
      <alignment horizontal="left" vertical="center"/>
    </xf>
    <xf numFmtId="0" fontId="30" fillId="13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top" wrapText="1"/>
    </xf>
    <xf numFmtId="0" fontId="30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vertical="top"/>
    </xf>
    <xf numFmtId="0" fontId="4" fillId="0" borderId="27" xfId="0" applyFont="1" applyFill="1" applyBorder="1" applyAlignment="1">
      <alignment vertical="center"/>
    </xf>
    <xf numFmtId="0" fontId="42" fillId="0" borderId="5" xfId="0" applyFont="1" applyBorder="1" applyAlignment="1">
      <alignment horizontal="left" vertical="center"/>
    </xf>
    <xf numFmtId="14" fontId="30" fillId="13" borderId="5" xfId="0" applyNumberFormat="1" applyFont="1" applyFill="1" applyBorder="1" applyAlignment="1">
      <alignment vertical="center"/>
    </xf>
    <xf numFmtId="0" fontId="41" fillId="0" borderId="5" xfId="0" applyFont="1" applyFill="1" applyBorder="1" applyAlignment="1">
      <alignment vertical="top"/>
    </xf>
    <xf numFmtId="0" fontId="42" fillId="0" borderId="5" xfId="0" applyFont="1" applyBorder="1" applyAlignment="1">
      <alignment vertical="center"/>
    </xf>
    <xf numFmtId="0" fontId="30" fillId="13" borderId="5" xfId="0" applyFont="1" applyFill="1" applyBorder="1" applyAlignment="1">
      <alignment horizontal="right" vertical="center"/>
    </xf>
    <xf numFmtId="0" fontId="30" fillId="0" borderId="5" xfId="0" applyFont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8" fillId="0" borderId="11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4" fillId="8" borderId="27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31" xfId="0" applyFont="1" applyFill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8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13" borderId="5" xfId="0" applyFont="1" applyFill="1" applyBorder="1" applyAlignment="1">
      <alignment horizontal="center" vertical="center" textRotation="90" wrapText="1"/>
    </xf>
    <xf numFmtId="0" fontId="4" fillId="12" borderId="5" xfId="0" applyFont="1" applyFill="1" applyBorder="1" applyAlignment="1">
      <alignment horizontal="center" vertical="center" textRotation="90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/>
    </xf>
    <xf numFmtId="0" fontId="4" fillId="5" borderId="5" xfId="0" applyFont="1" applyFill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textRotation="90" wrapText="1"/>
    </xf>
    <xf numFmtId="0" fontId="4" fillId="0" borderId="29" xfId="0" applyFont="1" applyBorder="1" applyAlignment="1">
      <alignment horizontal="center" vertical="center" wrapText="1"/>
    </xf>
    <xf numFmtId="0" fontId="4" fillId="13" borderId="29" xfId="0" applyFont="1" applyFill="1" applyBorder="1" applyAlignment="1">
      <alignment horizontal="center" vertical="center" wrapText="1"/>
    </xf>
    <xf numFmtId="0" fontId="4" fillId="11" borderId="29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textRotation="90" wrapText="1"/>
    </xf>
    <xf numFmtId="0" fontId="4" fillId="0" borderId="8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textRotation="90" wrapText="1"/>
    </xf>
    <xf numFmtId="0" fontId="4" fillId="0" borderId="11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textRotation="90" wrapText="1"/>
    </xf>
    <xf numFmtId="0" fontId="5" fillId="12" borderId="5" xfId="0" applyFont="1" applyFill="1" applyBorder="1" applyAlignment="1">
      <alignment horizontal="center" vertical="center" textRotation="90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textRotation="90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5" borderId="5" xfId="0" applyFont="1" applyFill="1" applyBorder="1" applyAlignment="1">
      <alignment horizontal="center" vertical="center" textRotation="90" wrapText="1"/>
    </xf>
    <xf numFmtId="0" fontId="5" fillId="13" borderId="29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vertical="center" textRotation="90" wrapText="1"/>
    </xf>
    <xf numFmtId="0" fontId="7" fillId="0" borderId="0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1" fillId="10" borderId="5" xfId="0" applyFont="1" applyFill="1" applyBorder="1" applyAlignment="1">
      <alignment horizontal="center" vertical="center" wrapText="1"/>
    </xf>
    <xf numFmtId="0" fontId="21" fillId="9" borderId="5" xfId="0" applyFont="1" applyFill="1" applyBorder="1" applyAlignment="1">
      <alignment horizontal="center" vertical="center" wrapText="1"/>
    </xf>
    <xf numFmtId="0" fontId="21" fillId="8" borderId="2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13" borderId="5" xfId="0" applyFont="1" applyFill="1" applyBorder="1" applyAlignment="1">
      <alignment horizontal="center" vertical="center" textRotation="90" wrapText="1"/>
    </xf>
    <xf numFmtId="0" fontId="21" fillId="12" borderId="5" xfId="0" applyFont="1" applyFill="1" applyBorder="1" applyAlignment="1">
      <alignment horizontal="center" vertical="center" textRotation="90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23" xfId="0" applyFont="1" applyFill="1" applyBorder="1" applyAlignment="1">
      <alignment horizontal="center" vertical="center" textRotation="90" wrapText="1"/>
    </xf>
    <xf numFmtId="0" fontId="21" fillId="0" borderId="5" xfId="0" applyFont="1" applyFill="1" applyBorder="1" applyAlignment="1">
      <alignment horizontal="center" vertical="center" textRotation="90"/>
    </xf>
    <xf numFmtId="0" fontId="21" fillId="0" borderId="5" xfId="0" applyFont="1" applyFill="1" applyBorder="1" applyAlignment="1">
      <alignment horizontal="center" vertical="center" textRotation="90" wrapText="1"/>
    </xf>
    <xf numFmtId="0" fontId="21" fillId="5" borderId="5" xfId="0" applyFont="1" applyFill="1" applyBorder="1" applyAlignment="1">
      <alignment vertical="center" textRotation="90" wrapText="1"/>
    </xf>
    <xf numFmtId="0" fontId="3" fillId="0" borderId="40" xfId="0" applyFont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textRotation="90" wrapText="1"/>
    </xf>
    <xf numFmtId="0" fontId="3" fillId="0" borderId="29" xfId="0" applyFont="1" applyBorder="1" applyAlignment="1">
      <alignment horizontal="center" vertical="center" wrapText="1"/>
    </xf>
    <xf numFmtId="0" fontId="21" fillId="13" borderId="29" xfId="0" applyFont="1" applyFill="1" applyBorder="1" applyAlignment="1">
      <alignment horizontal="center" vertical="center" wrapText="1"/>
    </xf>
    <xf numFmtId="0" fontId="3" fillId="11" borderId="29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5" xfId="0" applyFont="1" applyFill="1" applyBorder="1" applyAlignment="1">
      <alignment horizontal="left" vertical="center" textRotation="90"/>
    </xf>
    <xf numFmtId="0" fontId="5" fillId="0" borderId="5" xfId="0" applyFont="1" applyFill="1" applyBorder="1" applyAlignment="1">
      <alignment horizontal="left" vertical="center" textRotation="90" wrapText="1"/>
    </xf>
    <xf numFmtId="0" fontId="3" fillId="0" borderId="5" xfId="0" applyFont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left" vertical="center" wrapText="1"/>
    </xf>
    <xf numFmtId="0" fontId="4" fillId="3" borderId="4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12" fillId="13" borderId="10" xfId="0" applyNumberFormat="1" applyFont="1" applyFill="1" applyBorder="1" applyAlignment="1">
      <alignment horizontal="center" vertical="center" wrapText="1"/>
    </xf>
    <xf numFmtId="0" fontId="12" fillId="13" borderId="5" xfId="0" applyNumberFormat="1" applyFont="1" applyFill="1" applyBorder="1" applyAlignment="1">
      <alignment horizontal="center" vertical="center" wrapText="1"/>
    </xf>
    <xf numFmtId="0" fontId="12" fillId="13" borderId="10" xfId="0" applyNumberFormat="1" applyFont="1" applyFill="1" applyBorder="1" applyAlignment="1">
      <alignment horizontal="center" vertical="center"/>
    </xf>
    <xf numFmtId="0" fontId="12" fillId="13" borderId="5" xfId="0" applyNumberFormat="1" applyFont="1" applyFill="1" applyBorder="1" applyAlignment="1">
      <alignment horizontal="center" vertical="center"/>
    </xf>
    <xf numFmtId="0" fontId="12" fillId="13" borderId="23" xfId="0" applyNumberFormat="1" applyFont="1" applyFill="1" applyBorder="1" applyAlignment="1">
      <alignment horizontal="center" vertical="center"/>
    </xf>
    <xf numFmtId="0" fontId="9" fillId="14" borderId="29" xfId="0" applyNumberFormat="1" applyFont="1" applyFill="1" applyBorder="1" applyAlignment="1">
      <alignment horizontal="center" vertical="center"/>
    </xf>
    <xf numFmtId="0" fontId="9" fillId="14" borderId="5" xfId="0" applyNumberFormat="1" applyFont="1" applyFill="1" applyBorder="1" applyAlignment="1">
      <alignment horizontal="center" vertical="center"/>
    </xf>
    <xf numFmtId="0" fontId="9" fillId="14" borderId="23" xfId="0" applyNumberFormat="1" applyFont="1" applyFill="1" applyBorder="1" applyAlignment="1">
      <alignment horizontal="center" vertical="center"/>
    </xf>
    <xf numFmtId="0" fontId="13" fillId="8" borderId="32" xfId="0" applyNumberFormat="1" applyFont="1" applyFill="1" applyBorder="1" applyAlignment="1">
      <alignment horizontal="center" vertical="center"/>
    </xf>
    <xf numFmtId="0" fontId="13" fillId="8" borderId="17" xfId="0" applyNumberFormat="1" applyFont="1" applyFill="1" applyBorder="1" applyAlignment="1">
      <alignment horizontal="center" vertical="center"/>
    </xf>
    <xf numFmtId="0" fontId="17" fillId="14" borderId="29" xfId="0" applyFont="1" applyFill="1" applyBorder="1" applyAlignment="1">
      <alignment horizontal="center" vertical="center"/>
    </xf>
    <xf numFmtId="0" fontId="17" fillId="14" borderId="5" xfId="0" applyFont="1" applyFill="1" applyBorder="1" applyAlignment="1">
      <alignment horizontal="center" vertical="center"/>
    </xf>
    <xf numFmtId="0" fontId="17" fillId="14" borderId="23" xfId="0" applyFont="1" applyFill="1" applyBorder="1" applyAlignment="1">
      <alignment horizontal="center" vertical="center"/>
    </xf>
    <xf numFmtId="0" fontId="12" fillId="13" borderId="21" xfId="0" applyNumberFormat="1" applyFont="1" applyFill="1" applyBorder="1" applyAlignment="1">
      <alignment horizontal="center" vertical="center" wrapText="1"/>
    </xf>
    <xf numFmtId="0" fontId="12" fillId="13" borderId="9" xfId="0" applyNumberFormat="1" applyFont="1" applyFill="1" applyBorder="1" applyAlignment="1">
      <alignment horizontal="center" vertical="center" wrapText="1"/>
    </xf>
    <xf numFmtId="0" fontId="14" fillId="14" borderId="29" xfId="0" applyFont="1" applyFill="1" applyBorder="1" applyAlignment="1">
      <alignment horizontal="center" vertical="center"/>
    </xf>
    <xf numFmtId="0" fontId="14" fillId="14" borderId="5" xfId="0" applyFont="1" applyFill="1" applyBorder="1" applyAlignment="1">
      <alignment horizontal="center" vertical="center"/>
    </xf>
    <xf numFmtId="0" fontId="14" fillId="14" borderId="23" xfId="0" applyFont="1" applyFill="1" applyBorder="1" applyAlignment="1">
      <alignment horizontal="center" vertical="center"/>
    </xf>
    <xf numFmtId="0" fontId="16" fillId="14" borderId="29" xfId="0" applyFont="1" applyFill="1" applyBorder="1" applyAlignment="1">
      <alignment horizontal="center" vertical="center"/>
    </xf>
    <xf numFmtId="0" fontId="16" fillId="14" borderId="5" xfId="0" applyFont="1" applyFill="1" applyBorder="1" applyAlignment="1">
      <alignment horizontal="center" vertical="center"/>
    </xf>
    <xf numFmtId="0" fontId="16" fillId="14" borderId="23" xfId="0" applyFont="1" applyFill="1" applyBorder="1" applyAlignment="1">
      <alignment horizontal="center" vertical="center"/>
    </xf>
    <xf numFmtId="0" fontId="9" fillId="16" borderId="28" xfId="0" applyNumberFormat="1" applyFont="1" applyFill="1" applyBorder="1" applyAlignment="1">
      <alignment horizontal="center" vertical="center" wrapText="1"/>
    </xf>
    <xf numFmtId="0" fontId="9" fillId="16" borderId="9" xfId="0" applyNumberFormat="1" applyFont="1" applyFill="1" applyBorder="1" applyAlignment="1">
      <alignment horizontal="center" vertical="center" wrapText="1"/>
    </xf>
    <xf numFmtId="0" fontId="9" fillId="16" borderId="34" xfId="0" applyNumberFormat="1" applyFont="1" applyFill="1" applyBorder="1" applyAlignment="1">
      <alignment horizontal="center" vertical="center" wrapText="1"/>
    </xf>
    <xf numFmtId="0" fontId="9" fillId="10" borderId="12" xfId="0" applyNumberFormat="1" applyFont="1" applyFill="1" applyBorder="1" applyAlignment="1">
      <alignment horizontal="center" vertical="center" wrapText="1"/>
    </xf>
    <xf numFmtId="0" fontId="9" fillId="10" borderId="10" xfId="0" applyNumberFormat="1" applyFont="1" applyFill="1" applyBorder="1" applyAlignment="1">
      <alignment horizontal="center" vertical="center" wrapText="1"/>
    </xf>
    <xf numFmtId="0" fontId="9" fillId="10" borderId="5" xfId="0" applyNumberFormat="1" applyFont="1" applyFill="1" applyBorder="1" applyAlignment="1">
      <alignment horizontal="center" vertical="center" wrapText="1"/>
    </xf>
    <xf numFmtId="0" fontId="9" fillId="10" borderId="23" xfId="0" applyNumberFormat="1" applyFont="1" applyFill="1" applyBorder="1" applyAlignment="1">
      <alignment horizontal="center" vertical="center" wrapText="1"/>
    </xf>
    <xf numFmtId="0" fontId="9" fillId="10" borderId="29" xfId="0" applyNumberFormat="1" applyFont="1" applyFill="1" applyBorder="1" applyAlignment="1">
      <alignment horizontal="center" vertical="center" wrapText="1"/>
    </xf>
    <xf numFmtId="9" fontId="14" fillId="16" borderId="29" xfId="1" applyFont="1" applyFill="1" applyBorder="1" applyAlignment="1">
      <alignment horizontal="center" vertical="center"/>
    </xf>
    <xf numFmtId="9" fontId="14" fillId="16" borderId="5" xfId="1" applyFont="1" applyFill="1" applyBorder="1" applyAlignment="1">
      <alignment horizontal="center" vertical="center"/>
    </xf>
    <xf numFmtId="9" fontId="14" fillId="16" borderId="12" xfId="1" applyFont="1" applyFill="1" applyBorder="1" applyAlignment="1">
      <alignment horizontal="center" vertical="center"/>
    </xf>
    <xf numFmtId="0" fontId="14" fillId="16" borderId="29" xfId="0" applyNumberFormat="1" applyFont="1" applyFill="1" applyBorder="1" applyAlignment="1">
      <alignment horizontal="center" vertical="center"/>
    </xf>
    <xf numFmtId="0" fontId="14" fillId="16" borderId="5" xfId="0" applyNumberFormat="1" applyFont="1" applyFill="1" applyBorder="1" applyAlignment="1">
      <alignment horizontal="center" vertical="center"/>
    </xf>
    <xf numFmtId="0" fontId="14" fillId="16" borderId="12" xfId="0" applyNumberFormat="1" applyFont="1" applyFill="1" applyBorder="1" applyAlignment="1">
      <alignment horizontal="center" vertical="center"/>
    </xf>
    <xf numFmtId="0" fontId="9" fillId="16" borderId="29" xfId="0" applyNumberFormat="1" applyFont="1" applyFill="1" applyBorder="1" applyAlignment="1">
      <alignment horizontal="center" vertical="center"/>
    </xf>
    <xf numFmtId="0" fontId="9" fillId="16" borderId="5" xfId="0" applyNumberFormat="1" applyFont="1" applyFill="1" applyBorder="1" applyAlignment="1">
      <alignment horizontal="center" vertical="center"/>
    </xf>
    <xf numFmtId="0" fontId="9" fillId="16" borderId="12" xfId="0" applyNumberFormat="1" applyFont="1" applyFill="1" applyBorder="1" applyAlignment="1">
      <alignment horizontal="center" vertical="center"/>
    </xf>
    <xf numFmtId="0" fontId="16" fillId="16" borderId="29" xfId="0" applyNumberFormat="1" applyFont="1" applyFill="1" applyBorder="1" applyAlignment="1">
      <alignment horizontal="center" vertical="center"/>
    </xf>
    <xf numFmtId="0" fontId="16" fillId="16" borderId="5" xfId="0" applyNumberFormat="1" applyFont="1" applyFill="1" applyBorder="1" applyAlignment="1">
      <alignment horizontal="center" vertical="center"/>
    </xf>
    <xf numFmtId="0" fontId="16" fillId="16" borderId="12" xfId="0" applyNumberFormat="1" applyFont="1" applyFill="1" applyBorder="1" applyAlignment="1">
      <alignment horizontal="center" vertical="center"/>
    </xf>
    <xf numFmtId="0" fontId="9" fillId="16" borderId="11" xfId="0" applyNumberFormat="1" applyFont="1" applyFill="1" applyBorder="1" applyAlignment="1">
      <alignment horizontal="center" vertical="center"/>
    </xf>
    <xf numFmtId="0" fontId="9" fillId="16" borderId="8" xfId="0" applyNumberFormat="1" applyFont="1" applyFill="1" applyBorder="1" applyAlignment="1">
      <alignment horizontal="center" vertical="center"/>
    </xf>
    <xf numFmtId="0" fontId="12" fillId="10" borderId="35" xfId="0" applyNumberFormat="1" applyFont="1" applyFill="1" applyBorder="1" applyAlignment="1">
      <alignment horizontal="center" vertical="center"/>
    </xf>
    <xf numFmtId="0" fontId="12" fillId="10" borderId="20" xfId="0" applyNumberFormat="1" applyFont="1" applyFill="1" applyBorder="1" applyAlignment="1">
      <alignment horizontal="center" vertical="center"/>
    </xf>
    <xf numFmtId="0" fontId="12" fillId="10" borderId="31" xfId="0" applyNumberFormat="1" applyFont="1" applyFill="1" applyBorder="1" applyAlignment="1">
      <alignment horizontal="center" vertical="center"/>
    </xf>
    <xf numFmtId="0" fontId="9" fillId="10" borderId="39" xfId="0" applyNumberFormat="1" applyFont="1" applyFill="1" applyBorder="1" applyAlignment="1">
      <alignment horizontal="center" vertical="center" wrapText="1"/>
    </xf>
    <xf numFmtId="0" fontId="9" fillId="10" borderId="38" xfId="0" applyNumberFormat="1" applyFont="1" applyFill="1" applyBorder="1" applyAlignment="1">
      <alignment horizontal="center" vertical="center" wrapText="1"/>
    </xf>
    <xf numFmtId="0" fontId="9" fillId="10" borderId="37" xfId="0" applyNumberFormat="1" applyFont="1" applyFill="1" applyBorder="1" applyAlignment="1">
      <alignment horizontal="center" vertical="center" wrapText="1"/>
    </xf>
    <xf numFmtId="0" fontId="9" fillId="16" borderId="29" xfId="0" applyNumberFormat="1" applyFont="1" applyFill="1" applyBorder="1" applyAlignment="1">
      <alignment horizontal="center" vertical="center" wrapText="1"/>
    </xf>
    <xf numFmtId="0" fontId="9" fillId="16" borderId="5" xfId="0" applyNumberFormat="1" applyFont="1" applyFill="1" applyBorder="1" applyAlignment="1">
      <alignment horizontal="center" vertical="center" wrapText="1"/>
    </xf>
    <xf numFmtId="0" fontId="9" fillId="16" borderId="12" xfId="0" applyNumberFormat="1" applyFont="1" applyFill="1" applyBorder="1" applyAlignment="1">
      <alignment horizontal="center" vertical="center" wrapText="1"/>
    </xf>
    <xf numFmtId="0" fontId="9" fillId="10" borderId="27" xfId="0" applyNumberFormat="1" applyFont="1" applyFill="1" applyBorder="1" applyAlignment="1">
      <alignment horizontal="center" vertical="center" wrapText="1"/>
    </xf>
    <xf numFmtId="0" fontId="9" fillId="10" borderId="26" xfId="0" applyNumberFormat="1" applyFont="1" applyFill="1" applyBorder="1" applyAlignment="1">
      <alignment horizontal="center" vertical="center" wrapText="1"/>
    </xf>
    <xf numFmtId="0" fontId="9" fillId="10" borderId="25" xfId="0" applyNumberFormat="1" applyFont="1" applyFill="1" applyBorder="1" applyAlignment="1">
      <alignment horizontal="center" vertical="center" wrapText="1"/>
    </xf>
    <xf numFmtId="0" fontId="9" fillId="10" borderId="28" xfId="0" applyNumberFormat="1" applyFont="1" applyFill="1" applyBorder="1" applyAlignment="1">
      <alignment horizontal="center" vertical="center" wrapText="1"/>
    </xf>
    <xf numFmtId="0" fontId="9" fillId="10" borderId="9" xfId="0" applyNumberFormat="1" applyFont="1" applyFill="1" applyBorder="1" applyAlignment="1">
      <alignment horizontal="center" vertical="center" wrapText="1"/>
    </xf>
    <xf numFmtId="0" fontId="12" fillId="13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2" fillId="13" borderId="34" xfId="0" applyNumberFormat="1" applyFont="1" applyFill="1" applyBorder="1" applyAlignment="1">
      <alignment horizontal="center" vertical="center" wrapText="1"/>
    </xf>
    <xf numFmtId="0" fontId="12" fillId="13" borderId="33" xfId="0" applyNumberFormat="1" applyFont="1" applyFill="1" applyBorder="1" applyAlignment="1">
      <alignment horizontal="center" vertical="center" wrapText="1"/>
    </xf>
    <xf numFmtId="0" fontId="12" fillId="13" borderId="16" xfId="0" applyNumberFormat="1" applyFont="1" applyFill="1" applyBorder="1" applyAlignment="1">
      <alignment horizontal="center" vertical="center" wrapText="1"/>
    </xf>
    <xf numFmtId="0" fontId="14" fillId="13" borderId="10" xfId="0" applyNumberFormat="1" applyFont="1" applyFill="1" applyBorder="1" applyAlignment="1">
      <alignment horizontal="center" vertical="center"/>
    </xf>
    <xf numFmtId="0" fontId="14" fillId="13" borderId="5" xfId="0" applyNumberFormat="1" applyFont="1" applyFill="1" applyBorder="1" applyAlignment="1">
      <alignment horizontal="center" vertical="center"/>
    </xf>
    <xf numFmtId="0" fontId="14" fillId="13" borderId="23" xfId="0" applyNumberFormat="1" applyFont="1" applyFill="1" applyBorder="1" applyAlignment="1">
      <alignment horizontal="center" vertical="center"/>
    </xf>
    <xf numFmtId="0" fontId="14" fillId="9" borderId="29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6" fillId="9" borderId="29" xfId="0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0" fontId="16" fillId="9" borderId="1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center" vertical="center" wrapText="1"/>
    </xf>
    <xf numFmtId="0" fontId="5" fillId="10" borderId="26" xfId="0" applyFont="1" applyFill="1" applyBorder="1" applyAlignment="1">
      <alignment horizontal="center" vertical="center" wrapText="1"/>
    </xf>
    <xf numFmtId="0" fontId="5" fillId="10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73"/>
  <sheetViews>
    <sheetView zoomScale="70" zoomScaleNormal="70" workbookViewId="0">
      <pane xSplit="2" ySplit="20" topLeftCell="C41" activePane="bottomRight" state="frozen"/>
      <selection pane="topRight" activeCell="C1" sqref="C1"/>
      <selection pane="bottomLeft" activeCell="A21" sqref="A21"/>
      <selection pane="bottomRight" activeCell="G42" sqref="G42"/>
    </sheetView>
  </sheetViews>
  <sheetFormatPr defaultRowHeight="13.5" x14ac:dyDescent="0.25"/>
  <cols>
    <col min="1" max="1" width="4.7109375" style="1" customWidth="1"/>
    <col min="2" max="2" width="22.85546875" style="1" customWidth="1"/>
    <col min="3" max="3" width="7.7109375" style="1" customWidth="1"/>
    <col min="4" max="4" width="21.7109375" style="1" customWidth="1"/>
    <col min="5" max="5" width="10.28515625" style="1" customWidth="1"/>
    <col min="6" max="6" width="13.140625" style="1" customWidth="1"/>
    <col min="7" max="7" width="17.28515625" style="1" customWidth="1"/>
    <col min="8" max="8" width="12.28515625" style="1" customWidth="1"/>
    <col min="9" max="11" width="5.85546875" style="1" customWidth="1"/>
    <col min="12" max="12" width="17.28515625" style="1" customWidth="1"/>
    <col min="13" max="13" width="4.140625" style="1" customWidth="1"/>
    <col min="14" max="14" width="16.28515625" style="1" customWidth="1"/>
    <col min="15" max="15" width="11.28515625" style="1" customWidth="1"/>
    <col min="16" max="16" width="11" style="1" customWidth="1"/>
    <col min="17" max="17" width="15.85546875" style="1" customWidth="1"/>
    <col min="18" max="18" width="4.85546875" style="1" customWidth="1"/>
    <col min="19" max="19" width="4.42578125" style="1" customWidth="1"/>
    <col min="20" max="20" width="6.42578125" style="1" customWidth="1"/>
    <col min="21" max="21" width="7.140625" style="1" customWidth="1"/>
    <col min="22" max="22" width="16.140625" style="1" customWidth="1"/>
    <col min="23" max="23" width="8.5703125" style="1" customWidth="1"/>
    <col min="24" max="24" width="4.85546875" style="1" customWidth="1"/>
    <col min="25" max="25" width="4.5703125" style="1" customWidth="1"/>
    <col min="26" max="26" width="5.42578125" style="1" customWidth="1"/>
    <col min="27" max="27" width="6" style="1" customWidth="1"/>
    <col min="28" max="28" width="5.42578125" style="1" customWidth="1"/>
    <col min="29" max="29" width="4.85546875" style="1" customWidth="1"/>
    <col min="30" max="31" width="5.42578125" style="1" customWidth="1"/>
    <col min="32" max="32" width="6.42578125" style="1" customWidth="1"/>
    <col min="33" max="33" width="10.85546875" style="2" customWidth="1"/>
    <col min="34" max="34" width="10" style="2" customWidth="1"/>
    <col min="35" max="35" width="12.42578125" style="2" customWidth="1"/>
    <col min="36" max="36" width="15.7109375" style="2" customWidth="1"/>
    <col min="37" max="37" width="4.7109375" style="1" customWidth="1"/>
    <col min="38" max="38" width="4.28515625" style="1" customWidth="1"/>
    <col min="39" max="39" width="11.28515625" style="1" customWidth="1"/>
    <col min="40" max="40" width="15.7109375" style="1" customWidth="1"/>
    <col min="41" max="41" width="16.28515625" style="1" customWidth="1"/>
    <col min="42" max="42" width="19.140625" style="1" customWidth="1"/>
    <col min="43" max="43" width="49.28515625" style="1" customWidth="1"/>
    <col min="44" max="44" width="9.28515625" style="1" customWidth="1"/>
    <col min="45" max="45" width="4.140625" style="1" customWidth="1"/>
    <col min="46" max="46" width="6.5703125" style="1" customWidth="1"/>
    <col min="47" max="47" width="5.42578125" style="1" customWidth="1"/>
    <col min="48" max="48" width="5" style="1" customWidth="1"/>
    <col min="49" max="49" width="8" style="1" customWidth="1"/>
    <col min="50" max="50" width="5" style="1" customWidth="1"/>
    <col min="51" max="51" width="6.140625" style="1" customWidth="1"/>
    <col min="52" max="52" width="4.28515625" style="1" customWidth="1"/>
    <col min="53" max="53" width="36.7109375" style="1" customWidth="1"/>
    <col min="54" max="16384" width="9.140625" style="1"/>
  </cols>
  <sheetData>
    <row r="1" spans="1:52" ht="33" customHeight="1" thickBot="1" x14ac:dyDescent="0.3">
      <c r="A1" s="905" t="s">
        <v>825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  <c r="T1" s="905"/>
      <c r="U1" s="905"/>
      <c r="V1" s="905"/>
      <c r="W1" s="905"/>
      <c r="X1" s="905"/>
      <c r="Y1" s="905"/>
      <c r="Z1" s="905"/>
      <c r="AA1" s="905"/>
      <c r="AB1" s="905"/>
      <c r="AC1" s="905"/>
      <c r="AD1" s="905"/>
      <c r="AE1" s="905"/>
      <c r="AF1" s="905"/>
      <c r="AG1" s="905"/>
      <c r="AH1" s="905"/>
      <c r="AI1" s="905"/>
      <c r="AJ1" s="905"/>
      <c r="AK1" s="905"/>
      <c r="AL1" s="905"/>
      <c r="AM1" s="905"/>
      <c r="AN1" s="905"/>
      <c r="AO1" s="905"/>
      <c r="AP1" s="794"/>
      <c r="AQ1" s="139"/>
      <c r="AR1" s="139"/>
      <c r="AS1" s="139"/>
      <c r="AT1" s="139"/>
      <c r="AU1" s="139"/>
      <c r="AV1" s="139"/>
      <c r="AW1" s="139"/>
      <c r="AX1" s="139"/>
      <c r="AY1" s="139"/>
      <c r="AZ1" s="139"/>
    </row>
    <row r="2" spans="1:52" ht="57" customHeight="1" x14ac:dyDescent="0.25">
      <c r="A2" s="906" t="s">
        <v>134</v>
      </c>
      <c r="B2" s="897" t="s">
        <v>133</v>
      </c>
      <c r="C2" s="910" t="s">
        <v>132</v>
      </c>
      <c r="D2" s="911" t="s">
        <v>131</v>
      </c>
      <c r="E2" s="911"/>
      <c r="F2" s="911"/>
      <c r="G2" s="911"/>
      <c r="H2" s="911"/>
      <c r="I2" s="897" t="s">
        <v>130</v>
      </c>
      <c r="J2" s="897"/>
      <c r="K2" s="897"/>
      <c r="L2" s="897"/>
      <c r="M2" s="897"/>
      <c r="N2" s="912" t="s">
        <v>129</v>
      </c>
      <c r="O2" s="912"/>
      <c r="P2" s="912"/>
      <c r="Q2" s="912"/>
      <c r="R2" s="913" t="s">
        <v>128</v>
      </c>
      <c r="S2" s="913"/>
      <c r="T2" s="913"/>
      <c r="U2" s="913"/>
      <c r="V2" s="897" t="s">
        <v>127</v>
      </c>
      <c r="W2" s="897"/>
      <c r="X2" s="897"/>
      <c r="Y2" s="911" t="s">
        <v>126</v>
      </c>
      <c r="Z2" s="911"/>
      <c r="AA2" s="911"/>
      <c r="AB2" s="911"/>
      <c r="AC2" s="911"/>
      <c r="AD2" s="911"/>
      <c r="AE2" s="911"/>
      <c r="AF2" s="911"/>
      <c r="AG2" s="897" t="s">
        <v>125</v>
      </c>
      <c r="AH2" s="897"/>
      <c r="AI2" s="897"/>
      <c r="AJ2" s="897"/>
      <c r="AK2" s="897"/>
      <c r="AL2" s="897"/>
      <c r="AM2" s="897"/>
      <c r="AN2" s="897"/>
      <c r="AO2" s="897"/>
      <c r="AP2" s="898"/>
      <c r="AQ2" s="899" t="s">
        <v>826</v>
      </c>
      <c r="AR2" s="100"/>
      <c r="AS2" s="100"/>
      <c r="AT2" s="100"/>
      <c r="AU2" s="100"/>
      <c r="AV2" s="100"/>
    </row>
    <row r="3" spans="1:52" ht="129" customHeight="1" x14ac:dyDescent="0.25">
      <c r="A3" s="907"/>
      <c r="B3" s="890"/>
      <c r="C3" s="894"/>
      <c r="D3" s="894" t="s">
        <v>124</v>
      </c>
      <c r="E3" s="890" t="s">
        <v>123</v>
      </c>
      <c r="F3" s="903" t="s">
        <v>122</v>
      </c>
      <c r="G3" s="894" t="s">
        <v>121</v>
      </c>
      <c r="H3" s="904" t="s">
        <v>477</v>
      </c>
      <c r="I3" s="894" t="s">
        <v>119</v>
      </c>
      <c r="J3" s="894" t="s">
        <v>118</v>
      </c>
      <c r="K3" s="894" t="s">
        <v>117</v>
      </c>
      <c r="L3" s="894" t="s">
        <v>116</v>
      </c>
      <c r="M3" s="890" t="s">
        <v>100</v>
      </c>
      <c r="N3" s="895" t="s">
        <v>115</v>
      </c>
      <c r="O3" s="895" t="s">
        <v>114</v>
      </c>
      <c r="P3" s="895" t="s">
        <v>113</v>
      </c>
      <c r="Q3" s="896" t="s">
        <v>107</v>
      </c>
      <c r="R3" s="914"/>
      <c r="S3" s="914"/>
      <c r="T3" s="914"/>
      <c r="U3" s="914"/>
      <c r="V3" s="890" t="s">
        <v>112</v>
      </c>
      <c r="W3" s="890"/>
      <c r="X3" s="890"/>
      <c r="Y3" s="890" t="s">
        <v>827</v>
      </c>
      <c r="Z3" s="890"/>
      <c r="AA3" s="890"/>
      <c r="AB3" s="890"/>
      <c r="AC3" s="890" t="s">
        <v>110</v>
      </c>
      <c r="AD3" s="890"/>
      <c r="AE3" s="890"/>
      <c r="AF3" s="890"/>
      <c r="AG3" s="891" t="s">
        <v>109</v>
      </c>
      <c r="AH3" s="891"/>
      <c r="AI3" s="891"/>
      <c r="AJ3" s="891"/>
      <c r="AK3" s="892" t="s">
        <v>108</v>
      </c>
      <c r="AL3" s="892"/>
      <c r="AM3" s="892"/>
      <c r="AN3" s="892"/>
      <c r="AO3" s="893" t="s">
        <v>107</v>
      </c>
      <c r="AP3" s="871" t="s">
        <v>106</v>
      </c>
      <c r="AQ3" s="900"/>
      <c r="AR3" s="482"/>
      <c r="AS3" s="482"/>
      <c r="AT3" s="482"/>
      <c r="AU3" s="482"/>
      <c r="AV3" s="482"/>
    </row>
    <row r="4" spans="1:52" ht="139.5" hidden="1" customHeight="1" x14ac:dyDescent="0.25">
      <c r="A4" s="907"/>
      <c r="B4" s="890"/>
      <c r="C4" s="894"/>
      <c r="D4" s="894"/>
      <c r="E4" s="890"/>
      <c r="F4" s="903"/>
      <c r="G4" s="894"/>
      <c r="H4" s="904"/>
      <c r="I4" s="894"/>
      <c r="J4" s="894"/>
      <c r="K4" s="894"/>
      <c r="L4" s="894"/>
      <c r="M4" s="890"/>
      <c r="N4" s="895"/>
      <c r="O4" s="895"/>
      <c r="P4" s="895"/>
      <c r="Q4" s="896"/>
      <c r="R4" s="795" t="s">
        <v>105</v>
      </c>
      <c r="S4" s="795" t="s">
        <v>104</v>
      </c>
      <c r="T4" s="795" t="s">
        <v>103</v>
      </c>
      <c r="U4" s="795" t="s">
        <v>96</v>
      </c>
      <c r="V4" s="95" t="s">
        <v>291</v>
      </c>
      <c r="W4" s="95" t="s">
        <v>101</v>
      </c>
      <c r="X4" s="95" t="s">
        <v>93</v>
      </c>
      <c r="Y4" s="200" t="s">
        <v>99</v>
      </c>
      <c r="Z4" s="200" t="s">
        <v>98</v>
      </c>
      <c r="AA4" s="200" t="s">
        <v>97</v>
      </c>
      <c r="AB4" s="200" t="s">
        <v>100</v>
      </c>
      <c r="AC4" s="200" t="s">
        <v>99</v>
      </c>
      <c r="AD4" s="200" t="s">
        <v>98</v>
      </c>
      <c r="AE4" s="200" t="s">
        <v>97</v>
      </c>
      <c r="AF4" s="200" t="s">
        <v>100</v>
      </c>
      <c r="AG4" s="796" t="s">
        <v>99</v>
      </c>
      <c r="AH4" s="796" t="s">
        <v>98</v>
      </c>
      <c r="AI4" s="796" t="s">
        <v>97</v>
      </c>
      <c r="AJ4" s="797" t="s">
        <v>96</v>
      </c>
      <c r="AK4" s="798" t="s">
        <v>99</v>
      </c>
      <c r="AL4" s="798" t="s">
        <v>98</v>
      </c>
      <c r="AM4" s="798" t="s">
        <v>97</v>
      </c>
      <c r="AN4" s="799" t="s">
        <v>96</v>
      </c>
      <c r="AO4" s="893"/>
      <c r="AP4" s="871"/>
      <c r="AQ4" s="900"/>
      <c r="AR4" s="482"/>
      <c r="AS4" s="482"/>
      <c r="AT4" s="482"/>
      <c r="AU4" s="482"/>
      <c r="AV4" s="482"/>
    </row>
    <row r="5" spans="1:52" ht="49.5" customHeight="1" thickBot="1" x14ac:dyDescent="0.3">
      <c r="A5" s="908"/>
      <c r="B5" s="909"/>
      <c r="C5" s="123" t="s">
        <v>94</v>
      </c>
      <c r="D5" s="902"/>
      <c r="E5" s="123" t="s">
        <v>94</v>
      </c>
      <c r="F5" s="800"/>
      <c r="G5" s="800"/>
      <c r="H5" s="801"/>
      <c r="I5" s="123"/>
      <c r="J5" s="123"/>
      <c r="K5" s="127"/>
      <c r="L5" s="123"/>
      <c r="M5" s="123"/>
      <c r="N5" s="126" t="s">
        <v>88</v>
      </c>
      <c r="O5" s="126" t="s">
        <v>88</v>
      </c>
      <c r="P5" s="126" t="s">
        <v>88</v>
      </c>
      <c r="Q5" s="125" t="s">
        <v>88</v>
      </c>
      <c r="R5" s="536" t="s">
        <v>89</v>
      </c>
      <c r="S5" s="536" t="s">
        <v>89</v>
      </c>
      <c r="T5" s="536" t="s">
        <v>89</v>
      </c>
      <c r="U5" s="536" t="s">
        <v>828</v>
      </c>
      <c r="V5" s="123" t="s">
        <v>95</v>
      </c>
      <c r="W5" s="123" t="s">
        <v>94</v>
      </c>
      <c r="X5" s="123" t="s">
        <v>93</v>
      </c>
      <c r="Y5" s="123" t="s">
        <v>92</v>
      </c>
      <c r="Z5" s="123" t="s">
        <v>91</v>
      </c>
      <c r="AA5" s="123" t="s">
        <v>90</v>
      </c>
      <c r="AB5" s="123" t="s">
        <v>829</v>
      </c>
      <c r="AC5" s="123" t="s">
        <v>92</v>
      </c>
      <c r="AD5" s="123" t="s">
        <v>91</v>
      </c>
      <c r="AE5" s="123" t="s">
        <v>90</v>
      </c>
      <c r="AF5" s="123" t="s">
        <v>829</v>
      </c>
      <c r="AG5" s="802" t="s">
        <v>89</v>
      </c>
      <c r="AH5" s="802" t="s">
        <v>89</v>
      </c>
      <c r="AI5" s="802" t="s">
        <v>89</v>
      </c>
      <c r="AJ5" s="802" t="s">
        <v>89</v>
      </c>
      <c r="AK5" s="119" t="s">
        <v>89</v>
      </c>
      <c r="AL5" s="119" t="s">
        <v>89</v>
      </c>
      <c r="AM5" s="119" t="s">
        <v>89</v>
      </c>
      <c r="AN5" s="119" t="s">
        <v>88</v>
      </c>
      <c r="AO5" s="118" t="s">
        <v>88</v>
      </c>
      <c r="AP5" s="803" t="s">
        <v>88</v>
      </c>
      <c r="AQ5" s="901"/>
      <c r="AR5" s="497"/>
      <c r="AS5" s="497"/>
      <c r="AT5" s="497"/>
      <c r="AU5" s="497"/>
      <c r="AV5" s="497"/>
    </row>
    <row r="6" spans="1:52" ht="28.5" customHeight="1" x14ac:dyDescent="0.25">
      <c r="A6" s="804">
        <v>1</v>
      </c>
      <c r="B6" s="805">
        <v>2</v>
      </c>
      <c r="C6" s="389">
        <v>3</v>
      </c>
      <c r="D6" s="805">
        <v>4</v>
      </c>
      <c r="E6" s="389">
        <v>5</v>
      </c>
      <c r="F6" s="805">
        <v>6</v>
      </c>
      <c r="G6" s="389">
        <v>7</v>
      </c>
      <c r="H6" s="390">
        <v>8</v>
      </c>
      <c r="I6" s="389">
        <v>9</v>
      </c>
      <c r="J6" s="805">
        <v>10</v>
      </c>
      <c r="K6" s="389">
        <v>11</v>
      </c>
      <c r="L6" s="805">
        <v>12</v>
      </c>
      <c r="M6" s="389">
        <v>13</v>
      </c>
      <c r="N6" s="806">
        <v>14</v>
      </c>
      <c r="O6" s="388">
        <v>15</v>
      </c>
      <c r="P6" s="806">
        <v>16</v>
      </c>
      <c r="Q6" s="397">
        <v>17</v>
      </c>
      <c r="R6" s="807">
        <v>18</v>
      </c>
      <c r="S6" s="386">
        <v>19</v>
      </c>
      <c r="T6" s="807">
        <v>20</v>
      </c>
      <c r="U6" s="386">
        <v>21</v>
      </c>
      <c r="V6" s="805">
        <v>22</v>
      </c>
      <c r="W6" s="389">
        <v>23</v>
      </c>
      <c r="X6" s="805">
        <v>24</v>
      </c>
      <c r="Y6" s="389">
        <v>25</v>
      </c>
      <c r="Z6" s="805">
        <v>26</v>
      </c>
      <c r="AA6" s="389">
        <v>27</v>
      </c>
      <c r="AB6" s="805">
        <v>28</v>
      </c>
      <c r="AC6" s="389">
        <v>29</v>
      </c>
      <c r="AD6" s="805">
        <v>30</v>
      </c>
      <c r="AE6" s="389">
        <v>31</v>
      </c>
      <c r="AF6" s="805">
        <v>32</v>
      </c>
      <c r="AG6" s="383">
        <v>33</v>
      </c>
      <c r="AH6" s="808">
        <v>34</v>
      </c>
      <c r="AI6" s="383">
        <v>35</v>
      </c>
      <c r="AJ6" s="808">
        <v>36</v>
      </c>
      <c r="AK6" s="809">
        <v>37</v>
      </c>
      <c r="AL6" s="810">
        <v>38</v>
      </c>
      <c r="AM6" s="809">
        <v>39</v>
      </c>
      <c r="AN6" s="810">
        <v>40</v>
      </c>
      <c r="AO6" s="811">
        <v>41</v>
      </c>
      <c r="AP6" s="812">
        <v>42</v>
      </c>
      <c r="AQ6" s="161"/>
      <c r="AR6" s="100"/>
      <c r="AS6" s="101"/>
      <c r="AT6" s="100"/>
      <c r="AU6" s="101"/>
      <c r="AV6" s="100"/>
    </row>
    <row r="7" spans="1:52" ht="99" hidden="1" customHeight="1" x14ac:dyDescent="0.25">
      <c r="A7" s="99"/>
      <c r="B7" s="96" t="s">
        <v>830</v>
      </c>
      <c r="C7" s="96"/>
      <c r="D7" s="95" t="s">
        <v>831</v>
      </c>
      <c r="E7" s="96">
        <v>1</v>
      </c>
      <c r="F7" s="96"/>
      <c r="G7" s="96" t="s">
        <v>832</v>
      </c>
      <c r="H7" s="166"/>
      <c r="I7" s="96"/>
      <c r="J7" s="96"/>
      <c r="K7" s="96"/>
      <c r="L7" s="96"/>
      <c r="M7" s="96"/>
      <c r="N7" s="89">
        <v>418300</v>
      </c>
      <c r="O7" s="89">
        <v>95400</v>
      </c>
      <c r="P7" s="89"/>
      <c r="Q7" s="152">
        <v>1368700</v>
      </c>
      <c r="R7" s="43"/>
      <c r="S7" s="43"/>
      <c r="T7" s="43"/>
      <c r="U7" s="43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81"/>
      <c r="AH7" s="81"/>
      <c r="AI7" s="81"/>
      <c r="AJ7" s="81"/>
      <c r="AK7" s="148">
        <f>R7*Y7</f>
        <v>0</v>
      </c>
      <c r="AL7" s="148">
        <f t="shared" ref="AL7:AN21" si="0">S7*Z7</f>
        <v>0</v>
      </c>
      <c r="AM7" s="148">
        <f t="shared" si="0"/>
        <v>0</v>
      </c>
      <c r="AN7" s="148">
        <f t="shared" si="0"/>
        <v>0</v>
      </c>
      <c r="AO7" s="66">
        <f>AK7+AL7+AM7+AN7</f>
        <v>0</v>
      </c>
      <c r="AP7" s="813">
        <f>AO7-Q7</f>
        <v>-1368700</v>
      </c>
      <c r="AQ7" s="814"/>
      <c r="AR7" s="497"/>
      <c r="AS7" s="497"/>
      <c r="AT7" s="497"/>
      <c r="AU7" s="497"/>
      <c r="AV7" s="497"/>
    </row>
    <row r="8" spans="1:52" ht="35.25" hidden="1" customHeight="1" x14ac:dyDescent="0.25">
      <c r="A8" s="99"/>
      <c r="B8" s="96" t="s">
        <v>830</v>
      </c>
      <c r="C8" s="96"/>
      <c r="D8" s="95" t="s">
        <v>59</v>
      </c>
      <c r="E8" s="96">
        <v>1</v>
      </c>
      <c r="F8" s="96"/>
      <c r="G8" s="96" t="s">
        <v>833</v>
      </c>
      <c r="H8" s="166"/>
      <c r="I8" s="96"/>
      <c r="J8" s="96"/>
      <c r="K8" s="96"/>
      <c r="L8" s="96"/>
      <c r="M8" s="96"/>
      <c r="N8" s="89">
        <v>662399.9</v>
      </c>
      <c r="O8" s="89">
        <v>1971200</v>
      </c>
      <c r="P8" s="89"/>
      <c r="Q8" s="152">
        <v>2633539.9</v>
      </c>
      <c r="R8" s="43"/>
      <c r="S8" s="43"/>
      <c r="T8" s="43"/>
      <c r="U8" s="43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81"/>
      <c r="AH8" s="81"/>
      <c r="AI8" s="81"/>
      <c r="AJ8" s="81"/>
      <c r="AK8" s="148">
        <f t="shared" ref="AK8:AK20" si="1">R8*Y8</f>
        <v>0</v>
      </c>
      <c r="AL8" s="148">
        <f t="shared" si="0"/>
        <v>0</v>
      </c>
      <c r="AM8" s="148">
        <f t="shared" si="0"/>
        <v>0</v>
      </c>
      <c r="AN8" s="148">
        <f t="shared" si="0"/>
        <v>0</v>
      </c>
      <c r="AO8" s="66">
        <f t="shared" ref="AO8:AO20" si="2">AK8+AL8+AM8+AN8</f>
        <v>0</v>
      </c>
      <c r="AP8" s="813">
        <f t="shared" ref="AP8:AP20" si="3">AO8-Q8</f>
        <v>-2633539.9</v>
      </c>
      <c r="AQ8" s="814"/>
      <c r="AR8" s="497"/>
      <c r="AS8" s="497"/>
      <c r="AT8" s="497"/>
      <c r="AU8" s="497"/>
      <c r="AV8" s="497"/>
    </row>
    <row r="9" spans="1:52" ht="30" hidden="1" customHeight="1" x14ac:dyDescent="0.25">
      <c r="A9" s="99"/>
      <c r="B9" s="96" t="s">
        <v>830</v>
      </c>
      <c r="C9" s="96"/>
      <c r="D9" s="95" t="s">
        <v>64</v>
      </c>
      <c r="E9" s="96">
        <v>1</v>
      </c>
      <c r="F9" s="96"/>
      <c r="G9" s="96" t="s">
        <v>834</v>
      </c>
      <c r="H9" s="166"/>
      <c r="I9" s="96"/>
      <c r="J9" s="96"/>
      <c r="K9" s="96"/>
      <c r="L9" s="96"/>
      <c r="M9" s="96"/>
      <c r="N9" s="89">
        <v>109900</v>
      </c>
      <c r="O9" s="89">
        <v>827200</v>
      </c>
      <c r="P9" s="89"/>
      <c r="Q9" s="152">
        <v>937100</v>
      </c>
      <c r="R9" s="43"/>
      <c r="S9" s="43"/>
      <c r="T9" s="43"/>
      <c r="U9" s="43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81"/>
      <c r="AH9" s="81"/>
      <c r="AI9" s="81"/>
      <c r="AJ9" s="81"/>
      <c r="AK9" s="148">
        <f t="shared" si="1"/>
        <v>0</v>
      </c>
      <c r="AL9" s="148">
        <f t="shared" si="0"/>
        <v>0</v>
      </c>
      <c r="AM9" s="148">
        <f t="shared" si="0"/>
        <v>0</v>
      </c>
      <c r="AN9" s="148">
        <f t="shared" si="0"/>
        <v>0</v>
      </c>
      <c r="AO9" s="66">
        <f t="shared" si="2"/>
        <v>0</v>
      </c>
      <c r="AP9" s="813">
        <f t="shared" si="3"/>
        <v>-937100</v>
      </c>
      <c r="AQ9" s="814"/>
      <c r="AR9" s="497"/>
      <c r="AS9" s="497"/>
      <c r="AT9" s="497"/>
      <c r="AU9" s="497"/>
      <c r="AV9" s="497"/>
    </row>
    <row r="10" spans="1:52" ht="0.75" hidden="1" customHeight="1" x14ac:dyDescent="0.25">
      <c r="A10" s="99"/>
      <c r="B10" s="96" t="s">
        <v>830</v>
      </c>
      <c r="C10" s="96"/>
      <c r="D10" s="95" t="s">
        <v>835</v>
      </c>
      <c r="E10" s="96">
        <v>1</v>
      </c>
      <c r="F10" s="96"/>
      <c r="G10" s="96" t="s">
        <v>836</v>
      </c>
      <c r="H10" s="166"/>
      <c r="I10" s="96"/>
      <c r="J10" s="96"/>
      <c r="K10" s="96"/>
      <c r="L10" s="96"/>
      <c r="M10" s="96"/>
      <c r="N10" s="89">
        <v>300720</v>
      </c>
      <c r="O10" s="89">
        <v>1421200</v>
      </c>
      <c r="P10" s="89"/>
      <c r="Q10" s="152">
        <v>1721920</v>
      </c>
      <c r="R10" s="43"/>
      <c r="S10" s="43"/>
      <c r="T10" s="43"/>
      <c r="U10" s="43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81"/>
      <c r="AH10" s="81"/>
      <c r="AI10" s="81"/>
      <c r="AJ10" s="81"/>
      <c r="AK10" s="148">
        <f t="shared" si="1"/>
        <v>0</v>
      </c>
      <c r="AL10" s="148">
        <f t="shared" si="0"/>
        <v>0</v>
      </c>
      <c r="AM10" s="148">
        <f t="shared" si="0"/>
        <v>0</v>
      </c>
      <c r="AN10" s="148">
        <f t="shared" si="0"/>
        <v>0</v>
      </c>
      <c r="AO10" s="66">
        <f t="shared" si="2"/>
        <v>0</v>
      </c>
      <c r="AP10" s="813">
        <f t="shared" si="3"/>
        <v>-1721920</v>
      </c>
      <c r="AQ10" s="814"/>
      <c r="AR10" s="497"/>
      <c r="AS10" s="497"/>
      <c r="AT10" s="497"/>
      <c r="AU10" s="497"/>
      <c r="AV10" s="497"/>
    </row>
    <row r="11" spans="1:52" ht="29.25" hidden="1" customHeight="1" x14ac:dyDescent="0.25">
      <c r="A11" s="99"/>
      <c r="B11" s="96" t="s">
        <v>830</v>
      </c>
      <c r="C11" s="96"/>
      <c r="D11" s="95" t="s">
        <v>837</v>
      </c>
      <c r="E11" s="96">
        <v>1</v>
      </c>
      <c r="F11" s="96"/>
      <c r="G11" s="96" t="s">
        <v>838</v>
      </c>
      <c r="H11" s="166"/>
      <c r="I11" s="96"/>
      <c r="J11" s="96"/>
      <c r="K11" s="96"/>
      <c r="L11" s="96"/>
      <c r="M11" s="96"/>
      <c r="N11" s="89">
        <v>94900</v>
      </c>
      <c r="O11" s="89">
        <v>1430000</v>
      </c>
      <c r="P11" s="89"/>
      <c r="Q11" s="152">
        <v>1524900</v>
      </c>
      <c r="R11" s="43"/>
      <c r="S11" s="43"/>
      <c r="T11" s="43"/>
      <c r="U11" s="43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81"/>
      <c r="AH11" s="81"/>
      <c r="AI11" s="81"/>
      <c r="AJ11" s="81"/>
      <c r="AK11" s="148">
        <f t="shared" si="1"/>
        <v>0</v>
      </c>
      <c r="AL11" s="148">
        <f t="shared" si="0"/>
        <v>0</v>
      </c>
      <c r="AM11" s="148">
        <f t="shared" si="0"/>
        <v>0</v>
      </c>
      <c r="AN11" s="148">
        <f t="shared" si="0"/>
        <v>0</v>
      </c>
      <c r="AO11" s="66">
        <f t="shared" si="2"/>
        <v>0</v>
      </c>
      <c r="AP11" s="813">
        <f t="shared" si="3"/>
        <v>-1524900</v>
      </c>
      <c r="AQ11" s="814"/>
      <c r="AR11" s="497"/>
      <c r="AS11" s="497"/>
      <c r="AT11" s="497"/>
      <c r="AU11" s="497"/>
      <c r="AV11" s="497"/>
    </row>
    <row r="12" spans="1:52" ht="32.25" hidden="1" customHeight="1" x14ac:dyDescent="0.25">
      <c r="A12" s="96"/>
      <c r="B12" s="96" t="s">
        <v>830</v>
      </c>
      <c r="C12" s="96"/>
      <c r="D12" s="96" t="s">
        <v>837</v>
      </c>
      <c r="E12" s="96">
        <v>1</v>
      </c>
      <c r="F12" s="96"/>
      <c r="G12" s="96" t="s">
        <v>838</v>
      </c>
      <c r="H12" s="166"/>
      <c r="I12" s="96"/>
      <c r="J12" s="96"/>
      <c r="K12" s="96"/>
      <c r="L12" s="96"/>
      <c r="M12" s="96"/>
      <c r="N12" s="89">
        <v>54900</v>
      </c>
      <c r="O12" s="89">
        <v>310200</v>
      </c>
      <c r="P12" s="89"/>
      <c r="Q12" s="152">
        <v>365100</v>
      </c>
      <c r="R12" s="43"/>
      <c r="S12" s="43"/>
      <c r="T12" s="43"/>
      <c r="U12" s="43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81"/>
      <c r="AH12" s="81"/>
      <c r="AI12" s="81"/>
      <c r="AJ12" s="81"/>
      <c r="AK12" s="148">
        <f t="shared" si="1"/>
        <v>0</v>
      </c>
      <c r="AL12" s="148">
        <f t="shared" si="0"/>
        <v>0</v>
      </c>
      <c r="AM12" s="148">
        <f t="shared" si="0"/>
        <v>0</v>
      </c>
      <c r="AN12" s="148">
        <f t="shared" si="0"/>
        <v>0</v>
      </c>
      <c r="AO12" s="66">
        <f t="shared" si="2"/>
        <v>0</v>
      </c>
      <c r="AP12" s="813">
        <f t="shared" si="3"/>
        <v>-365100</v>
      </c>
      <c r="AQ12" s="814"/>
      <c r="AR12" s="497"/>
      <c r="AS12" s="497"/>
      <c r="AT12" s="497"/>
      <c r="AU12" s="497"/>
      <c r="AV12" s="497"/>
    </row>
    <row r="13" spans="1:52" ht="32.25" hidden="1" customHeight="1" x14ac:dyDescent="0.25">
      <c r="A13" s="96"/>
      <c r="B13" s="96" t="s">
        <v>830</v>
      </c>
      <c r="C13" s="96"/>
      <c r="D13" s="96" t="s">
        <v>839</v>
      </c>
      <c r="E13" s="96">
        <v>1</v>
      </c>
      <c r="F13" s="96"/>
      <c r="G13" s="96" t="s">
        <v>840</v>
      </c>
      <c r="H13" s="166"/>
      <c r="I13" s="96"/>
      <c r="J13" s="96"/>
      <c r="K13" s="96"/>
      <c r="L13" s="96"/>
      <c r="M13" s="96"/>
      <c r="N13" s="89">
        <v>206810</v>
      </c>
      <c r="O13" s="89">
        <v>410250</v>
      </c>
      <c r="P13" s="89"/>
      <c r="Q13" s="152">
        <v>61706</v>
      </c>
      <c r="R13" s="43"/>
      <c r="S13" s="43"/>
      <c r="T13" s="43"/>
      <c r="U13" s="43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81"/>
      <c r="AH13" s="81"/>
      <c r="AI13" s="81"/>
      <c r="AJ13" s="81"/>
      <c r="AK13" s="148">
        <f t="shared" si="1"/>
        <v>0</v>
      </c>
      <c r="AL13" s="148">
        <f t="shared" si="0"/>
        <v>0</v>
      </c>
      <c r="AM13" s="148">
        <f t="shared" si="0"/>
        <v>0</v>
      </c>
      <c r="AN13" s="148">
        <f t="shared" si="0"/>
        <v>0</v>
      </c>
      <c r="AO13" s="66">
        <f t="shared" si="2"/>
        <v>0</v>
      </c>
      <c r="AP13" s="813">
        <f t="shared" si="3"/>
        <v>-61706</v>
      </c>
      <c r="AQ13" s="814"/>
      <c r="AR13" s="497"/>
      <c r="AS13" s="497"/>
      <c r="AT13" s="497"/>
      <c r="AU13" s="497"/>
      <c r="AV13" s="497"/>
    </row>
    <row r="14" spans="1:52" ht="32.25" hidden="1" customHeight="1" x14ac:dyDescent="0.25">
      <c r="A14" s="96"/>
      <c r="B14" s="96" t="s">
        <v>841</v>
      </c>
      <c r="C14" s="96">
        <v>10</v>
      </c>
      <c r="D14" s="95" t="s">
        <v>842</v>
      </c>
      <c r="E14" s="96">
        <v>1</v>
      </c>
      <c r="F14" s="815">
        <v>43656</v>
      </c>
      <c r="G14" s="718" t="s">
        <v>843</v>
      </c>
      <c r="H14" s="166" t="s">
        <v>56</v>
      </c>
      <c r="I14" s="96"/>
      <c r="J14" s="96"/>
      <c r="K14" s="96"/>
      <c r="L14" s="95" t="s">
        <v>844</v>
      </c>
      <c r="M14" s="96"/>
      <c r="N14" s="89"/>
      <c r="O14" s="89"/>
      <c r="P14" s="89"/>
      <c r="Q14" s="152"/>
      <c r="R14" s="43"/>
      <c r="S14" s="43"/>
      <c r="T14" s="43"/>
      <c r="U14" s="43"/>
      <c r="V14" s="96">
        <v>11132</v>
      </c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81"/>
      <c r="AH14" s="81"/>
      <c r="AI14" s="81"/>
      <c r="AJ14" s="81"/>
      <c r="AK14" s="148">
        <f t="shared" si="1"/>
        <v>0</v>
      </c>
      <c r="AL14" s="148">
        <f t="shared" si="0"/>
        <v>0</v>
      </c>
      <c r="AM14" s="148">
        <f t="shared" si="0"/>
        <v>0</v>
      </c>
      <c r="AN14" s="148">
        <f t="shared" si="0"/>
        <v>0</v>
      </c>
      <c r="AO14" s="66">
        <f t="shared" si="2"/>
        <v>0</v>
      </c>
      <c r="AP14" s="813">
        <f t="shared" si="3"/>
        <v>0</v>
      </c>
      <c r="AQ14" s="814"/>
      <c r="AR14" s="497"/>
      <c r="AS14" s="497"/>
      <c r="AT14" s="497"/>
      <c r="AU14" s="497"/>
      <c r="AV14" s="497"/>
    </row>
    <row r="15" spans="1:52" ht="32.25" hidden="1" customHeight="1" x14ac:dyDescent="0.25">
      <c r="A15" s="96"/>
      <c r="B15" s="96" t="s">
        <v>841</v>
      </c>
      <c r="C15" s="96"/>
      <c r="D15" s="95" t="s">
        <v>3</v>
      </c>
      <c r="E15" s="96">
        <v>2</v>
      </c>
      <c r="F15" s="815">
        <v>43738</v>
      </c>
      <c r="G15" s="151" t="s">
        <v>845</v>
      </c>
      <c r="H15" s="166" t="s">
        <v>56</v>
      </c>
      <c r="I15" s="96"/>
      <c r="J15" s="96"/>
      <c r="K15" s="96"/>
      <c r="L15" s="95" t="s">
        <v>846</v>
      </c>
      <c r="M15" s="96"/>
      <c r="N15" s="89"/>
      <c r="O15" s="89"/>
      <c r="P15" s="89"/>
      <c r="Q15" s="152"/>
      <c r="R15" s="43"/>
      <c r="S15" s="43"/>
      <c r="T15" s="43"/>
      <c r="U15" s="43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81"/>
      <c r="AH15" s="81"/>
      <c r="AI15" s="81"/>
      <c r="AJ15" s="81"/>
      <c r="AK15" s="148">
        <f t="shared" si="1"/>
        <v>0</v>
      </c>
      <c r="AL15" s="148">
        <f t="shared" si="0"/>
        <v>0</v>
      </c>
      <c r="AM15" s="148">
        <f t="shared" si="0"/>
        <v>0</v>
      </c>
      <c r="AN15" s="148">
        <f t="shared" si="0"/>
        <v>0</v>
      </c>
      <c r="AO15" s="66">
        <f t="shared" si="2"/>
        <v>0</v>
      </c>
      <c r="AP15" s="813">
        <f t="shared" si="3"/>
        <v>0</v>
      </c>
      <c r="AQ15" s="814"/>
      <c r="AR15" s="497"/>
      <c r="AS15" s="497"/>
      <c r="AT15" s="497"/>
      <c r="AU15" s="497"/>
      <c r="AV15" s="497"/>
    </row>
    <row r="16" spans="1:52" ht="32.25" hidden="1" customHeight="1" x14ac:dyDescent="0.25">
      <c r="A16" s="96"/>
      <c r="B16" s="96" t="s">
        <v>841</v>
      </c>
      <c r="C16" s="96"/>
      <c r="D16" s="95" t="s">
        <v>847</v>
      </c>
      <c r="E16" s="96">
        <v>1</v>
      </c>
      <c r="F16" s="96" t="s">
        <v>848</v>
      </c>
      <c r="G16" s="155" t="s">
        <v>849</v>
      </c>
      <c r="H16" s="166" t="s">
        <v>56</v>
      </c>
      <c r="I16" s="96"/>
      <c r="J16" s="96"/>
      <c r="K16" s="96"/>
      <c r="L16" s="95" t="s">
        <v>850</v>
      </c>
      <c r="M16" s="96"/>
      <c r="N16" s="89"/>
      <c r="O16" s="89"/>
      <c r="P16" s="89"/>
      <c r="Q16" s="152"/>
      <c r="R16" s="43"/>
      <c r="S16" s="43"/>
      <c r="T16" s="43"/>
      <c r="U16" s="43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81"/>
      <c r="AH16" s="81"/>
      <c r="AI16" s="81"/>
      <c r="AJ16" s="81"/>
      <c r="AK16" s="148">
        <f t="shared" si="1"/>
        <v>0</v>
      </c>
      <c r="AL16" s="148">
        <f t="shared" si="0"/>
        <v>0</v>
      </c>
      <c r="AM16" s="148">
        <f t="shared" si="0"/>
        <v>0</v>
      </c>
      <c r="AN16" s="148">
        <f t="shared" si="0"/>
        <v>0</v>
      </c>
      <c r="AO16" s="66">
        <f t="shared" si="2"/>
        <v>0</v>
      </c>
      <c r="AP16" s="813">
        <f t="shared" si="3"/>
        <v>0</v>
      </c>
      <c r="AQ16" s="814"/>
      <c r="AR16" s="497"/>
      <c r="AS16" s="497"/>
      <c r="AT16" s="497"/>
      <c r="AU16" s="497"/>
      <c r="AV16" s="497"/>
    </row>
    <row r="17" spans="1:48" ht="32.25" hidden="1" customHeight="1" x14ac:dyDescent="0.25">
      <c r="A17" s="96"/>
      <c r="B17" s="96" t="s">
        <v>841</v>
      </c>
      <c r="C17" s="96"/>
      <c r="D17" s="95" t="s">
        <v>851</v>
      </c>
      <c r="E17" s="96">
        <v>1</v>
      </c>
      <c r="F17" s="96" t="s">
        <v>852</v>
      </c>
      <c r="G17" s="155" t="s">
        <v>853</v>
      </c>
      <c r="H17" s="166" t="s">
        <v>56</v>
      </c>
      <c r="I17" s="96"/>
      <c r="J17" s="96"/>
      <c r="K17" s="96"/>
      <c r="L17" s="95" t="s">
        <v>850</v>
      </c>
      <c r="M17" s="96"/>
      <c r="N17" s="89"/>
      <c r="O17" s="89"/>
      <c r="P17" s="89"/>
      <c r="Q17" s="152"/>
      <c r="R17" s="43"/>
      <c r="S17" s="43"/>
      <c r="T17" s="43"/>
      <c r="U17" s="43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81"/>
      <c r="AH17" s="81"/>
      <c r="AI17" s="81"/>
      <c r="AJ17" s="81"/>
      <c r="AK17" s="148">
        <f t="shared" si="1"/>
        <v>0</v>
      </c>
      <c r="AL17" s="148">
        <f t="shared" si="0"/>
        <v>0</v>
      </c>
      <c r="AM17" s="148">
        <f t="shared" si="0"/>
        <v>0</v>
      </c>
      <c r="AN17" s="148">
        <f t="shared" si="0"/>
        <v>0</v>
      </c>
      <c r="AO17" s="66">
        <f t="shared" si="2"/>
        <v>0</v>
      </c>
      <c r="AP17" s="813">
        <f t="shared" si="3"/>
        <v>0</v>
      </c>
      <c r="AQ17" s="814"/>
      <c r="AR17" s="497"/>
      <c r="AS17" s="497"/>
      <c r="AT17" s="497"/>
      <c r="AU17" s="497"/>
      <c r="AV17" s="497"/>
    </row>
    <row r="18" spans="1:48" ht="32.25" hidden="1" customHeight="1" x14ac:dyDescent="0.25">
      <c r="A18" s="96"/>
      <c r="B18" s="96" t="s">
        <v>841</v>
      </c>
      <c r="C18" s="96"/>
      <c r="D18" s="95" t="s">
        <v>854</v>
      </c>
      <c r="E18" s="96">
        <v>1</v>
      </c>
      <c r="F18" s="96" t="s">
        <v>855</v>
      </c>
      <c r="G18" s="155" t="s">
        <v>856</v>
      </c>
      <c r="H18" s="166" t="s">
        <v>56</v>
      </c>
      <c r="I18" s="96"/>
      <c r="J18" s="96"/>
      <c r="K18" s="96"/>
      <c r="L18" s="95" t="s">
        <v>846</v>
      </c>
      <c r="M18" s="96"/>
      <c r="N18" s="89"/>
      <c r="O18" s="89"/>
      <c r="P18" s="89"/>
      <c r="Q18" s="152"/>
      <c r="R18" s="43"/>
      <c r="S18" s="43"/>
      <c r="T18" s="43"/>
      <c r="U18" s="43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81"/>
      <c r="AH18" s="81"/>
      <c r="AI18" s="81"/>
      <c r="AJ18" s="81"/>
      <c r="AK18" s="148">
        <f t="shared" si="1"/>
        <v>0</v>
      </c>
      <c r="AL18" s="148">
        <f t="shared" si="0"/>
        <v>0</v>
      </c>
      <c r="AM18" s="148">
        <f t="shared" si="0"/>
        <v>0</v>
      </c>
      <c r="AN18" s="148">
        <f t="shared" si="0"/>
        <v>0</v>
      </c>
      <c r="AO18" s="66">
        <f t="shared" si="2"/>
        <v>0</v>
      </c>
      <c r="AP18" s="813">
        <f t="shared" si="3"/>
        <v>0</v>
      </c>
      <c r="AQ18" s="814"/>
      <c r="AR18" s="497"/>
      <c r="AS18" s="497"/>
      <c r="AT18" s="497"/>
      <c r="AU18" s="497"/>
      <c r="AV18" s="497"/>
    </row>
    <row r="19" spans="1:48" ht="32.25" hidden="1" customHeight="1" x14ac:dyDescent="0.25">
      <c r="A19" s="94"/>
      <c r="B19" s="96" t="s">
        <v>841</v>
      </c>
      <c r="C19" s="96"/>
      <c r="D19" s="95" t="s">
        <v>64</v>
      </c>
      <c r="E19" s="96">
        <v>1</v>
      </c>
      <c r="F19" s="96" t="s">
        <v>857</v>
      </c>
      <c r="G19" s="718" t="s">
        <v>858</v>
      </c>
      <c r="H19" s="166" t="s">
        <v>56</v>
      </c>
      <c r="I19" s="96"/>
      <c r="J19" s="96"/>
      <c r="K19" s="96"/>
      <c r="L19" s="95" t="s">
        <v>846</v>
      </c>
      <c r="M19" s="96"/>
      <c r="N19" s="89"/>
      <c r="O19" s="89"/>
      <c r="P19" s="89"/>
      <c r="Q19" s="152"/>
      <c r="R19" s="43"/>
      <c r="S19" s="43"/>
      <c r="T19" s="43"/>
      <c r="U19" s="43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81"/>
      <c r="AH19" s="81"/>
      <c r="AI19" s="81"/>
      <c r="AJ19" s="81"/>
      <c r="AK19" s="148">
        <f t="shared" si="1"/>
        <v>0</v>
      </c>
      <c r="AL19" s="148">
        <f t="shared" si="0"/>
        <v>0</v>
      </c>
      <c r="AM19" s="148">
        <f t="shared" si="0"/>
        <v>0</v>
      </c>
      <c r="AN19" s="148">
        <f t="shared" si="0"/>
        <v>0</v>
      </c>
      <c r="AO19" s="66">
        <f t="shared" si="2"/>
        <v>0</v>
      </c>
      <c r="AP19" s="813">
        <f t="shared" si="3"/>
        <v>0</v>
      </c>
      <c r="AQ19" s="814"/>
      <c r="AR19" s="497"/>
      <c r="AS19" s="497"/>
      <c r="AT19" s="497"/>
      <c r="AU19" s="497"/>
      <c r="AV19" s="497"/>
    </row>
    <row r="20" spans="1:48" ht="32.25" hidden="1" customHeight="1" x14ac:dyDescent="0.25">
      <c r="A20" s="94"/>
      <c r="B20" s="96" t="s">
        <v>841</v>
      </c>
      <c r="C20" s="96"/>
      <c r="D20" s="95" t="s">
        <v>859</v>
      </c>
      <c r="E20" s="96">
        <v>1</v>
      </c>
      <c r="F20" s="96" t="s">
        <v>860</v>
      </c>
      <c r="G20" s="718" t="s">
        <v>610</v>
      </c>
      <c r="H20" s="166" t="s">
        <v>56</v>
      </c>
      <c r="I20" s="96"/>
      <c r="J20" s="96"/>
      <c r="K20" s="96"/>
      <c r="L20" s="95" t="s">
        <v>850</v>
      </c>
      <c r="M20" s="96"/>
      <c r="N20" s="89"/>
      <c r="O20" s="89"/>
      <c r="P20" s="89"/>
      <c r="Q20" s="152"/>
      <c r="R20" s="43"/>
      <c r="S20" s="43"/>
      <c r="T20" s="43"/>
      <c r="U20" s="43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81"/>
      <c r="AH20" s="81"/>
      <c r="AI20" s="81"/>
      <c r="AJ20" s="81"/>
      <c r="AK20" s="148">
        <f t="shared" si="1"/>
        <v>0</v>
      </c>
      <c r="AL20" s="148">
        <f t="shared" si="0"/>
        <v>0</v>
      </c>
      <c r="AM20" s="148">
        <f t="shared" si="0"/>
        <v>0</v>
      </c>
      <c r="AN20" s="148">
        <f t="shared" si="0"/>
        <v>0</v>
      </c>
      <c r="AO20" s="66">
        <f t="shared" si="2"/>
        <v>0</v>
      </c>
      <c r="AP20" s="813">
        <f t="shared" si="3"/>
        <v>0</v>
      </c>
      <c r="AQ20" s="814"/>
      <c r="AR20" s="497"/>
      <c r="AS20" s="497"/>
      <c r="AT20" s="497"/>
      <c r="AU20" s="497"/>
      <c r="AV20" s="497"/>
    </row>
    <row r="21" spans="1:48" ht="60.75" customHeight="1" x14ac:dyDescent="0.25">
      <c r="A21" s="872"/>
      <c r="B21" s="875" t="s">
        <v>830</v>
      </c>
      <c r="C21" s="446">
        <v>22</v>
      </c>
      <c r="D21" s="56" t="s">
        <v>831</v>
      </c>
      <c r="E21" s="446">
        <v>1</v>
      </c>
      <c r="F21" s="446"/>
      <c r="G21" s="446" t="s">
        <v>832</v>
      </c>
      <c r="H21" s="470"/>
      <c r="I21" s="446"/>
      <c r="J21" s="446"/>
      <c r="K21" s="446"/>
      <c r="L21" s="446"/>
      <c r="M21" s="446"/>
      <c r="N21" s="448">
        <v>0</v>
      </c>
      <c r="O21" s="448">
        <v>0</v>
      </c>
      <c r="P21" s="448"/>
      <c r="Q21" s="447" t="s">
        <v>861</v>
      </c>
      <c r="R21" s="55"/>
      <c r="S21" s="55"/>
      <c r="T21" s="55"/>
      <c r="U21" s="55"/>
      <c r="V21" s="446"/>
      <c r="W21" s="446"/>
      <c r="X21" s="446"/>
      <c r="Y21" s="446"/>
      <c r="Z21" s="446"/>
      <c r="AA21" s="446"/>
      <c r="AB21" s="446"/>
      <c r="AC21" s="446"/>
      <c r="AD21" s="446"/>
      <c r="AE21" s="446"/>
      <c r="AF21" s="446"/>
      <c r="AG21" s="452"/>
      <c r="AH21" s="452"/>
      <c r="AI21" s="452"/>
      <c r="AJ21" s="452"/>
      <c r="AK21" s="445">
        <f>R21*Y21</f>
        <v>0</v>
      </c>
      <c r="AL21" s="445">
        <f t="shared" si="0"/>
        <v>0</v>
      </c>
      <c r="AM21" s="445">
        <f t="shared" si="0"/>
        <v>0</v>
      </c>
      <c r="AN21" s="445">
        <f t="shared" si="0"/>
        <v>0</v>
      </c>
      <c r="AO21" s="66">
        <f>AK21+AL21+AM21+AN21</f>
        <v>0</v>
      </c>
      <c r="AP21" s="65">
        <v>0</v>
      </c>
      <c r="AQ21" s="814"/>
      <c r="AR21" s="497"/>
      <c r="AS21" s="497"/>
      <c r="AT21" s="497"/>
      <c r="AU21" s="497"/>
      <c r="AV21" s="497"/>
    </row>
    <row r="22" spans="1:48" ht="60.75" customHeight="1" x14ac:dyDescent="0.25">
      <c r="A22" s="873"/>
      <c r="B22" s="876"/>
      <c r="C22" s="446"/>
      <c r="D22" s="56" t="s">
        <v>59</v>
      </c>
      <c r="E22" s="446">
        <v>1</v>
      </c>
      <c r="F22" s="446"/>
      <c r="G22" s="446" t="s">
        <v>833</v>
      </c>
      <c r="H22" s="470"/>
      <c r="I22" s="446"/>
      <c r="J22" s="446"/>
      <c r="K22" s="446"/>
      <c r="L22" s="446"/>
      <c r="M22" s="446"/>
      <c r="N22" s="448">
        <v>2878350</v>
      </c>
      <c r="O22" s="448">
        <v>5246530</v>
      </c>
      <c r="P22" s="448"/>
      <c r="Q22" s="447">
        <v>8124880</v>
      </c>
      <c r="R22" s="55"/>
      <c r="S22" s="55"/>
      <c r="T22" s="55"/>
      <c r="U22" s="55"/>
      <c r="V22" s="446"/>
      <c r="W22" s="446"/>
      <c r="X22" s="446"/>
      <c r="Y22" s="446"/>
      <c r="Z22" s="446"/>
      <c r="AA22" s="446"/>
      <c r="AB22" s="446"/>
      <c r="AC22" s="446"/>
      <c r="AD22" s="446"/>
      <c r="AE22" s="446"/>
      <c r="AF22" s="446"/>
      <c r="AG22" s="452"/>
      <c r="AH22" s="452"/>
      <c r="AI22" s="452"/>
      <c r="AJ22" s="452"/>
      <c r="AK22" s="445"/>
      <c r="AL22" s="445"/>
      <c r="AM22" s="445"/>
      <c r="AN22" s="445"/>
      <c r="AO22" s="66"/>
      <c r="AP22" s="65">
        <v>700600</v>
      </c>
      <c r="AQ22" s="814"/>
      <c r="AR22" s="497"/>
      <c r="AS22" s="497"/>
      <c r="AT22" s="497"/>
      <c r="AU22" s="497"/>
      <c r="AV22" s="497"/>
    </row>
    <row r="23" spans="1:48" ht="60.75" customHeight="1" x14ac:dyDescent="0.25">
      <c r="A23" s="873"/>
      <c r="B23" s="876"/>
      <c r="C23" s="446"/>
      <c r="D23" s="56" t="s">
        <v>64</v>
      </c>
      <c r="E23" s="446">
        <v>1</v>
      </c>
      <c r="F23" s="446"/>
      <c r="G23" s="446" t="s">
        <v>862</v>
      </c>
      <c r="H23" s="470"/>
      <c r="I23" s="446"/>
      <c r="J23" s="446"/>
      <c r="K23" s="446"/>
      <c r="L23" s="446"/>
      <c r="M23" s="446"/>
      <c r="N23" s="448">
        <v>1787250</v>
      </c>
      <c r="O23" s="448">
        <v>2322520</v>
      </c>
      <c r="P23" s="448"/>
      <c r="Q23" s="447">
        <v>4109770</v>
      </c>
      <c r="R23" s="55"/>
      <c r="S23" s="55"/>
      <c r="T23" s="55"/>
      <c r="U23" s="55"/>
      <c r="V23" s="446"/>
      <c r="W23" s="446"/>
      <c r="X23" s="446"/>
      <c r="Y23" s="446"/>
      <c r="Z23" s="446"/>
      <c r="AA23" s="446"/>
      <c r="AB23" s="446"/>
      <c r="AC23" s="446"/>
      <c r="AD23" s="446"/>
      <c r="AE23" s="446"/>
      <c r="AF23" s="446"/>
      <c r="AG23" s="452"/>
      <c r="AH23" s="452"/>
      <c r="AI23" s="452"/>
      <c r="AJ23" s="452"/>
      <c r="AK23" s="445"/>
      <c r="AL23" s="445"/>
      <c r="AM23" s="445"/>
      <c r="AN23" s="445"/>
      <c r="AO23" s="66"/>
      <c r="AP23" s="65">
        <v>1665330</v>
      </c>
      <c r="AQ23" s="814"/>
      <c r="AR23" s="497"/>
      <c r="AS23" s="497"/>
      <c r="AT23" s="497"/>
      <c r="AU23" s="497"/>
      <c r="AV23" s="497"/>
    </row>
    <row r="24" spans="1:48" ht="60.75" customHeight="1" x14ac:dyDescent="0.25">
      <c r="A24" s="873"/>
      <c r="B24" s="876"/>
      <c r="C24" s="446"/>
      <c r="D24" s="56" t="s">
        <v>835</v>
      </c>
      <c r="E24" s="446">
        <v>1</v>
      </c>
      <c r="F24" s="446"/>
      <c r="G24" s="446" t="s">
        <v>836</v>
      </c>
      <c r="H24" s="470"/>
      <c r="I24" s="446"/>
      <c r="J24" s="446"/>
      <c r="K24" s="446"/>
      <c r="L24" s="446"/>
      <c r="M24" s="446"/>
      <c r="N24" s="448">
        <v>1378650</v>
      </c>
      <c r="O24" s="448">
        <v>3390510</v>
      </c>
      <c r="P24" s="448"/>
      <c r="Q24" s="447">
        <v>4769160</v>
      </c>
      <c r="R24" s="55"/>
      <c r="S24" s="55"/>
      <c r="T24" s="55"/>
      <c r="U24" s="55"/>
      <c r="V24" s="446"/>
      <c r="W24" s="446"/>
      <c r="X24" s="446"/>
      <c r="Y24" s="446"/>
      <c r="Z24" s="446"/>
      <c r="AA24" s="446"/>
      <c r="AB24" s="446"/>
      <c r="AC24" s="446"/>
      <c r="AD24" s="446"/>
      <c r="AE24" s="446"/>
      <c r="AF24" s="446"/>
      <c r="AG24" s="452"/>
      <c r="AH24" s="452"/>
      <c r="AI24" s="452"/>
      <c r="AJ24" s="452"/>
      <c r="AK24" s="445"/>
      <c r="AL24" s="445"/>
      <c r="AM24" s="445"/>
      <c r="AN24" s="445"/>
      <c r="AO24" s="66"/>
      <c r="AP24" s="65">
        <v>4590540</v>
      </c>
      <c r="AQ24" s="814"/>
      <c r="AR24" s="497"/>
      <c r="AS24" s="497"/>
      <c r="AT24" s="497"/>
      <c r="AU24" s="497"/>
      <c r="AV24" s="497"/>
    </row>
    <row r="25" spans="1:48" s="140" customFormat="1" ht="60.75" customHeight="1" x14ac:dyDescent="0.25">
      <c r="A25" s="873"/>
      <c r="B25" s="876"/>
      <c r="C25" s="446"/>
      <c r="D25" s="56" t="s">
        <v>837</v>
      </c>
      <c r="E25" s="446">
        <v>1</v>
      </c>
      <c r="F25" s="446"/>
      <c r="G25" s="446" t="s">
        <v>838</v>
      </c>
      <c r="H25" s="470"/>
      <c r="I25" s="446"/>
      <c r="J25" s="446"/>
      <c r="K25" s="446"/>
      <c r="L25" s="446"/>
      <c r="M25" s="446"/>
      <c r="N25" s="448">
        <v>992100</v>
      </c>
      <c r="O25" s="448">
        <v>852197</v>
      </c>
      <c r="P25" s="448"/>
      <c r="Q25" s="447">
        <v>1844297</v>
      </c>
      <c r="R25" s="55"/>
      <c r="S25" s="55"/>
      <c r="T25" s="55"/>
      <c r="U25" s="55"/>
      <c r="V25" s="446"/>
      <c r="W25" s="446"/>
      <c r="X25" s="446"/>
      <c r="Y25" s="446"/>
      <c r="Z25" s="446"/>
      <c r="AA25" s="446"/>
      <c r="AB25" s="446"/>
      <c r="AC25" s="446"/>
      <c r="AD25" s="446"/>
      <c r="AE25" s="446"/>
      <c r="AF25" s="446"/>
      <c r="AG25" s="452"/>
      <c r="AH25" s="452"/>
      <c r="AI25" s="452"/>
      <c r="AJ25" s="452"/>
      <c r="AK25" s="445">
        <f t="shared" ref="AK25:AN26" si="4">R25*Y25</f>
        <v>0</v>
      </c>
      <c r="AL25" s="445">
        <f t="shared" si="4"/>
        <v>0</v>
      </c>
      <c r="AM25" s="445">
        <f t="shared" si="4"/>
        <v>0</v>
      </c>
      <c r="AN25" s="445">
        <f t="shared" si="4"/>
        <v>0</v>
      </c>
      <c r="AO25" s="66">
        <f t="shared" ref="AO25:AO26" si="5">AK25+AL25+AM25+AN25</f>
        <v>0</v>
      </c>
      <c r="AP25" s="65">
        <v>2670703</v>
      </c>
      <c r="AQ25" s="814"/>
      <c r="AR25" s="74"/>
      <c r="AS25" s="74"/>
      <c r="AT25" s="74"/>
      <c r="AU25" s="74"/>
      <c r="AV25" s="74"/>
    </row>
    <row r="26" spans="1:48" s="140" customFormat="1" ht="60.75" customHeight="1" x14ac:dyDescent="0.25">
      <c r="A26" s="873"/>
      <c r="B26" s="876"/>
      <c r="C26" s="446"/>
      <c r="D26" s="446" t="s">
        <v>837</v>
      </c>
      <c r="E26" s="446">
        <v>1</v>
      </c>
      <c r="F26" s="446"/>
      <c r="G26" s="446" t="s">
        <v>838</v>
      </c>
      <c r="H26" s="470"/>
      <c r="I26" s="446"/>
      <c r="J26" s="446"/>
      <c r="K26" s="446"/>
      <c r="L26" s="446"/>
      <c r="M26" s="446"/>
      <c r="N26" s="448">
        <v>90000</v>
      </c>
      <c r="O26" s="448">
        <v>1782300</v>
      </c>
      <c r="P26" s="448"/>
      <c r="Q26" s="447">
        <v>1872300</v>
      </c>
      <c r="R26" s="55"/>
      <c r="S26" s="55"/>
      <c r="T26" s="55"/>
      <c r="U26" s="55"/>
      <c r="V26" s="446"/>
      <c r="W26" s="446"/>
      <c r="X26" s="446"/>
      <c r="Y26" s="446"/>
      <c r="Z26" s="446"/>
      <c r="AA26" s="446"/>
      <c r="AB26" s="446"/>
      <c r="AC26" s="446"/>
      <c r="AD26" s="446"/>
      <c r="AE26" s="446"/>
      <c r="AF26" s="446"/>
      <c r="AG26" s="452"/>
      <c r="AH26" s="452"/>
      <c r="AI26" s="452"/>
      <c r="AJ26" s="452"/>
      <c r="AK26" s="445">
        <f t="shared" si="4"/>
        <v>0</v>
      </c>
      <c r="AL26" s="445">
        <f t="shared" si="4"/>
        <v>0</v>
      </c>
      <c r="AM26" s="445">
        <f t="shared" si="4"/>
        <v>0</v>
      </c>
      <c r="AN26" s="445">
        <f t="shared" si="4"/>
        <v>0</v>
      </c>
      <c r="AO26" s="66">
        <f t="shared" si="5"/>
        <v>0</v>
      </c>
      <c r="AP26" s="158">
        <v>5042700</v>
      </c>
      <c r="AQ26" s="814"/>
      <c r="AR26" s="74"/>
      <c r="AS26" s="74"/>
      <c r="AT26" s="74"/>
      <c r="AU26" s="74"/>
      <c r="AV26" s="74"/>
    </row>
    <row r="27" spans="1:48" s="140" customFormat="1" ht="60.75" customHeight="1" x14ac:dyDescent="0.25">
      <c r="A27" s="874"/>
      <c r="B27" s="877"/>
      <c r="C27" s="446"/>
      <c r="D27" s="446" t="s">
        <v>863</v>
      </c>
      <c r="E27" s="446">
        <v>1</v>
      </c>
      <c r="F27" s="446"/>
      <c r="G27" s="446" t="s">
        <v>840</v>
      </c>
      <c r="H27" s="470"/>
      <c r="I27" s="446"/>
      <c r="J27" s="446"/>
      <c r="K27" s="446"/>
      <c r="L27" s="446"/>
      <c r="M27" s="446"/>
      <c r="N27" s="448">
        <v>1732370</v>
      </c>
      <c r="O27" s="448">
        <v>1362870</v>
      </c>
      <c r="P27" s="448"/>
      <c r="Q27" s="447">
        <v>3095240</v>
      </c>
      <c r="R27" s="55"/>
      <c r="S27" s="55"/>
      <c r="T27" s="55"/>
      <c r="U27" s="55"/>
      <c r="V27" s="446"/>
      <c r="W27" s="446"/>
      <c r="X27" s="446"/>
      <c r="Y27" s="446"/>
      <c r="Z27" s="446"/>
      <c r="AA27" s="446"/>
      <c r="AB27" s="446"/>
      <c r="AC27" s="446"/>
      <c r="AD27" s="446"/>
      <c r="AE27" s="446"/>
      <c r="AF27" s="446"/>
      <c r="AG27" s="452"/>
      <c r="AH27" s="452"/>
      <c r="AI27" s="452"/>
      <c r="AJ27" s="452"/>
      <c r="AK27" s="445"/>
      <c r="AL27" s="445"/>
      <c r="AM27" s="445"/>
      <c r="AN27" s="445"/>
      <c r="AO27" s="66"/>
      <c r="AP27" s="158">
        <v>3374760</v>
      </c>
      <c r="AQ27" s="814"/>
      <c r="AR27" s="74"/>
      <c r="AS27" s="74"/>
      <c r="AT27" s="74"/>
      <c r="AU27" s="74"/>
      <c r="AV27" s="74"/>
    </row>
    <row r="28" spans="1:48" s="140" customFormat="1" ht="60.75" customHeight="1" x14ac:dyDescent="0.25">
      <c r="A28" s="878"/>
      <c r="B28" s="881" t="s">
        <v>864</v>
      </c>
      <c r="C28" s="96">
        <v>33</v>
      </c>
      <c r="D28" s="95" t="s">
        <v>865</v>
      </c>
      <c r="E28" s="96">
        <v>1</v>
      </c>
      <c r="F28" s="95" t="s">
        <v>866</v>
      </c>
      <c r="G28" s="95" t="s">
        <v>867</v>
      </c>
      <c r="H28" s="166" t="s">
        <v>868</v>
      </c>
      <c r="I28" s="96"/>
      <c r="J28" s="96">
        <v>1</v>
      </c>
      <c r="K28" s="96"/>
      <c r="L28" s="95" t="s">
        <v>869</v>
      </c>
      <c r="M28" s="96"/>
      <c r="N28" s="89">
        <v>405000</v>
      </c>
      <c r="O28" s="89">
        <v>562590</v>
      </c>
      <c r="P28" s="89">
        <v>243000</v>
      </c>
      <c r="Q28" s="152">
        <f>N28+O28+P28</f>
        <v>1210590</v>
      </c>
      <c r="R28" s="43"/>
      <c r="S28" s="43"/>
      <c r="T28" s="43">
        <v>15000</v>
      </c>
      <c r="U28" s="43">
        <v>10000</v>
      </c>
      <c r="V28" s="96">
        <v>10965</v>
      </c>
      <c r="W28" s="96">
        <v>0</v>
      </c>
      <c r="X28" s="816">
        <v>0.01</v>
      </c>
      <c r="Y28" s="96">
        <v>0</v>
      </c>
      <c r="Z28" s="96">
        <v>0</v>
      </c>
      <c r="AA28" s="96">
        <v>0</v>
      </c>
      <c r="AB28" s="96">
        <v>111</v>
      </c>
      <c r="AC28" s="96">
        <v>0</v>
      </c>
      <c r="AD28" s="96">
        <v>0</v>
      </c>
      <c r="AE28" s="96">
        <v>0</v>
      </c>
      <c r="AF28" s="96">
        <v>0</v>
      </c>
      <c r="AG28" s="81">
        <v>0</v>
      </c>
      <c r="AH28" s="81">
        <v>0</v>
      </c>
      <c r="AI28" s="149">
        <v>0</v>
      </c>
      <c r="AJ28" s="81">
        <v>0</v>
      </c>
      <c r="AK28" s="148">
        <f>R28*Y28</f>
        <v>0</v>
      </c>
      <c r="AL28" s="148">
        <f t="shared" ref="AL28:AN43" si="6">S28*Z28</f>
        <v>0</v>
      </c>
      <c r="AM28" s="148">
        <f t="shared" si="6"/>
        <v>0</v>
      </c>
      <c r="AN28" s="148">
        <v>0</v>
      </c>
      <c r="AO28" s="66">
        <v>0</v>
      </c>
      <c r="AP28" s="813">
        <f>AO28-Q28</f>
        <v>-1210590</v>
      </c>
      <c r="AQ28" s="95" t="s">
        <v>870</v>
      </c>
      <c r="AR28" s="74"/>
      <c r="AS28" s="74"/>
      <c r="AT28" s="74"/>
      <c r="AU28" s="74"/>
      <c r="AV28" s="74"/>
    </row>
    <row r="29" spans="1:48" s="140" customFormat="1" ht="60.75" customHeight="1" x14ac:dyDescent="0.25">
      <c r="A29" s="879"/>
      <c r="B29" s="882"/>
      <c r="C29" s="96"/>
      <c r="D29" s="95" t="s">
        <v>871</v>
      </c>
      <c r="E29" s="96">
        <v>1</v>
      </c>
      <c r="F29" s="95" t="s">
        <v>872</v>
      </c>
      <c r="G29" s="95" t="s">
        <v>873</v>
      </c>
      <c r="H29" s="166" t="s">
        <v>868</v>
      </c>
      <c r="I29" s="96"/>
      <c r="J29" s="96">
        <v>1</v>
      </c>
      <c r="K29" s="96"/>
      <c r="L29" s="95" t="s">
        <v>869</v>
      </c>
      <c r="M29" s="96"/>
      <c r="N29" s="89">
        <v>345000</v>
      </c>
      <c r="O29" s="89">
        <v>255150</v>
      </c>
      <c r="P29" s="89">
        <v>0</v>
      </c>
      <c r="Q29" s="152">
        <f>N29+O29+P29</f>
        <v>600150</v>
      </c>
      <c r="R29" s="43"/>
      <c r="S29" s="43"/>
      <c r="T29" s="43">
        <v>20000</v>
      </c>
      <c r="U29" s="43">
        <v>10000</v>
      </c>
      <c r="V29" s="96"/>
      <c r="W29" s="96">
        <v>1</v>
      </c>
      <c r="X29" s="817">
        <v>0</v>
      </c>
      <c r="Y29" s="96">
        <v>0</v>
      </c>
      <c r="Z29" s="96">
        <v>0</v>
      </c>
      <c r="AA29" s="96">
        <v>0</v>
      </c>
      <c r="AB29" s="96">
        <v>27</v>
      </c>
      <c r="AC29" s="96">
        <v>0</v>
      </c>
      <c r="AD29" s="96">
        <v>0</v>
      </c>
      <c r="AE29" s="96">
        <v>0</v>
      </c>
      <c r="AF29" s="96">
        <v>0</v>
      </c>
      <c r="AG29" s="81">
        <v>0</v>
      </c>
      <c r="AH29" s="81">
        <v>0</v>
      </c>
      <c r="AI29" s="81">
        <v>0</v>
      </c>
      <c r="AJ29" s="81">
        <v>0</v>
      </c>
      <c r="AK29" s="148">
        <f>R29*Y29</f>
        <v>0</v>
      </c>
      <c r="AL29" s="148">
        <f t="shared" si="6"/>
        <v>0</v>
      </c>
      <c r="AM29" s="148">
        <v>0</v>
      </c>
      <c r="AN29" s="148">
        <v>0</v>
      </c>
      <c r="AO29" s="66">
        <v>0</v>
      </c>
      <c r="AP29" s="813">
        <f>AO29-Q29</f>
        <v>-600150</v>
      </c>
      <c r="AQ29" s="95" t="s">
        <v>874</v>
      </c>
      <c r="AR29" s="74"/>
      <c r="AS29" s="74"/>
      <c r="AT29" s="74"/>
      <c r="AU29" s="74"/>
      <c r="AV29" s="74"/>
    </row>
    <row r="30" spans="1:48" s="140" customFormat="1" ht="60.75" customHeight="1" x14ac:dyDescent="0.25">
      <c r="A30" s="879"/>
      <c r="B30" s="882"/>
      <c r="C30" s="172"/>
      <c r="D30" s="818" t="s">
        <v>875</v>
      </c>
      <c r="E30" s="172">
        <v>1</v>
      </c>
      <c r="F30" s="177" t="s">
        <v>876</v>
      </c>
      <c r="G30" s="818" t="s">
        <v>875</v>
      </c>
      <c r="H30" s="166" t="s">
        <v>868</v>
      </c>
      <c r="I30" s="172"/>
      <c r="J30" s="172"/>
      <c r="K30" s="172"/>
      <c r="L30" s="95" t="s">
        <v>869</v>
      </c>
      <c r="M30" s="172"/>
      <c r="N30" s="396">
        <v>307000</v>
      </c>
      <c r="O30" s="396">
        <v>133560</v>
      </c>
      <c r="P30" s="396">
        <v>150000</v>
      </c>
      <c r="Q30" s="152">
        <f>N30+O30+P30</f>
        <v>590560</v>
      </c>
      <c r="R30" s="174"/>
      <c r="S30" s="174"/>
      <c r="T30" s="174"/>
      <c r="U30" s="174">
        <v>4000</v>
      </c>
      <c r="V30" s="172"/>
      <c r="W30" s="172">
        <v>0</v>
      </c>
      <c r="X30" s="172">
        <v>0</v>
      </c>
      <c r="Y30" s="172">
        <v>0</v>
      </c>
      <c r="Z30" s="172">
        <v>0</v>
      </c>
      <c r="AA30" s="172">
        <v>0</v>
      </c>
      <c r="AB30" s="172">
        <v>0</v>
      </c>
      <c r="AC30" s="172">
        <v>0</v>
      </c>
      <c r="AD30" s="172">
        <v>0</v>
      </c>
      <c r="AE30" s="172">
        <v>0</v>
      </c>
      <c r="AF30" s="172">
        <v>0</v>
      </c>
      <c r="AG30" s="417">
        <v>0</v>
      </c>
      <c r="AH30" s="417">
        <v>0</v>
      </c>
      <c r="AI30" s="417">
        <v>0</v>
      </c>
      <c r="AJ30" s="417">
        <v>0</v>
      </c>
      <c r="AK30" s="148">
        <f>R30*Y30</f>
        <v>0</v>
      </c>
      <c r="AL30" s="148">
        <f t="shared" si="6"/>
        <v>0</v>
      </c>
      <c r="AM30" s="148">
        <f t="shared" si="6"/>
        <v>0</v>
      </c>
      <c r="AN30" s="148">
        <f t="shared" si="6"/>
        <v>0</v>
      </c>
      <c r="AO30" s="66">
        <f>AK30+AL30+AM30+AN30</f>
        <v>0</v>
      </c>
      <c r="AP30" s="813">
        <f>AO30-Q30</f>
        <v>-590560</v>
      </c>
      <c r="AQ30" s="95" t="s">
        <v>877</v>
      </c>
      <c r="AR30" s="74"/>
      <c r="AS30" s="74"/>
      <c r="AT30" s="74"/>
      <c r="AU30" s="74"/>
      <c r="AV30" s="74"/>
    </row>
    <row r="31" spans="1:48" s="140" customFormat="1" ht="60.75" customHeight="1" x14ac:dyDescent="0.25">
      <c r="A31" s="880"/>
      <c r="B31" s="883"/>
      <c r="C31" s="172"/>
      <c r="D31" s="177" t="s">
        <v>878</v>
      </c>
      <c r="E31" s="172">
        <v>1</v>
      </c>
      <c r="F31" s="177" t="s">
        <v>879</v>
      </c>
      <c r="G31" s="177" t="s">
        <v>880</v>
      </c>
      <c r="H31" s="166" t="s">
        <v>868</v>
      </c>
      <c r="I31" s="172"/>
      <c r="J31" s="172">
        <v>1</v>
      </c>
      <c r="K31" s="172"/>
      <c r="L31" s="95" t="s">
        <v>869</v>
      </c>
      <c r="M31" s="172"/>
      <c r="N31" s="396">
        <v>0</v>
      </c>
      <c r="O31" s="396">
        <v>0</v>
      </c>
      <c r="P31" s="396">
        <v>0</v>
      </c>
      <c r="Q31" s="152">
        <f>N31+O31+P31</f>
        <v>0</v>
      </c>
      <c r="R31" s="174">
        <v>0</v>
      </c>
      <c r="S31" s="174">
        <v>0</v>
      </c>
      <c r="T31" s="174">
        <v>0</v>
      </c>
      <c r="U31" s="174">
        <v>0</v>
      </c>
      <c r="V31" s="172"/>
      <c r="W31" s="172">
        <v>0</v>
      </c>
      <c r="X31" s="172">
        <v>0</v>
      </c>
      <c r="Y31" s="172">
        <v>0</v>
      </c>
      <c r="Z31" s="172">
        <v>0</v>
      </c>
      <c r="AA31" s="172">
        <v>0</v>
      </c>
      <c r="AB31" s="172">
        <v>0</v>
      </c>
      <c r="AC31" s="172">
        <v>0</v>
      </c>
      <c r="AD31" s="172">
        <v>0</v>
      </c>
      <c r="AE31" s="172">
        <v>0</v>
      </c>
      <c r="AF31" s="172">
        <v>0</v>
      </c>
      <c r="AG31" s="417">
        <v>0</v>
      </c>
      <c r="AH31" s="417">
        <v>0</v>
      </c>
      <c r="AI31" s="417">
        <v>0</v>
      </c>
      <c r="AJ31" s="417">
        <v>0</v>
      </c>
      <c r="AK31" s="414">
        <f>R31*Y31</f>
        <v>0</v>
      </c>
      <c r="AL31" s="414">
        <f t="shared" si="6"/>
        <v>0</v>
      </c>
      <c r="AM31" s="414">
        <f t="shared" si="6"/>
        <v>0</v>
      </c>
      <c r="AN31" s="414">
        <f t="shared" si="6"/>
        <v>0</v>
      </c>
      <c r="AO31" s="413">
        <f>AK31+AL31+AM31+AN31</f>
        <v>0</v>
      </c>
      <c r="AP31" s="819">
        <f>AO31-Q31</f>
        <v>0</v>
      </c>
      <c r="AQ31" s="814"/>
      <c r="AR31" s="74"/>
      <c r="AS31" s="74"/>
      <c r="AT31" s="74"/>
      <c r="AU31" s="74"/>
      <c r="AV31" s="74"/>
    </row>
    <row r="32" spans="1:48" s="140" customFormat="1" ht="60.75" customHeight="1" x14ac:dyDescent="0.25">
      <c r="A32" s="884"/>
      <c r="B32" s="887" t="s">
        <v>841</v>
      </c>
      <c r="C32" s="820">
        <v>10</v>
      </c>
      <c r="D32" s="821" t="s">
        <v>842</v>
      </c>
      <c r="E32" s="820">
        <v>1</v>
      </c>
      <c r="F32" s="822">
        <v>43656</v>
      </c>
      <c r="G32" s="823" t="s">
        <v>843</v>
      </c>
      <c r="H32" s="824" t="s">
        <v>56</v>
      </c>
      <c r="I32" s="825">
        <v>0</v>
      </c>
      <c r="J32" s="825">
        <v>0</v>
      </c>
      <c r="K32" s="825">
        <v>0</v>
      </c>
      <c r="L32" s="821" t="s">
        <v>881</v>
      </c>
      <c r="M32" s="820"/>
      <c r="N32" s="826">
        <v>105000</v>
      </c>
      <c r="O32" s="826">
        <v>150000</v>
      </c>
      <c r="P32" s="826">
        <v>0</v>
      </c>
      <c r="Q32" s="827">
        <f>N32+O32+P32</f>
        <v>255000</v>
      </c>
      <c r="R32" s="828">
        <v>0</v>
      </c>
      <c r="S32" s="828">
        <v>0</v>
      </c>
      <c r="T32" s="828">
        <v>0</v>
      </c>
      <c r="U32" s="828">
        <v>0</v>
      </c>
      <c r="V32" s="820">
        <v>11132</v>
      </c>
      <c r="W32" s="820">
        <v>0</v>
      </c>
      <c r="X32" s="820">
        <v>0</v>
      </c>
      <c r="Y32" s="820">
        <v>0</v>
      </c>
      <c r="Z32" s="820">
        <v>0</v>
      </c>
      <c r="AA32" s="820">
        <v>0</v>
      </c>
      <c r="AB32" s="820"/>
      <c r="AC32" s="820">
        <v>0</v>
      </c>
      <c r="AD32" s="820">
        <v>0</v>
      </c>
      <c r="AE32" s="820">
        <v>0</v>
      </c>
      <c r="AF32" s="828">
        <v>0</v>
      </c>
      <c r="AG32" s="829">
        <v>0</v>
      </c>
      <c r="AH32" s="829">
        <v>0</v>
      </c>
      <c r="AI32" s="829">
        <v>0</v>
      </c>
      <c r="AJ32" s="829">
        <v>0</v>
      </c>
      <c r="AK32" s="830">
        <f>R32*Y32</f>
        <v>0</v>
      </c>
      <c r="AL32" s="830">
        <f t="shared" si="6"/>
        <v>0</v>
      </c>
      <c r="AM32" s="830">
        <v>0</v>
      </c>
      <c r="AN32" s="830">
        <f t="shared" si="6"/>
        <v>0</v>
      </c>
      <c r="AO32" s="831">
        <f>AK32+AL32+AM32+AN32</f>
        <v>0</v>
      </c>
      <c r="AP32" s="832">
        <f>AO32-Q32</f>
        <v>-255000</v>
      </c>
      <c r="AQ32" s="833" t="s">
        <v>882</v>
      </c>
      <c r="AR32" s="74"/>
      <c r="AS32" s="74"/>
      <c r="AT32" s="74"/>
      <c r="AU32" s="74"/>
      <c r="AV32" s="74"/>
    </row>
    <row r="33" spans="1:48" s="140" customFormat="1" ht="60.75" customHeight="1" x14ac:dyDescent="0.25">
      <c r="A33" s="885"/>
      <c r="B33" s="888"/>
      <c r="C33" s="825"/>
      <c r="D33" s="821" t="s">
        <v>3</v>
      </c>
      <c r="E33" s="820">
        <v>2</v>
      </c>
      <c r="F33" s="822">
        <v>43738</v>
      </c>
      <c r="G33" s="834" t="s">
        <v>845</v>
      </c>
      <c r="H33" s="824" t="s">
        <v>56</v>
      </c>
      <c r="I33" s="825">
        <v>0</v>
      </c>
      <c r="J33" s="825">
        <v>0</v>
      </c>
      <c r="K33" s="825">
        <v>0</v>
      </c>
      <c r="L33" s="821" t="s">
        <v>846</v>
      </c>
      <c r="M33" s="820"/>
      <c r="N33" s="826">
        <v>130000</v>
      </c>
      <c r="O33" s="826">
        <v>170000</v>
      </c>
      <c r="P33" s="826">
        <v>0</v>
      </c>
      <c r="Q33" s="827">
        <f t="shared" ref="Q33:Q38" si="7">N33+O33+P33</f>
        <v>300000</v>
      </c>
      <c r="R33" s="828">
        <v>0</v>
      </c>
      <c r="S33" s="828">
        <v>0</v>
      </c>
      <c r="T33" s="828">
        <v>0</v>
      </c>
      <c r="U33" s="828">
        <v>0</v>
      </c>
      <c r="V33" s="820"/>
      <c r="W33" s="820">
        <v>0</v>
      </c>
      <c r="X33" s="820"/>
      <c r="Y33" s="820">
        <v>0</v>
      </c>
      <c r="Z33" s="820">
        <v>0</v>
      </c>
      <c r="AA33" s="820">
        <v>0</v>
      </c>
      <c r="AB33" s="820"/>
      <c r="AC33" s="820">
        <v>0</v>
      </c>
      <c r="AD33" s="820">
        <v>0</v>
      </c>
      <c r="AE33" s="820">
        <v>0</v>
      </c>
      <c r="AF33" s="828">
        <v>0</v>
      </c>
      <c r="AG33" s="829">
        <v>0</v>
      </c>
      <c r="AH33" s="829">
        <v>0</v>
      </c>
      <c r="AI33" s="829">
        <v>0</v>
      </c>
      <c r="AJ33" s="829">
        <v>0</v>
      </c>
      <c r="AK33" s="830">
        <f t="shared" ref="AK33:AK38" si="8">R33*Y33</f>
        <v>0</v>
      </c>
      <c r="AL33" s="830">
        <f t="shared" si="6"/>
        <v>0</v>
      </c>
      <c r="AM33" s="830">
        <f t="shared" si="6"/>
        <v>0</v>
      </c>
      <c r="AN33" s="830">
        <f t="shared" si="6"/>
        <v>0</v>
      </c>
      <c r="AO33" s="831">
        <f t="shared" ref="AO33:AO38" si="9">AK33+AL33+AM33+AN33</f>
        <v>0</v>
      </c>
      <c r="AP33" s="832">
        <f t="shared" ref="AP33:AP38" si="10">AO33-Q33</f>
        <v>-300000</v>
      </c>
      <c r="AQ33" s="835" t="s">
        <v>883</v>
      </c>
      <c r="AR33" s="74"/>
      <c r="AS33" s="74"/>
      <c r="AT33" s="74"/>
      <c r="AU33" s="74"/>
      <c r="AV33" s="74"/>
    </row>
    <row r="34" spans="1:48" s="140" customFormat="1" ht="60.75" customHeight="1" x14ac:dyDescent="0.25">
      <c r="A34" s="885"/>
      <c r="B34" s="888"/>
      <c r="C34" s="825"/>
      <c r="D34" s="821" t="s">
        <v>847</v>
      </c>
      <c r="E34" s="820">
        <v>1</v>
      </c>
      <c r="F34" s="825" t="s">
        <v>848</v>
      </c>
      <c r="G34" s="836" t="s">
        <v>849</v>
      </c>
      <c r="H34" s="824" t="s">
        <v>56</v>
      </c>
      <c r="I34" s="825">
        <v>0</v>
      </c>
      <c r="J34" s="825">
        <v>0</v>
      </c>
      <c r="K34" s="825">
        <v>0</v>
      </c>
      <c r="L34" s="821" t="s">
        <v>850</v>
      </c>
      <c r="M34" s="820"/>
      <c r="N34" s="826">
        <v>0</v>
      </c>
      <c r="O34" s="826">
        <v>0</v>
      </c>
      <c r="P34" s="826">
        <v>0</v>
      </c>
      <c r="Q34" s="827">
        <f t="shared" si="7"/>
        <v>0</v>
      </c>
      <c r="R34" s="828">
        <v>0</v>
      </c>
      <c r="S34" s="828">
        <v>0</v>
      </c>
      <c r="T34" s="828">
        <v>0</v>
      </c>
      <c r="U34" s="828">
        <v>0</v>
      </c>
      <c r="V34" s="820">
        <v>11132</v>
      </c>
      <c r="W34" s="820">
        <v>550</v>
      </c>
      <c r="X34" s="820">
        <v>4.9000000000000004</v>
      </c>
      <c r="Y34" s="820">
        <v>0</v>
      </c>
      <c r="Z34" s="820">
        <v>0</v>
      </c>
      <c r="AA34" s="820">
        <v>0</v>
      </c>
      <c r="AB34" s="820">
        <v>8</v>
      </c>
      <c r="AC34" s="820">
        <v>0</v>
      </c>
      <c r="AD34" s="820">
        <v>0</v>
      </c>
      <c r="AE34" s="820">
        <v>0</v>
      </c>
      <c r="AF34" s="828">
        <v>0</v>
      </c>
      <c r="AG34" s="829">
        <v>0</v>
      </c>
      <c r="AH34" s="829">
        <v>0</v>
      </c>
      <c r="AI34" s="829">
        <v>0</v>
      </c>
      <c r="AJ34" s="829">
        <v>0</v>
      </c>
      <c r="AK34" s="830">
        <f t="shared" si="8"/>
        <v>0</v>
      </c>
      <c r="AL34" s="830">
        <f t="shared" si="6"/>
        <v>0</v>
      </c>
      <c r="AM34" s="830">
        <f t="shared" si="6"/>
        <v>0</v>
      </c>
      <c r="AN34" s="830">
        <f t="shared" si="6"/>
        <v>0</v>
      </c>
      <c r="AO34" s="831">
        <f t="shared" si="9"/>
        <v>0</v>
      </c>
      <c r="AP34" s="832">
        <f t="shared" si="10"/>
        <v>0</v>
      </c>
      <c r="AQ34" s="835" t="s">
        <v>884</v>
      </c>
      <c r="AR34" s="74"/>
      <c r="AS34" s="74"/>
      <c r="AT34" s="74"/>
      <c r="AU34" s="74"/>
      <c r="AV34" s="74"/>
    </row>
    <row r="35" spans="1:48" s="140" customFormat="1" ht="60.75" customHeight="1" x14ac:dyDescent="0.25">
      <c r="A35" s="885"/>
      <c r="B35" s="888"/>
      <c r="C35" s="825"/>
      <c r="D35" s="821" t="s">
        <v>181</v>
      </c>
      <c r="E35" s="820">
        <v>1</v>
      </c>
      <c r="F35" s="825" t="s">
        <v>852</v>
      </c>
      <c r="G35" s="836" t="s">
        <v>853</v>
      </c>
      <c r="H35" s="824" t="s">
        <v>56</v>
      </c>
      <c r="I35" s="825">
        <v>0</v>
      </c>
      <c r="J35" s="825">
        <v>0</v>
      </c>
      <c r="K35" s="825">
        <v>0</v>
      </c>
      <c r="L35" s="821" t="s">
        <v>850</v>
      </c>
      <c r="M35" s="820"/>
      <c r="N35" s="826">
        <v>0</v>
      </c>
      <c r="O35" s="826">
        <v>185000</v>
      </c>
      <c r="P35" s="826">
        <v>0</v>
      </c>
      <c r="Q35" s="827">
        <v>185000</v>
      </c>
      <c r="R35" s="828">
        <v>0</v>
      </c>
      <c r="S35" s="828">
        <v>0</v>
      </c>
      <c r="T35" s="828">
        <v>0</v>
      </c>
      <c r="U35" s="828">
        <v>0</v>
      </c>
      <c r="V35" s="820"/>
      <c r="W35" s="820">
        <v>0</v>
      </c>
      <c r="X35" s="820"/>
      <c r="Y35" s="820">
        <v>0</v>
      </c>
      <c r="Z35" s="820">
        <v>0</v>
      </c>
      <c r="AA35" s="820">
        <v>0</v>
      </c>
      <c r="AB35" s="820"/>
      <c r="AC35" s="820">
        <v>0</v>
      </c>
      <c r="AD35" s="820">
        <v>0</v>
      </c>
      <c r="AE35" s="820">
        <v>0</v>
      </c>
      <c r="AF35" s="828">
        <v>0</v>
      </c>
      <c r="AG35" s="829">
        <v>0</v>
      </c>
      <c r="AH35" s="829">
        <v>0</v>
      </c>
      <c r="AI35" s="829">
        <v>0</v>
      </c>
      <c r="AJ35" s="829">
        <v>579000</v>
      </c>
      <c r="AK35" s="830">
        <f t="shared" si="8"/>
        <v>0</v>
      </c>
      <c r="AL35" s="830">
        <f t="shared" si="6"/>
        <v>0</v>
      </c>
      <c r="AM35" s="830">
        <f t="shared" si="6"/>
        <v>0</v>
      </c>
      <c r="AN35" s="830">
        <f t="shared" si="6"/>
        <v>0</v>
      </c>
      <c r="AO35" s="831">
        <f t="shared" si="9"/>
        <v>0</v>
      </c>
      <c r="AP35" s="832">
        <v>250000</v>
      </c>
      <c r="AQ35" s="835" t="s">
        <v>885</v>
      </c>
      <c r="AR35" s="74"/>
      <c r="AS35" s="74"/>
      <c r="AT35" s="74"/>
      <c r="AU35" s="74"/>
      <c r="AV35" s="74"/>
    </row>
    <row r="36" spans="1:48" s="140" customFormat="1" ht="60.75" customHeight="1" x14ac:dyDescent="0.25">
      <c r="A36" s="885"/>
      <c r="B36" s="888"/>
      <c r="C36" s="825"/>
      <c r="D36" s="821" t="s">
        <v>886</v>
      </c>
      <c r="E36" s="820">
        <v>1</v>
      </c>
      <c r="F36" s="825" t="s">
        <v>855</v>
      </c>
      <c r="G36" s="836" t="s">
        <v>856</v>
      </c>
      <c r="H36" s="824" t="s">
        <v>56</v>
      </c>
      <c r="I36" s="825">
        <v>0</v>
      </c>
      <c r="J36" s="825">
        <v>0</v>
      </c>
      <c r="K36" s="825">
        <v>0</v>
      </c>
      <c r="L36" s="821" t="s">
        <v>846</v>
      </c>
      <c r="M36" s="820"/>
      <c r="N36" s="826">
        <v>395000</v>
      </c>
      <c r="O36" s="826">
        <v>50000</v>
      </c>
      <c r="P36" s="826">
        <v>0</v>
      </c>
      <c r="Q36" s="827">
        <v>445000</v>
      </c>
      <c r="R36" s="828">
        <v>0</v>
      </c>
      <c r="S36" s="828">
        <v>0</v>
      </c>
      <c r="T36" s="828">
        <v>0</v>
      </c>
      <c r="U36" s="828">
        <v>0</v>
      </c>
      <c r="V36" s="820"/>
      <c r="W36" s="820">
        <v>0</v>
      </c>
      <c r="X36" s="820"/>
      <c r="Y36" s="820">
        <v>0</v>
      </c>
      <c r="Z36" s="820">
        <v>0</v>
      </c>
      <c r="AA36" s="820">
        <v>0</v>
      </c>
      <c r="AB36" s="820"/>
      <c r="AC36" s="820">
        <v>0</v>
      </c>
      <c r="AD36" s="820">
        <v>0</v>
      </c>
      <c r="AE36" s="820">
        <v>0</v>
      </c>
      <c r="AF36" s="828">
        <v>0</v>
      </c>
      <c r="AG36" s="829">
        <v>0</v>
      </c>
      <c r="AH36" s="829">
        <v>0</v>
      </c>
      <c r="AI36" s="829">
        <v>0</v>
      </c>
      <c r="AJ36" s="829">
        <v>0</v>
      </c>
      <c r="AK36" s="830">
        <f t="shared" si="8"/>
        <v>0</v>
      </c>
      <c r="AL36" s="830">
        <f t="shared" si="6"/>
        <v>0</v>
      </c>
      <c r="AM36" s="830">
        <f t="shared" si="6"/>
        <v>0</v>
      </c>
      <c r="AN36" s="830">
        <v>90000</v>
      </c>
      <c r="AO36" s="831">
        <f t="shared" si="9"/>
        <v>90000</v>
      </c>
      <c r="AP36" s="832">
        <f t="shared" si="10"/>
        <v>-355000</v>
      </c>
      <c r="AQ36" s="835" t="s">
        <v>883</v>
      </c>
      <c r="AR36" s="74"/>
      <c r="AS36" s="74"/>
      <c r="AT36" s="74"/>
      <c r="AU36" s="74"/>
      <c r="AV36" s="74"/>
    </row>
    <row r="37" spans="1:48" s="140" customFormat="1" ht="60.75" customHeight="1" x14ac:dyDescent="0.25">
      <c r="A37" s="885"/>
      <c r="B37" s="888"/>
      <c r="C37" s="825"/>
      <c r="D37" s="821" t="s">
        <v>64</v>
      </c>
      <c r="E37" s="820">
        <v>1</v>
      </c>
      <c r="F37" s="825" t="s">
        <v>857</v>
      </c>
      <c r="G37" s="823" t="s">
        <v>858</v>
      </c>
      <c r="H37" s="824" t="s">
        <v>56</v>
      </c>
      <c r="I37" s="825">
        <v>0</v>
      </c>
      <c r="J37" s="825">
        <v>0</v>
      </c>
      <c r="K37" s="825">
        <v>0</v>
      </c>
      <c r="L37" s="821" t="s">
        <v>846</v>
      </c>
      <c r="M37" s="820"/>
      <c r="N37" s="826">
        <v>120000</v>
      </c>
      <c r="O37" s="826">
        <v>90000</v>
      </c>
      <c r="P37" s="826">
        <v>0</v>
      </c>
      <c r="Q37" s="827">
        <f t="shared" si="7"/>
        <v>210000</v>
      </c>
      <c r="R37" s="828">
        <v>0</v>
      </c>
      <c r="S37" s="828">
        <v>0</v>
      </c>
      <c r="T37" s="828">
        <v>0</v>
      </c>
      <c r="U37" s="828">
        <v>0</v>
      </c>
      <c r="V37" s="820">
        <v>11132</v>
      </c>
      <c r="W37" s="820">
        <v>11132</v>
      </c>
      <c r="X37" s="820">
        <v>100</v>
      </c>
      <c r="Y37" s="820">
        <v>0</v>
      </c>
      <c r="Z37" s="820">
        <v>0</v>
      </c>
      <c r="AA37" s="820">
        <v>250</v>
      </c>
      <c r="AB37" s="820"/>
      <c r="AC37" s="820">
        <v>0</v>
      </c>
      <c r="AD37" s="820">
        <v>0</v>
      </c>
      <c r="AE37" s="820">
        <v>0</v>
      </c>
      <c r="AF37" s="828">
        <v>0</v>
      </c>
      <c r="AG37" s="829">
        <v>0</v>
      </c>
      <c r="AH37" s="829">
        <v>0</v>
      </c>
      <c r="AI37" s="829">
        <v>0</v>
      </c>
      <c r="AJ37" s="829">
        <v>0</v>
      </c>
      <c r="AK37" s="830">
        <f t="shared" si="8"/>
        <v>0</v>
      </c>
      <c r="AL37" s="830">
        <f t="shared" si="6"/>
        <v>0</v>
      </c>
      <c r="AM37" s="830">
        <f t="shared" si="6"/>
        <v>0</v>
      </c>
      <c r="AN37" s="830">
        <f t="shared" si="6"/>
        <v>0</v>
      </c>
      <c r="AO37" s="831">
        <f t="shared" si="9"/>
        <v>0</v>
      </c>
      <c r="AP37" s="832">
        <f t="shared" si="10"/>
        <v>-210000</v>
      </c>
      <c r="AQ37" s="835" t="s">
        <v>887</v>
      </c>
      <c r="AR37" s="74"/>
      <c r="AS37" s="74"/>
      <c r="AT37" s="74"/>
      <c r="AU37" s="74"/>
      <c r="AV37" s="74"/>
    </row>
    <row r="38" spans="1:48" s="140" customFormat="1" ht="60.75" customHeight="1" thickBot="1" x14ac:dyDescent="0.3">
      <c r="A38" s="886"/>
      <c r="B38" s="889"/>
      <c r="C38" s="825"/>
      <c r="D38" s="821" t="s">
        <v>59</v>
      </c>
      <c r="E38" s="820">
        <v>1</v>
      </c>
      <c r="F38" s="825" t="s">
        <v>860</v>
      </c>
      <c r="G38" s="823" t="s">
        <v>610</v>
      </c>
      <c r="H38" s="824" t="s">
        <v>56</v>
      </c>
      <c r="I38" s="825">
        <v>0</v>
      </c>
      <c r="J38" s="825">
        <v>0</v>
      </c>
      <c r="K38" s="825">
        <v>0</v>
      </c>
      <c r="L38" s="821" t="s">
        <v>850</v>
      </c>
      <c r="M38" s="820"/>
      <c r="N38" s="826">
        <v>470000</v>
      </c>
      <c r="O38" s="826">
        <v>450000</v>
      </c>
      <c r="P38" s="826">
        <v>0</v>
      </c>
      <c r="Q38" s="827">
        <f t="shared" si="7"/>
        <v>920000</v>
      </c>
      <c r="R38" s="828">
        <v>0</v>
      </c>
      <c r="S38" s="828">
        <v>0</v>
      </c>
      <c r="T38" s="828">
        <v>0</v>
      </c>
      <c r="U38" s="828">
        <v>0</v>
      </c>
      <c r="V38" s="820"/>
      <c r="W38" s="820">
        <v>0</v>
      </c>
      <c r="X38" s="820"/>
      <c r="Y38" s="820">
        <v>0</v>
      </c>
      <c r="Z38" s="820">
        <v>0</v>
      </c>
      <c r="AA38" s="820">
        <v>0</v>
      </c>
      <c r="AB38" s="820"/>
      <c r="AC38" s="820">
        <v>0</v>
      </c>
      <c r="AD38" s="820">
        <v>0</v>
      </c>
      <c r="AE38" s="820">
        <v>0</v>
      </c>
      <c r="AF38" s="828">
        <v>0</v>
      </c>
      <c r="AG38" s="829">
        <v>0</v>
      </c>
      <c r="AH38" s="829">
        <v>0</v>
      </c>
      <c r="AI38" s="829">
        <v>0</v>
      </c>
      <c r="AJ38" s="829">
        <v>0</v>
      </c>
      <c r="AK38" s="830">
        <f t="shared" si="8"/>
        <v>0</v>
      </c>
      <c r="AL38" s="830">
        <f t="shared" si="6"/>
        <v>0</v>
      </c>
      <c r="AM38" s="830">
        <f t="shared" si="6"/>
        <v>0</v>
      </c>
      <c r="AN38" s="830">
        <v>2130000</v>
      </c>
      <c r="AO38" s="831">
        <f t="shared" si="9"/>
        <v>2130000</v>
      </c>
      <c r="AP38" s="832">
        <f t="shared" si="10"/>
        <v>1210000</v>
      </c>
      <c r="AQ38" s="835" t="s">
        <v>888</v>
      </c>
      <c r="AR38" s="74"/>
      <c r="AS38" s="74"/>
      <c r="AT38" s="74"/>
      <c r="AU38" s="74"/>
      <c r="AV38" s="74"/>
    </row>
    <row r="39" spans="1:48" s="140" customFormat="1" ht="60.75" customHeight="1" thickBot="1" x14ac:dyDescent="0.3">
      <c r="A39" s="837"/>
      <c r="B39" s="864" t="s">
        <v>889</v>
      </c>
      <c r="C39" s="825">
        <v>28</v>
      </c>
      <c r="D39" s="838" t="s">
        <v>59</v>
      </c>
      <c r="E39" s="839">
        <v>1</v>
      </c>
      <c r="F39" s="840">
        <v>44699</v>
      </c>
      <c r="G39" s="841" t="s">
        <v>890</v>
      </c>
      <c r="H39" s="166"/>
      <c r="I39" s="96"/>
      <c r="J39" s="842">
        <v>1</v>
      </c>
      <c r="K39" s="843"/>
      <c r="L39" s="844" t="s">
        <v>891</v>
      </c>
      <c r="M39" s="96"/>
      <c r="N39" s="89">
        <v>340056</v>
      </c>
      <c r="O39" s="845">
        <v>2520000</v>
      </c>
      <c r="P39" s="89">
        <v>36000</v>
      </c>
      <c r="Q39" s="152">
        <v>2896056</v>
      </c>
      <c r="R39" s="43"/>
      <c r="S39" s="43"/>
      <c r="T39" s="43">
        <v>5517</v>
      </c>
      <c r="U39" s="43"/>
      <c r="V39" s="96">
        <v>76781</v>
      </c>
      <c r="W39" s="96"/>
      <c r="X39" s="96"/>
      <c r="Y39" s="96"/>
      <c r="Z39" s="96"/>
      <c r="AA39" s="96"/>
      <c r="AB39" s="96">
        <v>525</v>
      </c>
      <c r="AC39" s="96"/>
      <c r="AD39" s="96"/>
      <c r="AE39" s="96"/>
      <c r="AF39" s="96"/>
      <c r="AG39" s="81"/>
      <c r="AH39" s="81"/>
      <c r="AI39" s="81"/>
      <c r="AJ39" s="81"/>
      <c r="AK39" s="148">
        <f>R39*Y39</f>
        <v>0</v>
      </c>
      <c r="AL39" s="148">
        <f t="shared" si="6"/>
        <v>0</v>
      </c>
      <c r="AM39" s="148">
        <f t="shared" si="6"/>
        <v>0</v>
      </c>
      <c r="AN39" s="148">
        <f t="shared" si="6"/>
        <v>0</v>
      </c>
      <c r="AO39" s="66">
        <f>AK39+AL39+AM39+AN39</f>
        <v>0</v>
      </c>
      <c r="AP39" s="65">
        <v>4978944</v>
      </c>
      <c r="AQ39" s="74"/>
      <c r="AR39" s="74"/>
      <c r="AS39" s="74"/>
      <c r="AT39" s="74"/>
      <c r="AU39" s="74"/>
      <c r="AV39" s="74"/>
    </row>
    <row r="40" spans="1:48" s="140" customFormat="1" ht="60.75" customHeight="1" thickBot="1" x14ac:dyDescent="0.3">
      <c r="A40" s="837"/>
      <c r="B40" s="865"/>
      <c r="C40" s="825"/>
      <c r="D40" s="846" t="s">
        <v>892</v>
      </c>
      <c r="E40" s="847">
        <v>1</v>
      </c>
      <c r="F40" s="565">
        <v>44666</v>
      </c>
      <c r="G40" s="848" t="s">
        <v>893</v>
      </c>
      <c r="H40" s="470"/>
      <c r="I40" s="847">
        <v>1</v>
      </c>
      <c r="J40" s="849"/>
      <c r="K40" s="446"/>
      <c r="L40" s="850" t="s">
        <v>894</v>
      </c>
      <c r="M40" s="446"/>
      <c r="N40" s="448">
        <v>0</v>
      </c>
      <c r="O40" s="851"/>
      <c r="P40" s="448"/>
      <c r="Q40" s="447"/>
      <c r="R40" s="55"/>
      <c r="S40" s="55"/>
      <c r="T40" s="55"/>
      <c r="U40" s="55"/>
      <c r="V40" s="446"/>
      <c r="W40" s="446"/>
      <c r="X40" s="446"/>
      <c r="Y40" s="446"/>
      <c r="Z40" s="446"/>
      <c r="AA40" s="446"/>
      <c r="AB40" s="446"/>
      <c r="AC40" s="446"/>
      <c r="AD40" s="446"/>
      <c r="AE40" s="446"/>
      <c r="AF40" s="446"/>
      <c r="AG40" s="452"/>
      <c r="AH40" s="452"/>
      <c r="AI40" s="452"/>
      <c r="AJ40" s="452"/>
      <c r="AK40" s="445"/>
      <c r="AL40" s="445"/>
      <c r="AM40" s="445"/>
      <c r="AN40" s="445"/>
      <c r="AO40" s="66"/>
      <c r="AP40" s="813">
        <v>150000</v>
      </c>
      <c r="AQ40" s="867" t="s">
        <v>895</v>
      </c>
      <c r="AR40" s="868"/>
      <c r="AS40" s="868"/>
      <c r="AT40" s="868"/>
      <c r="AU40" s="869"/>
      <c r="AV40" s="74"/>
    </row>
    <row r="41" spans="1:48" s="140" customFormat="1" ht="60.75" customHeight="1" thickBot="1" x14ac:dyDescent="0.3">
      <c r="A41" s="837"/>
      <c r="B41" s="865"/>
      <c r="C41" s="825"/>
      <c r="D41" s="846" t="s">
        <v>896</v>
      </c>
      <c r="E41" s="847">
        <v>1</v>
      </c>
      <c r="F41" s="565">
        <v>44666</v>
      </c>
      <c r="G41" s="852" t="s">
        <v>897</v>
      </c>
      <c r="H41" s="470"/>
      <c r="I41" s="446">
        <v>1</v>
      </c>
      <c r="J41" s="849"/>
      <c r="K41" s="446"/>
      <c r="L41" s="853" t="s">
        <v>898</v>
      </c>
      <c r="M41" s="446"/>
      <c r="N41" s="448">
        <v>0</v>
      </c>
      <c r="O41" s="854">
        <v>0</v>
      </c>
      <c r="P41" s="448"/>
      <c r="Q41" s="447"/>
      <c r="R41" s="55"/>
      <c r="S41" s="55"/>
      <c r="T41" s="55"/>
      <c r="U41" s="55"/>
      <c r="V41" s="446"/>
      <c r="W41" s="446"/>
      <c r="X41" s="446"/>
      <c r="Y41" s="446"/>
      <c r="Z41" s="446"/>
      <c r="AA41" s="446"/>
      <c r="AB41" s="446"/>
      <c r="AC41" s="446"/>
      <c r="AD41" s="446"/>
      <c r="AE41" s="446"/>
      <c r="AF41" s="446"/>
      <c r="AG41" s="452"/>
      <c r="AH41" s="452"/>
      <c r="AI41" s="452"/>
      <c r="AJ41" s="452"/>
      <c r="AK41" s="445"/>
      <c r="AL41" s="445"/>
      <c r="AM41" s="445"/>
      <c r="AN41" s="445"/>
      <c r="AO41" s="66"/>
      <c r="AP41" s="65"/>
      <c r="AQ41" s="74"/>
      <c r="AR41" s="74"/>
      <c r="AS41" s="74"/>
      <c r="AT41" s="74"/>
      <c r="AU41" s="74"/>
      <c r="AV41" s="74"/>
    </row>
    <row r="42" spans="1:48" s="140" customFormat="1" ht="60.75" customHeight="1" thickBot="1" x14ac:dyDescent="0.3">
      <c r="A42" s="837"/>
      <c r="B42" s="865"/>
      <c r="C42" s="825"/>
      <c r="D42" s="846" t="s">
        <v>899</v>
      </c>
      <c r="E42" s="847">
        <v>1</v>
      </c>
      <c r="F42" s="565">
        <v>44666</v>
      </c>
      <c r="G42" s="848" t="s">
        <v>900</v>
      </c>
      <c r="H42" s="470"/>
      <c r="I42" s="446">
        <v>1</v>
      </c>
      <c r="J42" s="849"/>
      <c r="K42" s="446"/>
      <c r="L42" s="855" t="s">
        <v>901</v>
      </c>
      <c r="M42" s="446"/>
      <c r="N42" s="448">
        <v>0</v>
      </c>
      <c r="O42" s="448">
        <v>0</v>
      </c>
      <c r="P42" s="448"/>
      <c r="Q42" s="447"/>
      <c r="R42" s="55"/>
      <c r="S42" s="55"/>
      <c r="T42" s="55"/>
      <c r="U42" s="55"/>
      <c r="V42" s="446"/>
      <c r="W42" s="446"/>
      <c r="X42" s="446"/>
      <c r="Y42" s="446"/>
      <c r="Z42" s="446"/>
      <c r="AA42" s="446"/>
      <c r="AB42" s="446"/>
      <c r="AC42" s="446"/>
      <c r="AD42" s="446"/>
      <c r="AE42" s="446"/>
      <c r="AF42" s="446"/>
      <c r="AG42" s="452"/>
      <c r="AH42" s="452"/>
      <c r="AI42" s="452"/>
      <c r="AJ42" s="452"/>
      <c r="AK42" s="445"/>
      <c r="AL42" s="445"/>
      <c r="AM42" s="445"/>
      <c r="AN42" s="445"/>
      <c r="AO42" s="66"/>
      <c r="AP42" s="65"/>
      <c r="AQ42" s="74"/>
      <c r="AR42" s="74"/>
      <c r="AS42" s="74"/>
      <c r="AT42" s="74"/>
      <c r="AU42" s="74"/>
      <c r="AV42" s="74"/>
    </row>
    <row r="43" spans="1:48" s="140" customFormat="1" ht="60.75" customHeight="1" thickBot="1" x14ac:dyDescent="0.3">
      <c r="A43" s="837"/>
      <c r="B43" s="866"/>
      <c r="C43" s="825"/>
      <c r="D43" s="846" t="s">
        <v>902</v>
      </c>
      <c r="E43" s="446">
        <v>1</v>
      </c>
      <c r="F43" s="565">
        <v>44666</v>
      </c>
      <c r="G43" s="848" t="s">
        <v>900</v>
      </c>
      <c r="H43" s="470"/>
      <c r="I43" s="446">
        <v>1</v>
      </c>
      <c r="J43" s="849"/>
      <c r="K43" s="446"/>
      <c r="L43" s="847" t="s">
        <v>903</v>
      </c>
      <c r="M43" s="446"/>
      <c r="N43" s="448">
        <v>0</v>
      </c>
      <c r="O43" s="448">
        <v>0</v>
      </c>
      <c r="P43" s="448"/>
      <c r="Q43" s="447"/>
      <c r="R43" s="55"/>
      <c r="S43" s="55"/>
      <c r="T43" s="55"/>
      <c r="U43" s="55"/>
      <c r="V43" s="446"/>
      <c r="W43" s="446"/>
      <c r="X43" s="446"/>
      <c r="Y43" s="446"/>
      <c r="Z43" s="446"/>
      <c r="AA43" s="446"/>
      <c r="AB43" s="446"/>
      <c r="AC43" s="446"/>
      <c r="AD43" s="446"/>
      <c r="AE43" s="446"/>
      <c r="AF43" s="446"/>
      <c r="AG43" s="452"/>
      <c r="AH43" s="452"/>
      <c r="AI43" s="452"/>
      <c r="AJ43" s="452"/>
      <c r="AK43" s="445">
        <f t="shared" ref="AK43" si="11">R43*Y43</f>
        <v>0</v>
      </c>
      <c r="AL43" s="445">
        <f t="shared" si="6"/>
        <v>0</v>
      </c>
      <c r="AM43" s="445">
        <f t="shared" si="6"/>
        <v>0</v>
      </c>
      <c r="AN43" s="445">
        <f t="shared" si="6"/>
        <v>0</v>
      </c>
      <c r="AO43" s="66">
        <f t="shared" ref="AO43" si="12">AK43+AL43+AM43+AN43</f>
        <v>0</v>
      </c>
      <c r="AP43" s="65"/>
      <c r="AQ43" s="74"/>
      <c r="AR43" s="74"/>
      <c r="AS43" s="74"/>
      <c r="AT43" s="74"/>
      <c r="AU43" s="74"/>
      <c r="AV43" s="74"/>
    </row>
    <row r="44" spans="1:48" ht="45" customHeight="1" thickBot="1" x14ac:dyDescent="0.3">
      <c r="A44" s="856"/>
      <c r="B44" s="857" t="s">
        <v>0</v>
      </c>
      <c r="C44" s="858">
        <f>SUM(C21:C43)</f>
        <v>93</v>
      </c>
      <c r="D44" s="858">
        <f t="shared" ref="D44:AQ44" si="13">SUM(D21:D43)</f>
        <v>0</v>
      </c>
      <c r="E44" s="858">
        <f t="shared" si="13"/>
        <v>24</v>
      </c>
      <c r="F44" s="858"/>
      <c r="G44" s="858">
        <f t="shared" si="13"/>
        <v>0</v>
      </c>
      <c r="H44" s="858">
        <f t="shared" si="13"/>
        <v>0</v>
      </c>
      <c r="I44" s="446"/>
      <c r="J44" s="849"/>
      <c r="K44" s="446"/>
      <c r="L44" s="446"/>
      <c r="M44" s="446"/>
      <c r="N44" s="858">
        <f t="shared" si="13"/>
        <v>11475776</v>
      </c>
      <c r="O44" s="858">
        <f t="shared" si="13"/>
        <v>19523227</v>
      </c>
      <c r="P44" s="858">
        <f t="shared" si="13"/>
        <v>429000</v>
      </c>
      <c r="Q44" s="858">
        <f t="shared" si="13"/>
        <v>31428003</v>
      </c>
      <c r="R44" s="858">
        <f t="shared" si="13"/>
        <v>0</v>
      </c>
      <c r="S44" s="858">
        <f t="shared" si="13"/>
        <v>0</v>
      </c>
      <c r="T44" s="858">
        <f t="shared" si="13"/>
        <v>40517</v>
      </c>
      <c r="U44" s="858">
        <f t="shared" si="13"/>
        <v>24000</v>
      </c>
      <c r="V44" s="858">
        <f t="shared" si="13"/>
        <v>121142</v>
      </c>
      <c r="W44" s="858">
        <f t="shared" si="13"/>
        <v>11683</v>
      </c>
      <c r="X44" s="858">
        <f t="shared" si="13"/>
        <v>104.91</v>
      </c>
      <c r="Y44" s="858">
        <f t="shared" si="13"/>
        <v>0</v>
      </c>
      <c r="Z44" s="858">
        <f t="shared" si="13"/>
        <v>0</v>
      </c>
      <c r="AA44" s="858">
        <f t="shared" si="13"/>
        <v>250</v>
      </c>
      <c r="AB44" s="858">
        <f t="shared" si="13"/>
        <v>671</v>
      </c>
      <c r="AC44" s="858">
        <f t="shared" si="13"/>
        <v>0</v>
      </c>
      <c r="AD44" s="858">
        <f t="shared" si="13"/>
        <v>0</v>
      </c>
      <c r="AE44" s="858">
        <f t="shared" si="13"/>
        <v>0</v>
      </c>
      <c r="AF44" s="858">
        <f t="shared" si="13"/>
        <v>0</v>
      </c>
      <c r="AG44" s="858">
        <f t="shared" si="13"/>
        <v>0</v>
      </c>
      <c r="AH44" s="858">
        <f t="shared" si="13"/>
        <v>0</v>
      </c>
      <c r="AI44" s="858">
        <f t="shared" si="13"/>
        <v>0</v>
      </c>
      <c r="AJ44" s="858">
        <f t="shared" si="13"/>
        <v>579000</v>
      </c>
      <c r="AK44" s="858">
        <f t="shared" si="13"/>
        <v>0</v>
      </c>
      <c r="AL44" s="858">
        <f t="shared" si="13"/>
        <v>0</v>
      </c>
      <c r="AM44" s="858">
        <f t="shared" si="13"/>
        <v>0</v>
      </c>
      <c r="AN44" s="858">
        <f t="shared" si="13"/>
        <v>2220000</v>
      </c>
      <c r="AO44" s="858">
        <f t="shared" si="13"/>
        <v>2220000</v>
      </c>
      <c r="AP44" s="858">
        <f t="shared" si="13"/>
        <v>21112277</v>
      </c>
      <c r="AQ44" s="858">
        <f t="shared" si="13"/>
        <v>0</v>
      </c>
      <c r="AR44" s="497"/>
      <c r="AS44" s="497"/>
      <c r="AT44" s="497"/>
      <c r="AU44" s="497"/>
      <c r="AV44" s="497"/>
    </row>
    <row r="45" spans="1:48" ht="45" customHeight="1" thickBot="1" x14ac:dyDescent="0.3">
      <c r="A45" s="859"/>
      <c r="B45" s="860"/>
      <c r="C45" s="859"/>
      <c r="D45" s="859"/>
      <c r="E45" s="859"/>
      <c r="F45" s="859"/>
      <c r="G45" s="859"/>
      <c r="H45" s="859"/>
      <c r="I45" s="861"/>
      <c r="J45" s="861"/>
      <c r="K45" s="861"/>
      <c r="L45" s="861"/>
      <c r="M45" s="861"/>
      <c r="N45" s="806">
        <v>14</v>
      </c>
      <c r="O45" s="388">
        <v>15</v>
      </c>
      <c r="P45" s="806">
        <v>16</v>
      </c>
      <c r="Q45" s="397">
        <v>17</v>
      </c>
      <c r="R45" s="807">
        <v>18</v>
      </c>
      <c r="S45" s="386">
        <v>19</v>
      </c>
      <c r="T45" s="807">
        <v>20</v>
      </c>
      <c r="U45" s="386">
        <v>21</v>
      </c>
      <c r="V45" s="805">
        <v>22</v>
      </c>
      <c r="W45" s="389">
        <v>23</v>
      </c>
      <c r="X45" s="805">
        <v>24</v>
      </c>
      <c r="Y45" s="389">
        <v>25</v>
      </c>
      <c r="Z45" s="805">
        <v>26</v>
      </c>
      <c r="AA45" s="389">
        <v>27</v>
      </c>
      <c r="AB45" s="805">
        <v>28</v>
      </c>
      <c r="AC45" s="389">
        <v>29</v>
      </c>
      <c r="AD45" s="805">
        <v>30</v>
      </c>
      <c r="AE45" s="389">
        <v>31</v>
      </c>
      <c r="AF45" s="805">
        <v>32</v>
      </c>
      <c r="AG45" s="383">
        <v>33</v>
      </c>
      <c r="AH45" s="808">
        <v>34</v>
      </c>
      <c r="AI45" s="383">
        <v>35</v>
      </c>
      <c r="AJ45" s="808">
        <v>36</v>
      </c>
      <c r="AK45" s="809">
        <v>37</v>
      </c>
      <c r="AL45" s="810">
        <v>38</v>
      </c>
      <c r="AM45" s="809">
        <v>39</v>
      </c>
      <c r="AN45" s="810">
        <v>40</v>
      </c>
      <c r="AO45" s="811">
        <v>41</v>
      </c>
      <c r="AP45" s="812">
        <v>42</v>
      </c>
      <c r="AQ45" s="859"/>
      <c r="AR45" s="497"/>
      <c r="AS45" s="497"/>
      <c r="AT45" s="497"/>
      <c r="AU45" s="497"/>
      <c r="AV45" s="497"/>
    </row>
    <row r="46" spans="1:48" ht="45" customHeight="1" x14ac:dyDescent="0.25">
      <c r="B46" s="870" t="s">
        <v>482</v>
      </c>
      <c r="C46" s="870"/>
      <c r="D46" s="870"/>
      <c r="E46" s="870"/>
      <c r="F46" s="870"/>
      <c r="G46" s="870"/>
      <c r="H46" s="870"/>
      <c r="I46" s="870"/>
      <c r="J46" s="870"/>
      <c r="K46" s="870"/>
      <c r="L46" s="870"/>
      <c r="M46" s="870"/>
      <c r="N46" s="870"/>
      <c r="O46" s="870"/>
      <c r="P46" s="870"/>
      <c r="Q46" s="870"/>
      <c r="R46" s="870"/>
      <c r="S46" s="870"/>
      <c r="T46" s="870"/>
      <c r="U46" s="870"/>
      <c r="V46" s="870"/>
      <c r="W46" s="870"/>
      <c r="X46" s="870"/>
      <c r="Y46" s="870"/>
      <c r="Z46" s="870"/>
      <c r="AA46" s="870"/>
      <c r="AB46" s="870"/>
      <c r="AC46" s="870"/>
      <c r="AD46" s="870"/>
      <c r="AE46" s="870"/>
      <c r="AF46" s="870"/>
      <c r="AG46" s="862"/>
      <c r="AH46" s="862"/>
      <c r="AI46" s="862"/>
      <c r="AJ46" s="862"/>
      <c r="AK46" s="862"/>
      <c r="AL46" s="862"/>
      <c r="AM46" s="863"/>
      <c r="AN46" s="863"/>
    </row>
    <row r="47" spans="1:48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48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2:38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2:38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2:38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2:38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2:38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2:38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2:38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2:38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2:38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2:38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2:38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2:38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2:38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2:38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2:38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2:38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2:38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2:38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2:38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2:38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2:38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2:38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2:38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2:38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2:38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2:38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2:38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2:38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2:38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2:38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2:38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2:38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2:38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2:38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2:38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2:38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2:38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2:38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2:38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2:38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2:38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2:38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2:38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2:38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2:38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2:38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2:38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2:38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2:38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2:38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2:38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2:38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2:38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2:38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2:38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2:38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2:38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2:38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2:38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2:38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2:38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2:38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2:38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2:38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2:38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2:38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2:38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2:38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2:38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2:38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2:38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2:38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2:38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2:38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2:38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2:38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2:38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2:38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2:38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2:38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2:38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2:38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2:38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2:38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2:38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2:38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2:38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2:38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2:38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2:38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2:38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2:38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2:38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2:38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2:38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2:38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2:38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2:38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2:38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2:38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2:38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2:38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2:38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2:38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2:38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2:38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2:38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2:38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2:38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2:38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2:38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2:38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2:38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2:38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2:38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2:38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2:38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2:38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2:38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2:38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2:38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2:38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2:38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2:38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2:38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</sheetData>
  <mergeCells count="42">
    <mergeCell ref="A1:AO1"/>
    <mergeCell ref="A2:A5"/>
    <mergeCell ref="B2:B5"/>
    <mergeCell ref="C2:C4"/>
    <mergeCell ref="D2:H2"/>
    <mergeCell ref="I2:M2"/>
    <mergeCell ref="N2:Q2"/>
    <mergeCell ref="R2:U3"/>
    <mergeCell ref="V2:X2"/>
    <mergeCell ref="Y2:AF2"/>
    <mergeCell ref="Q3:Q4"/>
    <mergeCell ref="AG2:AP2"/>
    <mergeCell ref="AQ2:AQ5"/>
    <mergeCell ref="D3:D5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B39:B43"/>
    <mergeCell ref="AQ40:AU40"/>
    <mergeCell ref="B46:AF46"/>
    <mergeCell ref="AP3:AP4"/>
    <mergeCell ref="A21:A27"/>
    <mergeCell ref="B21:B27"/>
    <mergeCell ref="A28:A31"/>
    <mergeCell ref="B28:B31"/>
    <mergeCell ref="A32:A38"/>
    <mergeCell ref="B32:B38"/>
    <mergeCell ref="V3:X3"/>
    <mergeCell ref="Y3:AB3"/>
    <mergeCell ref="AC3:AF3"/>
    <mergeCell ref="AG3:AJ3"/>
    <mergeCell ref="AK3:AN3"/>
    <mergeCell ref="AO3:AO4"/>
  </mergeCells>
  <pageMargins left="0.22" right="0.2" top="0.4" bottom="0.17" header="0.3" footer="0.17"/>
  <pageSetup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8"/>
  <sheetViews>
    <sheetView tabSelected="1" topLeftCell="A4" zoomScale="89" zoomScaleNormal="89" workbookViewId="0">
      <selection activeCell="O41" sqref="O41"/>
    </sheetView>
  </sheetViews>
  <sheetFormatPr defaultRowHeight="13.5" x14ac:dyDescent="0.25"/>
  <cols>
    <col min="1" max="1" width="4.7109375" style="1" customWidth="1"/>
    <col min="2" max="2" width="17.28515625" style="1" customWidth="1"/>
    <col min="3" max="3" width="5.42578125" style="1" customWidth="1"/>
    <col min="4" max="4" width="21.140625" style="1" customWidth="1"/>
    <col min="5" max="5" width="5.85546875" style="1" customWidth="1"/>
    <col min="6" max="6" width="15" style="1" customWidth="1"/>
    <col min="7" max="7" width="13.7109375" style="1" customWidth="1"/>
    <col min="8" max="8" width="10.85546875" style="1" customWidth="1"/>
    <col min="9" max="11" width="5.85546875" style="1" customWidth="1"/>
    <col min="12" max="12" width="13.28515625" style="1" customWidth="1"/>
    <col min="13" max="13" width="6.28515625" style="1" customWidth="1"/>
    <col min="14" max="14" width="17.140625" style="1" customWidth="1"/>
    <col min="15" max="15" width="12.7109375" style="1" customWidth="1"/>
    <col min="16" max="16" width="9.7109375" style="1" customWidth="1"/>
    <col min="17" max="18" width="14.5703125" style="1" customWidth="1"/>
    <col min="19" max="19" width="11.42578125" style="1" customWidth="1"/>
    <col min="20" max="20" width="7.42578125" style="1" customWidth="1"/>
    <col min="21" max="21" width="10.7109375" style="1" customWidth="1"/>
    <col min="22" max="22" width="10.85546875" style="1" customWidth="1"/>
    <col min="23" max="23" width="7.85546875" style="1" customWidth="1"/>
    <col min="24" max="24" width="5.42578125" style="1" customWidth="1"/>
    <col min="25" max="25" width="4.5703125" style="1" customWidth="1"/>
    <col min="26" max="26" width="5.42578125" style="1" customWidth="1"/>
    <col min="27" max="27" width="8" style="1" customWidth="1"/>
    <col min="28" max="28" width="6.28515625" style="1" customWidth="1"/>
    <col min="29" max="29" width="4.85546875" style="1" customWidth="1"/>
    <col min="30" max="30" width="5.42578125" style="1" customWidth="1"/>
    <col min="31" max="31" width="10.42578125" style="1" customWidth="1"/>
    <col min="32" max="32" width="10.7109375" style="1" customWidth="1"/>
    <col min="33" max="34" width="4.85546875" style="2" customWidth="1"/>
    <col min="35" max="35" width="5.5703125" style="2" customWidth="1"/>
    <col min="36" max="36" width="13.28515625" style="2" customWidth="1"/>
    <col min="37" max="37" width="10.85546875" style="1" customWidth="1"/>
    <col min="38" max="38" width="10.42578125" style="1" customWidth="1"/>
    <col min="39" max="39" width="8.7109375" style="1" customWidth="1"/>
    <col min="40" max="40" width="15.140625" style="1" customWidth="1"/>
    <col min="41" max="41" width="16" style="1" customWidth="1"/>
    <col min="42" max="42" width="14.85546875" style="1" customWidth="1"/>
    <col min="43" max="43" width="17.5703125" style="1" customWidth="1"/>
    <col min="44" max="44" width="9.28515625" style="1" customWidth="1"/>
    <col min="45" max="45" width="4.140625" style="1" customWidth="1"/>
    <col min="46" max="46" width="10.5703125" style="1" customWidth="1"/>
    <col min="47" max="47" width="16.42578125" style="1" customWidth="1"/>
    <col min="48" max="48" width="7.28515625" style="1" customWidth="1"/>
    <col min="49" max="49" width="8" style="1" customWidth="1"/>
    <col min="50" max="50" width="5" style="1" customWidth="1"/>
    <col min="51" max="51" width="6.140625" style="1" customWidth="1"/>
    <col min="52" max="52" width="4.28515625" style="1" customWidth="1"/>
    <col min="53" max="53" width="36.7109375" style="1" customWidth="1"/>
    <col min="54" max="16384" width="9.140625" style="1"/>
  </cols>
  <sheetData>
    <row r="1" spans="1:52" ht="45" customHeight="1" thickBot="1" x14ac:dyDescent="0.3">
      <c r="A1" s="905" t="s">
        <v>135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  <c r="T1" s="905"/>
      <c r="U1" s="905"/>
      <c r="V1" s="905"/>
      <c r="W1" s="905"/>
      <c r="X1" s="905"/>
      <c r="Y1" s="905"/>
      <c r="Z1" s="905"/>
      <c r="AA1" s="905"/>
      <c r="AB1" s="905"/>
      <c r="AC1" s="905"/>
      <c r="AD1" s="905"/>
      <c r="AE1" s="905"/>
      <c r="AF1" s="905"/>
      <c r="AG1" s="905"/>
      <c r="AH1" s="905"/>
      <c r="AI1" s="905"/>
      <c r="AJ1" s="905"/>
      <c r="AK1" s="905"/>
      <c r="AL1" s="905"/>
      <c r="AM1" s="905"/>
      <c r="AN1" s="905"/>
      <c r="AO1" s="905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</row>
    <row r="2" spans="1:52" ht="57" customHeight="1" x14ac:dyDescent="0.25">
      <c r="A2" s="906" t="s">
        <v>134</v>
      </c>
      <c r="B2" s="897" t="s">
        <v>133</v>
      </c>
      <c r="C2" s="910" t="s">
        <v>132</v>
      </c>
      <c r="D2" s="911" t="s">
        <v>131</v>
      </c>
      <c r="E2" s="911"/>
      <c r="F2" s="911"/>
      <c r="G2" s="911"/>
      <c r="H2" s="911"/>
      <c r="I2" s="930" t="s">
        <v>130</v>
      </c>
      <c r="J2" s="930"/>
      <c r="K2" s="930"/>
      <c r="L2" s="930"/>
      <c r="M2" s="930"/>
      <c r="N2" s="935" t="s">
        <v>129</v>
      </c>
      <c r="O2" s="935"/>
      <c r="P2" s="935"/>
      <c r="Q2" s="935"/>
      <c r="R2" s="913" t="s">
        <v>128</v>
      </c>
      <c r="S2" s="913"/>
      <c r="T2" s="913"/>
      <c r="U2" s="913"/>
      <c r="V2" s="930" t="s">
        <v>127</v>
      </c>
      <c r="W2" s="930"/>
      <c r="X2" s="930"/>
      <c r="Y2" s="911" t="s">
        <v>126</v>
      </c>
      <c r="Z2" s="911"/>
      <c r="AA2" s="911"/>
      <c r="AB2" s="911"/>
      <c r="AC2" s="911"/>
      <c r="AD2" s="911"/>
      <c r="AE2" s="911"/>
      <c r="AF2" s="911"/>
      <c r="AG2" s="930" t="s">
        <v>125</v>
      </c>
      <c r="AH2" s="930"/>
      <c r="AI2" s="930"/>
      <c r="AJ2" s="930"/>
      <c r="AK2" s="930"/>
      <c r="AL2" s="930"/>
      <c r="AM2" s="930"/>
      <c r="AN2" s="930"/>
      <c r="AO2" s="930"/>
      <c r="AP2" s="931"/>
      <c r="AQ2" s="138"/>
      <c r="AR2" s="138"/>
      <c r="AS2" s="138"/>
      <c r="AT2" s="138"/>
      <c r="AU2" s="138"/>
      <c r="AV2" s="138"/>
    </row>
    <row r="3" spans="1:52" ht="136.5" customHeight="1" x14ac:dyDescent="0.25">
      <c r="A3" s="907"/>
      <c r="B3" s="890"/>
      <c r="C3" s="894"/>
      <c r="D3" s="894" t="s">
        <v>124</v>
      </c>
      <c r="E3" s="890" t="s">
        <v>123</v>
      </c>
      <c r="F3" s="932" t="s">
        <v>122</v>
      </c>
      <c r="G3" s="933" t="s">
        <v>121</v>
      </c>
      <c r="H3" s="934" t="s">
        <v>120</v>
      </c>
      <c r="I3" s="933" t="s">
        <v>119</v>
      </c>
      <c r="J3" s="933" t="s">
        <v>118</v>
      </c>
      <c r="K3" s="933" t="s">
        <v>117</v>
      </c>
      <c r="L3" s="933" t="s">
        <v>116</v>
      </c>
      <c r="M3" s="927" t="s">
        <v>100</v>
      </c>
      <c r="N3" s="928" t="s">
        <v>115</v>
      </c>
      <c r="O3" s="928" t="s">
        <v>114</v>
      </c>
      <c r="P3" s="928" t="s">
        <v>113</v>
      </c>
      <c r="Q3" s="929" t="s">
        <v>107</v>
      </c>
      <c r="R3" s="914"/>
      <c r="S3" s="914"/>
      <c r="T3" s="914"/>
      <c r="U3" s="914"/>
      <c r="V3" s="927" t="s">
        <v>112</v>
      </c>
      <c r="W3" s="927"/>
      <c r="X3" s="927"/>
      <c r="Y3" s="890" t="s">
        <v>111</v>
      </c>
      <c r="Z3" s="890"/>
      <c r="AA3" s="890"/>
      <c r="AB3" s="890"/>
      <c r="AC3" s="890" t="s">
        <v>110</v>
      </c>
      <c r="AD3" s="890"/>
      <c r="AE3" s="890"/>
      <c r="AF3" s="890"/>
      <c r="AG3" s="891" t="s">
        <v>109</v>
      </c>
      <c r="AH3" s="891"/>
      <c r="AI3" s="891"/>
      <c r="AJ3" s="891"/>
      <c r="AK3" s="1102" t="s">
        <v>108</v>
      </c>
      <c r="AL3" s="1103"/>
      <c r="AM3" s="1103"/>
      <c r="AN3" s="1104"/>
      <c r="AO3" s="925" t="s">
        <v>107</v>
      </c>
      <c r="AP3" s="926" t="s">
        <v>106</v>
      </c>
      <c r="AQ3" s="130"/>
      <c r="AR3" s="130"/>
      <c r="AS3" s="130"/>
      <c r="AT3" s="130"/>
      <c r="AU3" s="130"/>
      <c r="AV3" s="130"/>
    </row>
    <row r="4" spans="1:52" ht="93.75" customHeight="1" x14ac:dyDescent="0.25">
      <c r="A4" s="907"/>
      <c r="B4" s="890"/>
      <c r="C4" s="894"/>
      <c r="D4" s="894"/>
      <c r="E4" s="890"/>
      <c r="F4" s="932"/>
      <c r="G4" s="933"/>
      <c r="H4" s="934"/>
      <c r="I4" s="933"/>
      <c r="J4" s="933"/>
      <c r="K4" s="933"/>
      <c r="L4" s="933"/>
      <c r="M4" s="927"/>
      <c r="N4" s="928"/>
      <c r="O4" s="928"/>
      <c r="P4" s="928"/>
      <c r="Q4" s="929"/>
      <c r="R4" s="137" t="s">
        <v>105</v>
      </c>
      <c r="S4" s="137" t="s">
        <v>104</v>
      </c>
      <c r="T4" s="137" t="s">
        <v>103</v>
      </c>
      <c r="U4" s="137" t="s">
        <v>96</v>
      </c>
      <c r="V4" s="136" t="s">
        <v>102</v>
      </c>
      <c r="W4" s="136" t="s">
        <v>101</v>
      </c>
      <c r="X4" s="136" t="s">
        <v>93</v>
      </c>
      <c r="Y4" s="135" t="s">
        <v>99</v>
      </c>
      <c r="Z4" s="135" t="s">
        <v>98</v>
      </c>
      <c r="AA4" s="135" t="s">
        <v>97</v>
      </c>
      <c r="AB4" s="135" t="s">
        <v>100</v>
      </c>
      <c r="AC4" s="135" t="s">
        <v>99</v>
      </c>
      <c r="AD4" s="135" t="s">
        <v>98</v>
      </c>
      <c r="AE4" s="135" t="s">
        <v>97</v>
      </c>
      <c r="AF4" s="135" t="s">
        <v>100</v>
      </c>
      <c r="AG4" s="134" t="s">
        <v>99</v>
      </c>
      <c r="AH4" s="134" t="s">
        <v>98</v>
      </c>
      <c r="AI4" s="134" t="s">
        <v>97</v>
      </c>
      <c r="AJ4" s="133" t="s">
        <v>96</v>
      </c>
      <c r="AK4" s="132" t="s">
        <v>99</v>
      </c>
      <c r="AL4" s="132" t="s">
        <v>98</v>
      </c>
      <c r="AM4" s="132" t="s">
        <v>97</v>
      </c>
      <c r="AN4" s="131" t="s">
        <v>96</v>
      </c>
      <c r="AO4" s="925"/>
      <c r="AP4" s="926"/>
      <c r="AQ4" s="130"/>
      <c r="AR4" s="130"/>
      <c r="AS4" s="130"/>
      <c r="AT4" s="130"/>
      <c r="AU4" s="130"/>
      <c r="AV4" s="130"/>
    </row>
    <row r="5" spans="1:52" ht="47.25" customHeight="1" thickBot="1" x14ac:dyDescent="0.3">
      <c r="A5" s="908"/>
      <c r="B5" s="909"/>
      <c r="C5" s="123" t="s">
        <v>94</v>
      </c>
      <c r="D5" s="902"/>
      <c r="E5" s="123" t="s">
        <v>94</v>
      </c>
      <c r="F5" s="129"/>
      <c r="G5" s="129"/>
      <c r="H5" s="128"/>
      <c r="I5" s="123"/>
      <c r="J5" s="123"/>
      <c r="K5" s="127"/>
      <c r="L5" s="123"/>
      <c r="M5" s="123"/>
      <c r="N5" s="126" t="s">
        <v>88</v>
      </c>
      <c r="O5" s="126" t="s">
        <v>88</v>
      </c>
      <c r="P5" s="126" t="s">
        <v>88</v>
      </c>
      <c r="Q5" s="125" t="s">
        <v>88</v>
      </c>
      <c r="R5" s="124" t="s">
        <v>89</v>
      </c>
      <c r="S5" s="124" t="s">
        <v>89</v>
      </c>
      <c r="T5" s="124" t="s">
        <v>89</v>
      </c>
      <c r="U5" s="124" t="s">
        <v>89</v>
      </c>
      <c r="V5" s="123" t="s">
        <v>95</v>
      </c>
      <c r="W5" s="123" t="s">
        <v>94</v>
      </c>
      <c r="X5" s="123" t="s">
        <v>93</v>
      </c>
      <c r="Y5" s="122" t="s">
        <v>92</v>
      </c>
      <c r="Z5" s="122" t="s">
        <v>91</v>
      </c>
      <c r="AA5" s="122" t="s">
        <v>90</v>
      </c>
      <c r="AB5" s="122"/>
      <c r="AC5" s="122" t="s">
        <v>92</v>
      </c>
      <c r="AD5" s="122" t="s">
        <v>91</v>
      </c>
      <c r="AE5" s="122" t="s">
        <v>90</v>
      </c>
      <c r="AF5" s="122"/>
      <c r="AG5" s="121" t="s">
        <v>89</v>
      </c>
      <c r="AH5" s="121" t="s">
        <v>89</v>
      </c>
      <c r="AI5" s="121" t="s">
        <v>89</v>
      </c>
      <c r="AJ5" s="121" t="s">
        <v>89</v>
      </c>
      <c r="AK5" s="120" t="s">
        <v>89</v>
      </c>
      <c r="AL5" s="120" t="s">
        <v>89</v>
      </c>
      <c r="AM5" s="120" t="s">
        <v>89</v>
      </c>
      <c r="AN5" s="119" t="s">
        <v>88</v>
      </c>
      <c r="AO5" s="118" t="s">
        <v>88</v>
      </c>
      <c r="AP5" s="117" t="s">
        <v>88</v>
      </c>
      <c r="AQ5" s="74"/>
      <c r="AR5" s="74"/>
      <c r="AS5" s="74"/>
      <c r="AT5" s="74"/>
      <c r="AU5" s="74"/>
      <c r="AV5" s="74"/>
    </row>
    <row r="6" spans="1:52" ht="19.5" customHeight="1" x14ac:dyDescent="0.25">
      <c r="A6" s="116">
        <v>1</v>
      </c>
      <c r="B6" s="108">
        <v>2</v>
      </c>
      <c r="C6" s="109">
        <v>3</v>
      </c>
      <c r="D6" s="108">
        <v>4</v>
      </c>
      <c r="E6" s="109">
        <v>5</v>
      </c>
      <c r="F6" s="108">
        <v>6</v>
      </c>
      <c r="G6" s="109">
        <v>7</v>
      </c>
      <c r="H6" s="115">
        <v>8</v>
      </c>
      <c r="I6" s="109">
        <v>9</v>
      </c>
      <c r="J6" s="108">
        <v>10</v>
      </c>
      <c r="K6" s="109">
        <v>11</v>
      </c>
      <c r="L6" s="108">
        <v>12</v>
      </c>
      <c r="M6" s="109">
        <v>13</v>
      </c>
      <c r="N6" s="113">
        <v>14</v>
      </c>
      <c r="O6" s="114">
        <v>15</v>
      </c>
      <c r="P6" s="113">
        <v>16</v>
      </c>
      <c r="Q6" s="112">
        <v>17</v>
      </c>
      <c r="R6" s="111">
        <v>18</v>
      </c>
      <c r="S6" s="110">
        <v>19</v>
      </c>
      <c r="T6" s="111">
        <v>20</v>
      </c>
      <c r="U6" s="110">
        <v>21</v>
      </c>
      <c r="V6" s="108">
        <v>22</v>
      </c>
      <c r="W6" s="109">
        <v>23</v>
      </c>
      <c r="X6" s="108">
        <v>24</v>
      </c>
      <c r="Y6" s="109">
        <v>25</v>
      </c>
      <c r="Z6" s="108">
        <v>26</v>
      </c>
      <c r="AA6" s="109">
        <v>27</v>
      </c>
      <c r="AB6" s="108">
        <v>28</v>
      </c>
      <c r="AC6" s="109">
        <v>29</v>
      </c>
      <c r="AD6" s="108">
        <v>30</v>
      </c>
      <c r="AE6" s="109">
        <v>31</v>
      </c>
      <c r="AF6" s="108">
        <v>32</v>
      </c>
      <c r="AG6" s="107">
        <v>33</v>
      </c>
      <c r="AH6" s="106">
        <v>34</v>
      </c>
      <c r="AI6" s="107">
        <v>35</v>
      </c>
      <c r="AJ6" s="106">
        <v>36</v>
      </c>
      <c r="AK6" s="105">
        <v>37</v>
      </c>
      <c r="AL6" s="104">
        <v>38</v>
      </c>
      <c r="AM6" s="105">
        <v>39</v>
      </c>
      <c r="AN6" s="104">
        <v>40</v>
      </c>
      <c r="AO6" s="103">
        <v>41</v>
      </c>
      <c r="AP6" s="102">
        <v>42</v>
      </c>
      <c r="AQ6" s="101"/>
      <c r="AR6" s="100"/>
      <c r="AS6" s="101"/>
      <c r="AT6" s="100"/>
      <c r="AU6" s="101"/>
      <c r="AV6" s="100"/>
    </row>
    <row r="7" spans="1:52" ht="207" customHeight="1" x14ac:dyDescent="0.25">
      <c r="A7" s="99">
        <v>1</v>
      </c>
      <c r="B7" s="881" t="s">
        <v>87</v>
      </c>
      <c r="C7" s="881">
        <v>19</v>
      </c>
      <c r="D7" s="95" t="s">
        <v>86</v>
      </c>
      <c r="E7" s="96">
        <v>7</v>
      </c>
      <c r="F7" s="95" t="s">
        <v>85</v>
      </c>
      <c r="G7" s="95" t="s">
        <v>84</v>
      </c>
      <c r="H7" s="98" t="s">
        <v>83</v>
      </c>
      <c r="I7" s="96" t="s">
        <v>27</v>
      </c>
      <c r="J7" s="96" t="s">
        <v>82</v>
      </c>
      <c r="K7" s="96"/>
      <c r="L7" s="96"/>
      <c r="M7" s="96"/>
      <c r="N7" s="90" t="s">
        <v>81</v>
      </c>
      <c r="O7" s="90" t="s">
        <v>80</v>
      </c>
      <c r="P7" s="90" t="s">
        <v>79</v>
      </c>
      <c r="Q7" s="97" t="s">
        <v>78</v>
      </c>
      <c r="R7" s="43" t="s">
        <v>27</v>
      </c>
      <c r="S7" s="43" t="s">
        <v>27</v>
      </c>
      <c r="T7" s="43" t="s">
        <v>27</v>
      </c>
      <c r="U7" s="53" t="s">
        <v>77</v>
      </c>
      <c r="V7" s="95" t="s">
        <v>76</v>
      </c>
      <c r="W7" s="96">
        <v>0</v>
      </c>
      <c r="X7" s="96">
        <v>0</v>
      </c>
      <c r="Y7" s="96" t="s">
        <v>27</v>
      </c>
      <c r="Z7" s="96">
        <v>520</v>
      </c>
      <c r="AA7" s="96">
        <v>20</v>
      </c>
      <c r="AB7" s="95" t="s">
        <v>75</v>
      </c>
      <c r="AC7" s="96" t="s">
        <v>27</v>
      </c>
      <c r="AD7" s="96">
        <v>520</v>
      </c>
      <c r="AE7" s="96">
        <v>20</v>
      </c>
      <c r="AF7" s="95" t="s">
        <v>75</v>
      </c>
      <c r="AG7" s="81">
        <v>0</v>
      </c>
      <c r="AH7" s="81">
        <v>0</v>
      </c>
      <c r="AI7" s="81">
        <v>0</v>
      </c>
      <c r="AJ7" s="81">
        <v>0</v>
      </c>
      <c r="AK7" s="81">
        <v>0</v>
      </c>
      <c r="AL7" s="81">
        <v>0</v>
      </c>
      <c r="AM7" s="81">
        <v>0</v>
      </c>
      <c r="AN7" s="81">
        <v>0</v>
      </c>
      <c r="AO7" s="81">
        <v>1336900</v>
      </c>
      <c r="AP7" s="81">
        <v>0</v>
      </c>
      <c r="AQ7" s="74"/>
      <c r="AR7" s="74"/>
      <c r="AS7" s="74"/>
      <c r="AT7" s="74"/>
      <c r="AU7" s="74"/>
      <c r="AV7" s="74"/>
    </row>
    <row r="8" spans="1:52" ht="173.25" customHeight="1" thickBot="1" x14ac:dyDescent="0.3">
      <c r="A8" s="94">
        <v>2</v>
      </c>
      <c r="B8" s="1094"/>
      <c r="C8" s="1094"/>
      <c r="D8" s="93" t="s">
        <v>74</v>
      </c>
      <c r="E8" s="84">
        <v>15</v>
      </c>
      <c r="F8" s="93" t="s">
        <v>73</v>
      </c>
      <c r="G8" s="93" t="s">
        <v>72</v>
      </c>
      <c r="H8" s="92" t="s">
        <v>71</v>
      </c>
      <c r="I8" s="84"/>
      <c r="J8" s="84"/>
      <c r="K8" s="84"/>
      <c r="L8" s="84"/>
      <c r="M8" s="91"/>
      <c r="N8" s="90">
        <v>0</v>
      </c>
      <c r="O8" s="89">
        <v>0</v>
      </c>
      <c r="P8" s="88">
        <v>0</v>
      </c>
      <c r="Q8" s="87">
        <v>0</v>
      </c>
      <c r="R8" s="86"/>
      <c r="S8" s="86"/>
      <c r="T8" s="86"/>
      <c r="U8" s="85"/>
      <c r="V8" s="83"/>
      <c r="W8" s="84"/>
      <c r="X8" s="84"/>
      <c r="Y8" s="84"/>
      <c r="Z8" s="83"/>
      <c r="AA8" s="83"/>
      <c r="AB8" s="83"/>
      <c r="AC8" s="83"/>
      <c r="AD8" s="83"/>
      <c r="AE8" s="83"/>
      <c r="AF8" s="83"/>
      <c r="AG8" s="82"/>
      <c r="AH8" s="82"/>
      <c r="AI8" s="82"/>
      <c r="AJ8" s="82"/>
      <c r="AK8" s="82"/>
      <c r="AL8" s="82"/>
      <c r="AM8" s="82"/>
      <c r="AN8" s="82"/>
      <c r="AO8" s="82"/>
      <c r="AP8" s="81"/>
      <c r="AQ8" s="74"/>
      <c r="AR8" s="74"/>
      <c r="AS8" s="74"/>
      <c r="AT8" s="74"/>
      <c r="AU8" s="74"/>
      <c r="AV8" s="74"/>
    </row>
    <row r="9" spans="1:52" ht="45" customHeight="1" thickBot="1" x14ac:dyDescent="0.3">
      <c r="A9" s="80"/>
      <c r="B9" s="76" t="s">
        <v>0</v>
      </c>
      <c r="C9" s="76">
        <f>SUM(C7:C7)</f>
        <v>19</v>
      </c>
      <c r="D9" s="76">
        <v>8</v>
      </c>
      <c r="E9" s="76">
        <f>SUM(E7:E7)</f>
        <v>7</v>
      </c>
      <c r="F9" s="76"/>
      <c r="G9" s="76">
        <v>7</v>
      </c>
      <c r="H9" s="76"/>
      <c r="I9" s="76"/>
      <c r="J9" s="76"/>
      <c r="K9" s="76"/>
      <c r="L9" s="76"/>
      <c r="M9" s="79"/>
      <c r="N9" s="78">
        <v>3949165</v>
      </c>
      <c r="O9" s="77">
        <v>4429620</v>
      </c>
      <c r="P9" s="76">
        <v>975450</v>
      </c>
      <c r="Q9" s="76">
        <f>SUM(Q7:Q7)</f>
        <v>0</v>
      </c>
      <c r="R9" s="76">
        <f>SUM(R7:R7)</f>
        <v>0</v>
      </c>
      <c r="S9" s="76">
        <f>SUM(S7:S7)</f>
        <v>0</v>
      </c>
      <c r="T9" s="76">
        <f>SUM(T7:T7)</f>
        <v>0</v>
      </c>
      <c r="U9" s="76">
        <v>25000</v>
      </c>
      <c r="V9" s="76" t="s">
        <v>70</v>
      </c>
      <c r="W9" s="76">
        <f t="shared" ref="W9:AO9" si="0">SUM(W7:W7)</f>
        <v>0</v>
      </c>
      <c r="X9" s="76">
        <f t="shared" si="0"/>
        <v>0</v>
      </c>
      <c r="Y9" s="76">
        <f t="shared" si="0"/>
        <v>0</v>
      </c>
      <c r="Z9" s="76">
        <f t="shared" si="0"/>
        <v>520</v>
      </c>
      <c r="AA9" s="76">
        <f t="shared" si="0"/>
        <v>20</v>
      </c>
      <c r="AB9" s="76">
        <f t="shared" si="0"/>
        <v>0</v>
      </c>
      <c r="AC9" s="76">
        <f t="shared" si="0"/>
        <v>0</v>
      </c>
      <c r="AD9" s="76">
        <f t="shared" si="0"/>
        <v>520</v>
      </c>
      <c r="AE9" s="76">
        <f t="shared" si="0"/>
        <v>20</v>
      </c>
      <c r="AF9" s="76">
        <f t="shared" si="0"/>
        <v>0</v>
      </c>
      <c r="AG9" s="76">
        <f t="shared" si="0"/>
        <v>0</v>
      </c>
      <c r="AH9" s="76">
        <f t="shared" si="0"/>
        <v>0</v>
      </c>
      <c r="AI9" s="76">
        <f t="shared" si="0"/>
        <v>0</v>
      </c>
      <c r="AJ9" s="76">
        <f t="shared" si="0"/>
        <v>0</v>
      </c>
      <c r="AK9" s="76">
        <f t="shared" si="0"/>
        <v>0</v>
      </c>
      <c r="AL9" s="76">
        <f t="shared" si="0"/>
        <v>0</v>
      </c>
      <c r="AM9" s="76">
        <f t="shared" si="0"/>
        <v>0</v>
      </c>
      <c r="AN9" s="76">
        <f t="shared" si="0"/>
        <v>0</v>
      </c>
      <c r="AO9" s="76">
        <f t="shared" si="0"/>
        <v>1336900</v>
      </c>
      <c r="AP9" s="75">
        <v>8017335</v>
      </c>
      <c r="AQ9" s="74"/>
      <c r="AR9" s="74"/>
      <c r="AS9" s="74"/>
      <c r="AT9" s="74"/>
      <c r="AU9" s="74"/>
      <c r="AV9" s="74"/>
    </row>
    <row r="10" spans="1:52" s="4" customFormat="1" ht="79.5" customHeight="1" x14ac:dyDescent="0.25">
      <c r="A10" s="72"/>
      <c r="B10" s="1099" t="s">
        <v>69</v>
      </c>
      <c r="C10" s="1099">
        <v>17</v>
      </c>
      <c r="D10" s="56" t="s">
        <v>68</v>
      </c>
      <c r="E10" s="56">
        <v>1</v>
      </c>
      <c r="F10" s="69" t="s">
        <v>67</v>
      </c>
      <c r="G10" s="56" t="s">
        <v>66</v>
      </c>
      <c r="H10" s="71" t="s">
        <v>65</v>
      </c>
      <c r="I10" s="56"/>
      <c r="J10" s="56"/>
      <c r="K10" s="56"/>
      <c r="L10" s="56"/>
      <c r="M10" s="56"/>
      <c r="N10" s="70">
        <v>0</v>
      </c>
      <c r="O10" s="70">
        <v>0</v>
      </c>
      <c r="P10" s="70">
        <v>0</v>
      </c>
      <c r="Q10" s="73">
        <v>0</v>
      </c>
      <c r="R10" s="54">
        <v>0</v>
      </c>
      <c r="S10" s="54">
        <v>0</v>
      </c>
      <c r="T10" s="54">
        <v>0</v>
      </c>
      <c r="U10" s="54">
        <v>0</v>
      </c>
      <c r="V10" s="56">
        <v>32129</v>
      </c>
      <c r="W10" s="56">
        <v>0</v>
      </c>
      <c r="X10" s="56">
        <v>0</v>
      </c>
      <c r="Y10" s="56">
        <v>0</v>
      </c>
      <c r="Z10" s="56">
        <v>0</v>
      </c>
      <c r="AA10" s="56">
        <v>0</v>
      </c>
      <c r="AB10" s="56"/>
      <c r="AC10" s="56">
        <v>0</v>
      </c>
      <c r="AD10" s="56">
        <v>0</v>
      </c>
      <c r="AE10" s="56">
        <v>0</v>
      </c>
      <c r="AF10" s="56">
        <v>0</v>
      </c>
      <c r="AG10" s="68">
        <v>0</v>
      </c>
      <c r="AH10" s="68">
        <v>0</v>
      </c>
      <c r="AI10" s="68">
        <v>0</v>
      </c>
      <c r="AJ10" s="68">
        <v>0</v>
      </c>
      <c r="AK10" s="67">
        <v>0</v>
      </c>
      <c r="AL10" s="67">
        <f>S10*Z10</f>
        <v>0</v>
      </c>
      <c r="AM10" s="67">
        <f>T10*AA10</f>
        <v>0</v>
      </c>
      <c r="AN10" s="67">
        <f>U10*AB10</f>
        <v>0</v>
      </c>
      <c r="AO10" s="66">
        <f>AK10+AL10+AM10+AN10</f>
        <v>0</v>
      </c>
      <c r="AP10" s="65">
        <v>0</v>
      </c>
      <c r="AQ10" s="21"/>
      <c r="AR10" s="22"/>
      <c r="AS10" s="21"/>
      <c r="AT10" s="22"/>
      <c r="AU10" s="21"/>
      <c r="AV10" s="20"/>
    </row>
    <row r="11" spans="1:52" s="4" customFormat="1" ht="79.5" customHeight="1" x14ac:dyDescent="0.25">
      <c r="A11" s="72"/>
      <c r="B11" s="900"/>
      <c r="C11" s="1100"/>
      <c r="D11" s="56" t="s">
        <v>64</v>
      </c>
      <c r="E11" s="56">
        <v>1</v>
      </c>
      <c r="F11" s="69" t="s">
        <v>63</v>
      </c>
      <c r="G11" s="56" t="s">
        <v>62</v>
      </c>
      <c r="H11" s="71" t="s">
        <v>56</v>
      </c>
      <c r="I11" s="56"/>
      <c r="J11" s="56"/>
      <c r="K11" s="56"/>
      <c r="L11" s="56" t="s">
        <v>55</v>
      </c>
      <c r="M11" s="56"/>
      <c r="N11" s="70">
        <v>0</v>
      </c>
      <c r="O11" s="70">
        <v>447000</v>
      </c>
      <c r="P11" s="70">
        <v>0</v>
      </c>
      <c r="Q11" s="70">
        <v>447000</v>
      </c>
      <c r="R11" s="54">
        <v>0</v>
      </c>
      <c r="S11" s="54">
        <v>0</v>
      </c>
      <c r="T11" s="54"/>
      <c r="U11" s="54">
        <v>15000</v>
      </c>
      <c r="V11" s="56">
        <v>32129</v>
      </c>
      <c r="W11" s="56">
        <v>14458</v>
      </c>
      <c r="X11" s="56">
        <v>45</v>
      </c>
      <c r="Y11" s="56">
        <v>0</v>
      </c>
      <c r="Z11" s="56">
        <v>30</v>
      </c>
      <c r="AA11" s="56">
        <v>1.3</v>
      </c>
      <c r="AB11" s="56"/>
      <c r="AC11" s="56">
        <v>0</v>
      </c>
      <c r="AD11" s="56">
        <v>0</v>
      </c>
      <c r="AE11" s="56">
        <v>0</v>
      </c>
      <c r="AF11" s="56">
        <v>0</v>
      </c>
      <c r="AG11" s="68">
        <v>0</v>
      </c>
      <c r="AH11" s="68">
        <v>0</v>
      </c>
      <c r="AI11" s="68">
        <v>0</v>
      </c>
      <c r="AJ11" s="68">
        <v>0</v>
      </c>
      <c r="AK11" s="67">
        <v>0</v>
      </c>
      <c r="AL11" s="67">
        <v>0</v>
      </c>
      <c r="AM11" s="67">
        <v>150000</v>
      </c>
      <c r="AN11" s="67">
        <v>0</v>
      </c>
      <c r="AO11" s="66">
        <v>0</v>
      </c>
      <c r="AP11" s="65">
        <v>0</v>
      </c>
      <c r="AQ11" s="21"/>
      <c r="AR11" s="22"/>
      <c r="AS11" s="21"/>
      <c r="AT11" s="22"/>
      <c r="AU11" s="21"/>
      <c r="AV11" s="20"/>
    </row>
    <row r="12" spans="1:52" s="4" customFormat="1" ht="79.5" customHeight="1" x14ac:dyDescent="0.25">
      <c r="A12" s="1"/>
      <c r="B12" s="900"/>
      <c r="C12" s="1100"/>
      <c r="D12" s="56" t="s">
        <v>61</v>
      </c>
      <c r="E12" s="56">
        <v>2</v>
      </c>
      <c r="F12" s="69" t="s">
        <v>58</v>
      </c>
      <c r="G12" s="69" t="s">
        <v>60</v>
      </c>
      <c r="H12" s="71" t="s">
        <v>56</v>
      </c>
      <c r="I12" s="56"/>
      <c r="J12" s="56"/>
      <c r="K12" s="56"/>
      <c r="L12" s="56" t="s">
        <v>55</v>
      </c>
      <c r="M12" s="56"/>
      <c r="N12" s="70">
        <v>0</v>
      </c>
      <c r="O12" s="70">
        <v>775000</v>
      </c>
      <c r="P12" s="70">
        <v>0</v>
      </c>
      <c r="Q12" s="70">
        <v>775000</v>
      </c>
      <c r="R12" s="54">
        <v>0</v>
      </c>
      <c r="S12" s="54">
        <v>0</v>
      </c>
      <c r="T12" s="54">
        <v>0</v>
      </c>
      <c r="U12" s="54">
        <v>1200</v>
      </c>
      <c r="V12" s="56">
        <v>32129</v>
      </c>
      <c r="W12" s="56">
        <v>14458</v>
      </c>
      <c r="X12" s="56">
        <v>45</v>
      </c>
      <c r="Y12" s="56">
        <v>0</v>
      </c>
      <c r="Z12" s="56">
        <v>0</v>
      </c>
      <c r="AA12" s="56">
        <v>1.3</v>
      </c>
      <c r="AB12" s="56">
        <v>0</v>
      </c>
      <c r="AC12" s="56">
        <v>0</v>
      </c>
      <c r="AD12" s="56">
        <v>0</v>
      </c>
      <c r="AE12" s="56">
        <v>0</v>
      </c>
      <c r="AF12" s="56">
        <v>0</v>
      </c>
      <c r="AG12" s="68">
        <v>0</v>
      </c>
      <c r="AH12" s="68">
        <v>0</v>
      </c>
      <c r="AI12" s="68">
        <v>0</v>
      </c>
      <c r="AJ12" s="68">
        <v>0</v>
      </c>
      <c r="AK12" s="67">
        <v>0</v>
      </c>
      <c r="AL12" s="67">
        <v>0</v>
      </c>
      <c r="AM12" s="67">
        <v>320000</v>
      </c>
      <c r="AN12" s="67">
        <v>0</v>
      </c>
      <c r="AO12" s="66">
        <v>0</v>
      </c>
      <c r="AP12" s="65">
        <v>0</v>
      </c>
      <c r="AQ12" s="21"/>
      <c r="AR12" s="22"/>
      <c r="AS12" s="21"/>
      <c r="AT12" s="22"/>
      <c r="AU12" s="21"/>
      <c r="AV12" s="20"/>
    </row>
    <row r="13" spans="1:52" s="4" customFormat="1" ht="79.5" customHeight="1" thickBot="1" x14ac:dyDescent="0.3">
      <c r="A13" s="1"/>
      <c r="B13" s="901"/>
      <c r="C13" s="1094"/>
      <c r="D13" s="56" t="s">
        <v>59</v>
      </c>
      <c r="E13" s="56">
        <v>1</v>
      </c>
      <c r="F13" s="69" t="s">
        <v>58</v>
      </c>
      <c r="G13" s="56" t="s">
        <v>57</v>
      </c>
      <c r="H13" s="71" t="s">
        <v>56</v>
      </c>
      <c r="I13" s="56"/>
      <c r="J13" s="56"/>
      <c r="K13" s="56"/>
      <c r="L13" s="56" t="s">
        <v>55</v>
      </c>
      <c r="M13" s="56"/>
      <c r="N13" s="70">
        <v>0</v>
      </c>
      <c r="O13" s="70">
        <v>915000</v>
      </c>
      <c r="P13" s="70">
        <v>0</v>
      </c>
      <c r="Q13" s="70">
        <v>915000</v>
      </c>
      <c r="R13" s="54">
        <v>0</v>
      </c>
      <c r="S13" s="54">
        <v>0</v>
      </c>
      <c r="T13" s="54">
        <v>0</v>
      </c>
      <c r="U13" s="54">
        <v>15000</v>
      </c>
      <c r="V13" s="56">
        <v>32129</v>
      </c>
      <c r="W13" s="56">
        <v>14458</v>
      </c>
      <c r="X13" s="56">
        <v>45</v>
      </c>
      <c r="Y13" s="56">
        <v>0</v>
      </c>
      <c r="Z13" s="69" t="s">
        <v>54</v>
      </c>
      <c r="AA13" s="56">
        <v>1.3</v>
      </c>
      <c r="AB13" s="56">
        <v>0</v>
      </c>
      <c r="AC13" s="56">
        <v>0</v>
      </c>
      <c r="AD13" s="56">
        <v>0</v>
      </c>
      <c r="AE13" s="56">
        <v>0</v>
      </c>
      <c r="AF13" s="56">
        <v>0</v>
      </c>
      <c r="AG13" s="68">
        <v>0</v>
      </c>
      <c r="AH13" s="68">
        <v>0</v>
      </c>
      <c r="AI13" s="68">
        <v>0</v>
      </c>
      <c r="AJ13" s="68">
        <v>0</v>
      </c>
      <c r="AK13" s="67">
        <v>0</v>
      </c>
      <c r="AL13" s="67">
        <v>0</v>
      </c>
      <c r="AM13" s="67">
        <v>950000</v>
      </c>
      <c r="AN13" s="67">
        <v>0</v>
      </c>
      <c r="AO13" s="66">
        <v>0</v>
      </c>
      <c r="AP13" s="65">
        <v>0</v>
      </c>
      <c r="AQ13" s="21"/>
      <c r="AR13" s="22"/>
      <c r="AS13" s="21"/>
      <c r="AT13" s="22"/>
      <c r="AU13" s="21"/>
      <c r="AV13" s="20"/>
    </row>
    <row r="14" spans="1:52" s="4" customFormat="1" ht="79.5" customHeight="1" thickBot="1" x14ac:dyDescent="0.3">
      <c r="A14" s="1"/>
      <c r="B14" s="64" t="s">
        <v>0</v>
      </c>
      <c r="C14" s="59">
        <v>17</v>
      </c>
      <c r="D14" s="59"/>
      <c r="E14" s="59">
        <f>SUM(E10:E13)</f>
        <v>5</v>
      </c>
      <c r="F14" s="59"/>
      <c r="G14" s="59"/>
      <c r="H14" s="59"/>
      <c r="I14" s="59"/>
      <c r="J14" s="59"/>
      <c r="K14" s="59"/>
      <c r="L14" s="59"/>
      <c r="M14" s="63"/>
      <c r="N14" s="62">
        <v>0</v>
      </c>
      <c r="O14" s="61">
        <v>2137000</v>
      </c>
      <c r="P14" s="59">
        <v>0</v>
      </c>
      <c r="Q14" s="59">
        <v>2137000</v>
      </c>
      <c r="R14" s="59">
        <f>SUM(R10:R13)</f>
        <v>0</v>
      </c>
      <c r="S14" s="59">
        <f>SUM(S10:S13)</f>
        <v>0</v>
      </c>
      <c r="T14" s="59">
        <f>SUM(T10:T13)</f>
        <v>0</v>
      </c>
      <c r="U14" s="59">
        <f>SUM(U10:U13)</f>
        <v>31200</v>
      </c>
      <c r="V14" s="59">
        <v>32129</v>
      </c>
      <c r="W14" s="59">
        <v>14458</v>
      </c>
      <c r="X14" s="59">
        <v>45</v>
      </c>
      <c r="Y14" s="59">
        <v>0</v>
      </c>
      <c r="Z14" s="59">
        <v>30</v>
      </c>
      <c r="AA14" s="59">
        <v>1.3</v>
      </c>
      <c r="AB14" s="59">
        <f>SUM(AB10:AB13)</f>
        <v>0</v>
      </c>
      <c r="AC14" s="59">
        <v>0</v>
      </c>
      <c r="AD14" s="59">
        <f>SUM(AD10:AD13)</f>
        <v>0</v>
      </c>
      <c r="AE14" s="59">
        <f>SUM(AE10:AE13)</f>
        <v>0</v>
      </c>
      <c r="AF14" s="59">
        <f>SUM(AF10:AF13)</f>
        <v>0</v>
      </c>
      <c r="AG14" s="59">
        <f>SUM(AG10:AG13)</f>
        <v>0</v>
      </c>
      <c r="AH14" s="59">
        <v>0</v>
      </c>
      <c r="AI14" s="59">
        <f>SUM(AI10:AI13)</f>
        <v>0</v>
      </c>
      <c r="AJ14" s="59">
        <f>SUM(AJ10:AJ13)</f>
        <v>0</v>
      </c>
      <c r="AK14" s="59">
        <f>SUM(AK10:AK13)</f>
        <v>0</v>
      </c>
      <c r="AL14" s="59">
        <f>SUM(AL10:AL13)</f>
        <v>0</v>
      </c>
      <c r="AM14" s="60" t="s">
        <v>53</v>
      </c>
      <c r="AN14" s="59">
        <f>SUM(AN10:AN13)</f>
        <v>0</v>
      </c>
      <c r="AO14" s="59">
        <f>SUM(AO10:AO13)</f>
        <v>0</v>
      </c>
      <c r="AP14" s="58">
        <f>SUM(AP10:AP13)</f>
        <v>0</v>
      </c>
      <c r="AQ14" s="21"/>
      <c r="AR14" s="22"/>
      <c r="AS14" s="21"/>
      <c r="AT14" s="22"/>
      <c r="AU14" s="21"/>
      <c r="AV14" s="20"/>
    </row>
    <row r="15" spans="1:52" s="29" customFormat="1" ht="87" customHeight="1" x14ac:dyDescent="0.3">
      <c r="A15" s="52">
        <v>1</v>
      </c>
      <c r="B15" s="1095" t="s">
        <v>52</v>
      </c>
      <c r="C15" s="1098">
        <v>19</v>
      </c>
      <c r="D15" s="50" t="s">
        <v>21</v>
      </c>
      <c r="E15" s="42">
        <v>5</v>
      </c>
      <c r="F15" s="57" t="s">
        <v>51</v>
      </c>
      <c r="G15" s="50" t="s">
        <v>50</v>
      </c>
      <c r="H15" s="49" t="s">
        <v>4</v>
      </c>
      <c r="I15" s="42"/>
      <c r="J15" s="42"/>
      <c r="K15" s="42"/>
      <c r="L15" s="48" t="s">
        <v>28</v>
      </c>
      <c r="M15" s="56"/>
      <c r="N15" s="56">
        <v>700000</v>
      </c>
      <c r="O15" s="47">
        <v>350000</v>
      </c>
      <c r="P15" s="46">
        <v>250000</v>
      </c>
      <c r="Q15" s="45">
        <f>P15+N15</f>
        <v>950000</v>
      </c>
      <c r="R15" s="44"/>
      <c r="S15" s="44"/>
      <c r="T15" s="44"/>
      <c r="U15" s="53">
        <v>15000</v>
      </c>
      <c r="V15" s="42">
        <v>16000</v>
      </c>
      <c r="W15" s="42">
        <v>1000</v>
      </c>
      <c r="X15" s="42">
        <v>50</v>
      </c>
      <c r="Y15" s="42"/>
      <c r="Z15" s="42">
        <v>500</v>
      </c>
      <c r="AA15" s="42">
        <v>250</v>
      </c>
      <c r="AB15" s="42"/>
      <c r="AC15" s="42"/>
      <c r="AD15" s="42">
        <v>90</v>
      </c>
      <c r="AE15" s="42">
        <v>17</v>
      </c>
      <c r="AF15" s="42"/>
      <c r="AG15" s="41"/>
      <c r="AH15" s="41"/>
      <c r="AI15" s="41"/>
      <c r="AJ15" s="41"/>
      <c r="AK15" s="40"/>
      <c r="AL15" s="40"/>
      <c r="AM15" s="40"/>
      <c r="AN15" s="40">
        <v>4609400</v>
      </c>
      <c r="AO15" s="39">
        <f t="shared" ref="AO15:AO26" si="1">AN15</f>
        <v>4609400</v>
      </c>
      <c r="AP15" s="38">
        <f>AO15-Q15</f>
        <v>3659400</v>
      </c>
      <c r="AQ15" s="30"/>
      <c r="AR15" s="30"/>
      <c r="AS15" s="30"/>
      <c r="AT15" s="30"/>
      <c r="AU15" s="30"/>
      <c r="AV15" s="30"/>
    </row>
    <row r="16" spans="1:52" s="29" customFormat="1" ht="63" customHeight="1" x14ac:dyDescent="0.3">
      <c r="A16" s="52">
        <f t="shared" ref="A16:A26" si="2">A15+1</f>
        <v>2</v>
      </c>
      <c r="B16" s="1096"/>
      <c r="C16" s="1096"/>
      <c r="D16" s="50" t="s">
        <v>49</v>
      </c>
      <c r="E16" s="42">
        <v>4</v>
      </c>
      <c r="F16" s="51" t="s">
        <v>48</v>
      </c>
      <c r="G16" s="50" t="s">
        <v>47</v>
      </c>
      <c r="H16" s="49" t="s">
        <v>4</v>
      </c>
      <c r="I16" s="42"/>
      <c r="J16" s="42"/>
      <c r="K16" s="42"/>
      <c r="L16" s="48" t="s">
        <v>28</v>
      </c>
      <c r="M16" s="56"/>
      <c r="N16" s="56">
        <v>350000</v>
      </c>
      <c r="O16" s="47">
        <v>210000</v>
      </c>
      <c r="P16" s="46">
        <v>300000</v>
      </c>
      <c r="Q16" s="45">
        <f t="shared" ref="Q16:Q24" si="3">P16+O16+N16+N16</f>
        <v>1210000</v>
      </c>
      <c r="R16" s="44"/>
      <c r="S16" s="44"/>
      <c r="T16" s="44"/>
      <c r="U16" s="53"/>
      <c r="V16" s="42"/>
      <c r="W16" s="42"/>
      <c r="X16" s="42"/>
      <c r="Y16" s="42"/>
      <c r="Z16" s="42"/>
      <c r="AA16" s="42">
        <v>600</v>
      </c>
      <c r="AB16" s="42"/>
      <c r="AC16" s="42"/>
      <c r="AD16" s="42"/>
      <c r="AE16" s="42">
        <v>340</v>
      </c>
      <c r="AF16" s="42"/>
      <c r="AG16" s="41"/>
      <c r="AH16" s="41"/>
      <c r="AI16" s="41"/>
      <c r="AJ16" s="41"/>
      <c r="AK16" s="40"/>
      <c r="AL16" s="40"/>
      <c r="AM16" s="40"/>
      <c r="AN16" s="40">
        <f>AJ16</f>
        <v>0</v>
      </c>
      <c r="AO16" s="39">
        <f t="shared" si="1"/>
        <v>0</v>
      </c>
      <c r="AP16" s="38">
        <f t="shared" ref="AP16:AP26" si="4">AO16-Q16-M16</f>
        <v>-1210000</v>
      </c>
      <c r="AQ16" s="30"/>
      <c r="AR16" s="30"/>
      <c r="AS16" s="30"/>
      <c r="AT16" s="30"/>
      <c r="AU16" s="30"/>
      <c r="AV16" s="30"/>
    </row>
    <row r="17" spans="1:48" s="29" customFormat="1" ht="97.5" customHeight="1" x14ac:dyDescent="0.3">
      <c r="A17" s="52">
        <f t="shared" si="2"/>
        <v>3</v>
      </c>
      <c r="B17" s="1096"/>
      <c r="C17" s="1096"/>
      <c r="D17" s="50" t="s">
        <v>3</v>
      </c>
      <c r="E17" s="42">
        <v>5</v>
      </c>
      <c r="F17" s="51" t="s">
        <v>46</v>
      </c>
      <c r="G17" s="50" t="s">
        <v>45</v>
      </c>
      <c r="H17" s="49" t="s">
        <v>4</v>
      </c>
      <c r="I17" s="42"/>
      <c r="J17" s="42"/>
      <c r="K17" s="42"/>
      <c r="L17" s="48" t="s">
        <v>28</v>
      </c>
      <c r="M17" s="56"/>
      <c r="N17" s="56">
        <v>300000</v>
      </c>
      <c r="O17" s="47">
        <v>1600000</v>
      </c>
      <c r="P17" s="46"/>
      <c r="Q17" s="45">
        <f t="shared" si="3"/>
        <v>2200000</v>
      </c>
      <c r="R17" s="44"/>
      <c r="S17" s="44"/>
      <c r="T17" s="44">
        <v>150</v>
      </c>
      <c r="U17" s="53"/>
      <c r="V17" s="42"/>
      <c r="W17" s="42"/>
      <c r="X17" s="42"/>
      <c r="Y17" s="42"/>
      <c r="Z17" s="42"/>
      <c r="AA17" s="42">
        <v>550</v>
      </c>
      <c r="AB17" s="42"/>
      <c r="AC17" s="42"/>
      <c r="AD17" s="42"/>
      <c r="AE17" s="42"/>
      <c r="AF17" s="42"/>
      <c r="AG17" s="41"/>
      <c r="AH17" s="41"/>
      <c r="AI17" s="41"/>
      <c r="AJ17" s="41">
        <v>737000</v>
      </c>
      <c r="AK17" s="40"/>
      <c r="AL17" s="40"/>
      <c r="AM17" s="40"/>
      <c r="AN17" s="40">
        <v>770300</v>
      </c>
      <c r="AO17" s="39">
        <f t="shared" si="1"/>
        <v>770300</v>
      </c>
      <c r="AP17" s="38">
        <f t="shared" si="4"/>
        <v>-1429700</v>
      </c>
      <c r="AQ17" s="30"/>
      <c r="AR17" s="30"/>
      <c r="AS17" s="30"/>
      <c r="AT17" s="30"/>
      <c r="AU17" s="30"/>
      <c r="AV17" s="30"/>
    </row>
    <row r="18" spans="1:48" s="29" customFormat="1" ht="89.25" customHeight="1" x14ac:dyDescent="0.3">
      <c r="A18" s="52">
        <f t="shared" si="2"/>
        <v>4</v>
      </c>
      <c r="B18" s="1096"/>
      <c r="C18" s="1096"/>
      <c r="D18" s="50" t="s">
        <v>43</v>
      </c>
      <c r="E18" s="42">
        <v>4</v>
      </c>
      <c r="F18" s="51" t="s">
        <v>44</v>
      </c>
      <c r="G18" s="50" t="s">
        <v>43</v>
      </c>
      <c r="H18" s="49" t="s">
        <v>4</v>
      </c>
      <c r="I18" s="42"/>
      <c r="J18" s="42"/>
      <c r="K18" s="42"/>
      <c r="L18" s="48" t="s">
        <v>28</v>
      </c>
      <c r="M18" s="56"/>
      <c r="N18" s="56">
        <v>200000</v>
      </c>
      <c r="O18" s="47">
        <v>1800000</v>
      </c>
      <c r="P18" s="46"/>
      <c r="Q18" s="45">
        <f t="shared" si="3"/>
        <v>2200000</v>
      </c>
      <c r="R18" s="44"/>
      <c r="S18" s="44"/>
      <c r="T18" s="44">
        <v>3000</v>
      </c>
      <c r="U18" s="53"/>
      <c r="V18" s="42"/>
      <c r="W18" s="42"/>
      <c r="X18" s="42"/>
      <c r="Y18" s="42"/>
      <c r="Z18" s="42"/>
      <c r="AA18" s="42">
        <v>450</v>
      </c>
      <c r="AB18" s="42"/>
      <c r="AC18" s="42"/>
      <c r="AD18" s="42"/>
      <c r="AE18" s="42">
        <v>200</v>
      </c>
      <c r="AF18" s="42"/>
      <c r="AG18" s="41"/>
      <c r="AH18" s="41"/>
      <c r="AI18" s="41"/>
      <c r="AJ18" s="41">
        <v>250000</v>
      </c>
      <c r="AK18" s="40"/>
      <c r="AL18" s="40"/>
      <c r="AM18" s="40"/>
      <c r="AN18" s="40">
        <v>120000</v>
      </c>
      <c r="AO18" s="39">
        <f t="shared" si="1"/>
        <v>120000</v>
      </c>
      <c r="AP18" s="38">
        <f t="shared" si="4"/>
        <v>-2080000</v>
      </c>
      <c r="AQ18" s="30"/>
      <c r="AR18" s="30"/>
      <c r="AS18" s="30"/>
      <c r="AT18" s="30"/>
      <c r="AU18" s="30"/>
      <c r="AV18" s="30"/>
    </row>
    <row r="19" spans="1:48" s="29" customFormat="1" ht="76.5" customHeight="1" x14ac:dyDescent="0.3">
      <c r="A19" s="52">
        <f t="shared" si="2"/>
        <v>5</v>
      </c>
      <c r="B19" s="1096"/>
      <c r="C19" s="1096"/>
      <c r="D19" s="50" t="s">
        <v>41</v>
      </c>
      <c r="E19" s="42">
        <v>2</v>
      </c>
      <c r="F19" s="51" t="s">
        <v>42</v>
      </c>
      <c r="G19" s="50" t="s">
        <v>41</v>
      </c>
      <c r="H19" s="49" t="s">
        <v>4</v>
      </c>
      <c r="I19" s="56"/>
      <c r="J19" s="42"/>
      <c r="K19" s="42"/>
      <c r="L19" s="48" t="s">
        <v>28</v>
      </c>
      <c r="M19" s="42"/>
      <c r="N19" s="42">
        <v>60000</v>
      </c>
      <c r="O19" s="47">
        <v>310000</v>
      </c>
      <c r="P19" s="46"/>
      <c r="Q19" s="45">
        <f t="shared" si="3"/>
        <v>430000</v>
      </c>
      <c r="R19" s="44"/>
      <c r="S19" s="44"/>
      <c r="T19" s="44"/>
      <c r="U19" s="53">
        <v>8000</v>
      </c>
      <c r="V19" s="42"/>
      <c r="W19" s="42"/>
      <c r="X19" s="42"/>
      <c r="Y19" s="42"/>
      <c r="Z19" s="42"/>
      <c r="AA19" s="42">
        <v>150</v>
      </c>
      <c r="AB19" s="42"/>
      <c r="AC19" s="42"/>
      <c r="AD19" s="42"/>
      <c r="AE19" s="42">
        <v>100</v>
      </c>
      <c r="AF19" s="42"/>
      <c r="AG19" s="41"/>
      <c r="AH19" s="41"/>
      <c r="AI19" s="41"/>
      <c r="AJ19" s="41"/>
      <c r="AK19" s="40"/>
      <c r="AL19" s="40"/>
      <c r="AM19" s="40"/>
      <c r="AN19" s="40">
        <f>AJ19</f>
        <v>0</v>
      </c>
      <c r="AO19" s="39">
        <f t="shared" si="1"/>
        <v>0</v>
      </c>
      <c r="AP19" s="38">
        <f t="shared" si="4"/>
        <v>-430000</v>
      </c>
      <c r="AQ19" s="30"/>
      <c r="AR19" s="30"/>
      <c r="AS19" s="30"/>
      <c r="AT19" s="30"/>
      <c r="AU19" s="30"/>
      <c r="AV19" s="30"/>
    </row>
    <row r="20" spans="1:48" s="29" customFormat="1" ht="70.5" customHeight="1" x14ac:dyDescent="0.3">
      <c r="A20" s="52">
        <f t="shared" si="2"/>
        <v>6</v>
      </c>
      <c r="B20" s="1096"/>
      <c r="C20" s="1096"/>
      <c r="D20" s="50" t="s">
        <v>31</v>
      </c>
      <c r="E20" s="42">
        <v>1</v>
      </c>
      <c r="F20" s="51" t="s">
        <v>40</v>
      </c>
      <c r="G20" s="50" t="s">
        <v>31</v>
      </c>
      <c r="H20" s="49" t="s">
        <v>4</v>
      </c>
      <c r="I20" s="42"/>
      <c r="J20" s="42"/>
      <c r="K20" s="42"/>
      <c r="L20" s="48" t="s">
        <v>28</v>
      </c>
      <c r="M20" s="42"/>
      <c r="N20" s="42">
        <v>300000</v>
      </c>
      <c r="O20" s="47">
        <v>180000</v>
      </c>
      <c r="P20" s="46">
        <v>250000</v>
      </c>
      <c r="Q20" s="45">
        <f t="shared" si="3"/>
        <v>1030000</v>
      </c>
      <c r="R20" s="44"/>
      <c r="S20" s="44"/>
      <c r="T20" s="44"/>
      <c r="U20" s="53">
        <v>15000</v>
      </c>
      <c r="V20" s="42"/>
      <c r="W20" s="42"/>
      <c r="X20" s="42"/>
      <c r="Y20" s="42"/>
      <c r="Z20" s="42"/>
      <c r="AA20" s="42">
        <v>600</v>
      </c>
      <c r="AB20" s="42"/>
      <c r="AC20" s="42"/>
      <c r="AD20" s="42"/>
      <c r="AE20" s="42">
        <v>130</v>
      </c>
      <c r="AF20" s="42"/>
      <c r="AG20" s="41"/>
      <c r="AH20" s="41"/>
      <c r="AI20" s="41"/>
      <c r="AJ20" s="41">
        <v>85000</v>
      </c>
      <c r="AK20" s="40"/>
      <c r="AL20" s="40"/>
      <c r="AM20" s="40"/>
      <c r="AN20" s="40"/>
      <c r="AO20" s="39">
        <f t="shared" si="1"/>
        <v>0</v>
      </c>
      <c r="AP20" s="38">
        <f t="shared" si="4"/>
        <v>-1030000</v>
      </c>
      <c r="AQ20" s="30"/>
      <c r="AR20" s="30"/>
      <c r="AS20" s="30"/>
      <c r="AT20" s="30"/>
      <c r="AU20" s="30"/>
      <c r="AV20" s="30"/>
    </row>
    <row r="21" spans="1:48" s="29" customFormat="1" ht="80.25" customHeight="1" x14ac:dyDescent="0.3">
      <c r="A21" s="52">
        <f t="shared" si="2"/>
        <v>7</v>
      </c>
      <c r="B21" s="1096"/>
      <c r="C21" s="1096"/>
      <c r="D21" s="50" t="s">
        <v>39</v>
      </c>
      <c r="E21" s="42">
        <v>4</v>
      </c>
      <c r="F21" s="51" t="s">
        <v>35</v>
      </c>
      <c r="G21" s="50" t="s">
        <v>39</v>
      </c>
      <c r="H21" s="49" t="s">
        <v>4</v>
      </c>
      <c r="I21" s="42"/>
      <c r="J21" s="42"/>
      <c r="K21" s="42"/>
      <c r="L21" s="48" t="s">
        <v>28</v>
      </c>
      <c r="M21" s="42"/>
      <c r="N21" s="42"/>
      <c r="O21" s="47"/>
      <c r="P21" s="46"/>
      <c r="Q21" s="45">
        <f t="shared" si="3"/>
        <v>0</v>
      </c>
      <c r="R21" s="44"/>
      <c r="S21" s="44"/>
      <c r="T21" s="44"/>
      <c r="U21" s="43">
        <v>25000</v>
      </c>
      <c r="V21" s="42"/>
      <c r="W21" s="42"/>
      <c r="X21" s="42"/>
      <c r="Y21" s="42">
        <v>30</v>
      </c>
      <c r="Z21" s="42"/>
      <c r="AA21" s="42">
        <v>0</v>
      </c>
      <c r="AB21" s="42"/>
      <c r="AC21" s="42"/>
      <c r="AD21" s="42"/>
      <c r="AE21" s="42">
        <v>0</v>
      </c>
      <c r="AF21" s="42"/>
      <c r="AG21" s="41"/>
      <c r="AH21" s="41"/>
      <c r="AI21" s="41"/>
      <c r="AJ21" s="41">
        <v>0</v>
      </c>
      <c r="AK21" s="40"/>
      <c r="AL21" s="40"/>
      <c r="AM21" s="40"/>
      <c r="AN21" s="40">
        <f>AJ21</f>
        <v>0</v>
      </c>
      <c r="AO21" s="39">
        <f t="shared" si="1"/>
        <v>0</v>
      </c>
      <c r="AP21" s="38">
        <f t="shared" si="4"/>
        <v>0</v>
      </c>
      <c r="AQ21" s="30"/>
      <c r="AR21" s="30"/>
      <c r="AS21" s="30"/>
      <c r="AT21" s="30"/>
      <c r="AU21" s="30"/>
      <c r="AV21" s="30"/>
    </row>
    <row r="22" spans="1:48" s="29" customFormat="1" ht="87" customHeight="1" x14ac:dyDescent="0.3">
      <c r="A22" s="52">
        <f t="shared" si="2"/>
        <v>8</v>
      </c>
      <c r="B22" s="1096"/>
      <c r="C22" s="1096"/>
      <c r="D22" s="50" t="s">
        <v>37</v>
      </c>
      <c r="E22" s="42">
        <v>4</v>
      </c>
      <c r="F22" s="51" t="s">
        <v>38</v>
      </c>
      <c r="G22" s="50" t="s">
        <v>37</v>
      </c>
      <c r="H22" s="49" t="s">
        <v>4</v>
      </c>
      <c r="I22" s="42"/>
      <c r="J22" s="42"/>
      <c r="K22" s="42"/>
      <c r="L22" s="48" t="s">
        <v>28</v>
      </c>
      <c r="M22" s="42"/>
      <c r="N22" s="42"/>
      <c r="O22" s="47">
        <v>0</v>
      </c>
      <c r="P22" s="46"/>
      <c r="Q22" s="45">
        <f t="shared" si="3"/>
        <v>0</v>
      </c>
      <c r="R22" s="44"/>
      <c r="S22" s="44"/>
      <c r="T22" s="44"/>
      <c r="U22" s="43">
        <v>100</v>
      </c>
      <c r="V22" s="42"/>
      <c r="W22" s="42"/>
      <c r="X22" s="42"/>
      <c r="Y22" s="42"/>
      <c r="Z22" s="42"/>
      <c r="AA22" s="42">
        <v>0</v>
      </c>
      <c r="AB22" s="42"/>
      <c r="AC22" s="42"/>
      <c r="AD22" s="42"/>
      <c r="AE22" s="42">
        <v>0</v>
      </c>
      <c r="AF22" s="42"/>
      <c r="AG22" s="41"/>
      <c r="AH22" s="41"/>
      <c r="AI22" s="41"/>
      <c r="AJ22" s="41">
        <v>0</v>
      </c>
      <c r="AK22" s="40"/>
      <c r="AL22" s="40"/>
      <c r="AM22" s="40"/>
      <c r="AN22" s="40">
        <v>200000</v>
      </c>
      <c r="AO22" s="39">
        <f t="shared" si="1"/>
        <v>200000</v>
      </c>
      <c r="AP22" s="38">
        <f t="shared" si="4"/>
        <v>200000</v>
      </c>
      <c r="AQ22" s="30"/>
      <c r="AR22" s="30"/>
      <c r="AS22" s="30"/>
      <c r="AT22" s="30"/>
      <c r="AU22" s="30"/>
      <c r="AV22" s="30"/>
    </row>
    <row r="23" spans="1:48" s="29" customFormat="1" ht="123.75" customHeight="1" x14ac:dyDescent="0.3">
      <c r="A23" s="52">
        <f t="shared" si="2"/>
        <v>9</v>
      </c>
      <c r="B23" s="1096"/>
      <c r="C23" s="1096"/>
      <c r="D23" s="50" t="s">
        <v>34</v>
      </c>
      <c r="E23" s="42">
        <v>1</v>
      </c>
      <c r="F23" s="51" t="s">
        <v>36</v>
      </c>
      <c r="G23" s="50" t="s">
        <v>34</v>
      </c>
      <c r="H23" s="49" t="s">
        <v>4</v>
      </c>
      <c r="I23" s="42"/>
      <c r="J23" s="42"/>
      <c r="K23" s="42"/>
      <c r="L23" s="48" t="s">
        <v>28</v>
      </c>
      <c r="M23" s="42"/>
      <c r="N23" s="42"/>
      <c r="O23" s="47">
        <v>0</v>
      </c>
      <c r="P23" s="46"/>
      <c r="Q23" s="45">
        <f t="shared" si="3"/>
        <v>0</v>
      </c>
      <c r="R23" s="44">
        <v>30000</v>
      </c>
      <c r="S23" s="44"/>
      <c r="T23" s="44"/>
      <c r="U23" s="55"/>
      <c r="V23" s="42"/>
      <c r="W23" s="42"/>
      <c r="X23" s="42"/>
      <c r="Y23" s="42">
        <v>0</v>
      </c>
      <c r="Z23" s="42">
        <v>0</v>
      </c>
      <c r="AA23" s="42">
        <v>0</v>
      </c>
      <c r="AB23" s="42"/>
      <c r="AC23" s="42"/>
      <c r="AD23" s="42"/>
      <c r="AE23" s="42">
        <v>0</v>
      </c>
      <c r="AF23" s="42"/>
      <c r="AG23" s="41"/>
      <c r="AH23" s="41"/>
      <c r="AI23" s="41"/>
      <c r="AJ23" s="41">
        <v>0</v>
      </c>
      <c r="AK23" s="40"/>
      <c r="AL23" s="40"/>
      <c r="AM23" s="40"/>
      <c r="AN23" s="40">
        <f>AJ23</f>
        <v>0</v>
      </c>
      <c r="AO23" s="39">
        <f t="shared" si="1"/>
        <v>0</v>
      </c>
      <c r="AP23" s="38">
        <f t="shared" si="4"/>
        <v>0</v>
      </c>
      <c r="AQ23" s="30"/>
      <c r="AR23" s="30"/>
      <c r="AS23" s="30"/>
      <c r="AT23" s="30"/>
      <c r="AU23" s="30"/>
      <c r="AV23" s="30"/>
    </row>
    <row r="24" spans="1:48" s="29" customFormat="1" ht="218.25" customHeight="1" x14ac:dyDescent="0.3">
      <c r="A24" s="52">
        <f t="shared" si="2"/>
        <v>10</v>
      </c>
      <c r="B24" s="1096"/>
      <c r="C24" s="1096"/>
      <c r="D24" s="50" t="s">
        <v>34</v>
      </c>
      <c r="E24" s="42">
        <v>1</v>
      </c>
      <c r="F24" s="51" t="s">
        <v>35</v>
      </c>
      <c r="G24" s="50" t="s">
        <v>34</v>
      </c>
      <c r="H24" s="49" t="s">
        <v>4</v>
      </c>
      <c r="I24" s="42"/>
      <c r="J24" s="42"/>
      <c r="K24" s="42"/>
      <c r="L24" s="48" t="s">
        <v>28</v>
      </c>
      <c r="M24" s="42"/>
      <c r="N24" s="42"/>
      <c r="O24" s="47">
        <v>0</v>
      </c>
      <c r="P24" s="46"/>
      <c r="Q24" s="45">
        <f t="shared" si="3"/>
        <v>0</v>
      </c>
      <c r="R24" s="44">
        <v>30000</v>
      </c>
      <c r="S24" s="44"/>
      <c r="T24" s="44"/>
      <c r="U24" s="54"/>
      <c r="V24" s="42"/>
      <c r="W24" s="42"/>
      <c r="X24" s="42"/>
      <c r="Y24" s="42"/>
      <c r="Z24" s="42">
        <v>0</v>
      </c>
      <c r="AA24" s="42">
        <v>0</v>
      </c>
      <c r="AB24" s="42"/>
      <c r="AC24" s="42">
        <v>0</v>
      </c>
      <c r="AD24" s="42">
        <v>0</v>
      </c>
      <c r="AE24" s="42">
        <v>0</v>
      </c>
      <c r="AF24" s="42"/>
      <c r="AG24" s="41">
        <v>0</v>
      </c>
      <c r="AH24" s="41"/>
      <c r="AI24" s="41"/>
      <c r="AJ24" s="41">
        <v>0</v>
      </c>
      <c r="AK24" s="40"/>
      <c r="AL24" s="40"/>
      <c r="AM24" s="40"/>
      <c r="AN24" s="40">
        <v>1019700</v>
      </c>
      <c r="AO24" s="39">
        <f t="shared" si="1"/>
        <v>1019700</v>
      </c>
      <c r="AP24" s="38">
        <f t="shared" si="4"/>
        <v>1019700</v>
      </c>
      <c r="AQ24" s="30"/>
      <c r="AR24" s="30"/>
      <c r="AS24" s="30"/>
      <c r="AT24" s="30"/>
      <c r="AU24" s="30"/>
      <c r="AV24" s="30"/>
    </row>
    <row r="25" spans="1:48" s="29" customFormat="1" ht="202.5" customHeight="1" x14ac:dyDescent="0.3">
      <c r="A25" s="52">
        <f t="shared" si="2"/>
        <v>11</v>
      </c>
      <c r="B25" s="1096"/>
      <c r="C25" s="1096"/>
      <c r="D25" s="50" t="s">
        <v>33</v>
      </c>
      <c r="E25" s="42">
        <v>1</v>
      </c>
      <c r="F25" s="51" t="s">
        <v>30</v>
      </c>
      <c r="G25" s="50" t="s">
        <v>33</v>
      </c>
      <c r="H25" s="49" t="s">
        <v>4</v>
      </c>
      <c r="I25" s="42"/>
      <c r="J25" s="42"/>
      <c r="K25" s="42"/>
      <c r="L25" s="48" t="s">
        <v>28</v>
      </c>
      <c r="M25" s="42"/>
      <c r="N25" s="42">
        <v>15000</v>
      </c>
      <c r="O25" s="47"/>
      <c r="P25" s="46"/>
      <c r="Q25" s="45"/>
      <c r="R25" s="44"/>
      <c r="S25" s="44"/>
      <c r="T25" s="44"/>
      <c r="U25" s="53" t="s">
        <v>27</v>
      </c>
      <c r="V25" s="42"/>
      <c r="W25" s="42"/>
      <c r="X25" s="42"/>
      <c r="Y25" s="42"/>
      <c r="Z25" s="42"/>
      <c r="AA25" s="42">
        <v>0</v>
      </c>
      <c r="AB25" s="42"/>
      <c r="AC25" s="42"/>
      <c r="AD25" s="42"/>
      <c r="AE25" s="42">
        <v>0</v>
      </c>
      <c r="AF25" s="42"/>
      <c r="AG25" s="41"/>
      <c r="AH25" s="41"/>
      <c r="AI25" s="41"/>
      <c r="AJ25" s="41">
        <v>0</v>
      </c>
      <c r="AK25" s="40"/>
      <c r="AL25" s="40"/>
      <c r="AM25" s="40"/>
      <c r="AN25" s="40">
        <f>AJ25</f>
        <v>0</v>
      </c>
      <c r="AO25" s="39">
        <f t="shared" si="1"/>
        <v>0</v>
      </c>
      <c r="AP25" s="38">
        <f t="shared" si="4"/>
        <v>0</v>
      </c>
      <c r="AQ25" s="30"/>
      <c r="AR25" s="30"/>
      <c r="AS25" s="30"/>
      <c r="AT25" s="30"/>
      <c r="AU25" s="30"/>
      <c r="AV25" s="30"/>
    </row>
    <row r="26" spans="1:48" s="29" customFormat="1" ht="59.25" customHeight="1" x14ac:dyDescent="0.3">
      <c r="A26" s="52">
        <f t="shared" si="2"/>
        <v>12</v>
      </c>
      <c r="B26" s="1096"/>
      <c r="C26" s="1096"/>
      <c r="D26" s="50" t="s">
        <v>32</v>
      </c>
      <c r="E26" s="42">
        <v>2</v>
      </c>
      <c r="F26" s="51" t="s">
        <v>30</v>
      </c>
      <c r="G26" s="50" t="s">
        <v>32</v>
      </c>
      <c r="H26" s="49" t="s">
        <v>4</v>
      </c>
      <c r="I26" s="42"/>
      <c r="J26" s="42"/>
      <c r="K26" s="42"/>
      <c r="L26" s="48" t="s">
        <v>28</v>
      </c>
      <c r="M26" s="42"/>
      <c r="N26" s="42"/>
      <c r="O26" s="47">
        <v>0</v>
      </c>
      <c r="P26" s="46"/>
      <c r="Q26" s="45">
        <f>P26+O26+N26+N26</f>
        <v>0</v>
      </c>
      <c r="R26" s="44"/>
      <c r="S26" s="44"/>
      <c r="T26" s="44"/>
      <c r="U26" s="43" t="s">
        <v>27</v>
      </c>
      <c r="V26" s="42"/>
      <c r="W26" s="42"/>
      <c r="X26" s="42"/>
      <c r="Y26" s="42"/>
      <c r="Z26" s="42"/>
      <c r="AA26" s="42">
        <v>0</v>
      </c>
      <c r="AB26" s="42"/>
      <c r="AC26" s="42"/>
      <c r="AD26" s="42"/>
      <c r="AE26" s="42">
        <v>0</v>
      </c>
      <c r="AF26" s="42"/>
      <c r="AG26" s="41"/>
      <c r="AH26" s="41"/>
      <c r="AI26" s="41"/>
      <c r="AJ26" s="41">
        <v>0</v>
      </c>
      <c r="AK26" s="40"/>
      <c r="AL26" s="40"/>
      <c r="AM26" s="40"/>
      <c r="AN26" s="40">
        <f>AJ26</f>
        <v>0</v>
      </c>
      <c r="AO26" s="39">
        <f t="shared" si="1"/>
        <v>0</v>
      </c>
      <c r="AP26" s="38">
        <f t="shared" si="4"/>
        <v>0</v>
      </c>
      <c r="AQ26" s="30"/>
      <c r="AR26" s="30"/>
      <c r="AS26" s="30"/>
      <c r="AT26" s="30"/>
      <c r="AU26" s="30"/>
      <c r="AV26" s="30"/>
    </row>
    <row r="27" spans="1:48" s="29" customFormat="1" ht="59.25" customHeight="1" x14ac:dyDescent="0.3">
      <c r="A27" s="52"/>
      <c r="B27" s="1096"/>
      <c r="C27" s="1096"/>
      <c r="D27" s="50" t="s">
        <v>31</v>
      </c>
      <c r="E27" s="42"/>
      <c r="F27" s="51"/>
      <c r="G27" s="50"/>
      <c r="H27" s="49"/>
      <c r="I27" s="42"/>
      <c r="J27" s="42"/>
      <c r="K27" s="42"/>
      <c r="L27" s="48"/>
      <c r="M27" s="42"/>
      <c r="N27" s="42"/>
      <c r="O27" s="47"/>
      <c r="P27" s="46"/>
      <c r="Q27" s="45"/>
      <c r="R27" s="44"/>
      <c r="S27" s="44"/>
      <c r="T27" s="44"/>
      <c r="U27" s="43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1"/>
      <c r="AH27" s="41"/>
      <c r="AI27" s="41"/>
      <c r="AJ27" s="41"/>
      <c r="AK27" s="40"/>
      <c r="AL27" s="40"/>
      <c r="AM27" s="40"/>
      <c r="AN27" s="40"/>
      <c r="AO27" s="39"/>
      <c r="AP27" s="38"/>
      <c r="AQ27" s="30"/>
      <c r="AR27" s="30"/>
      <c r="AS27" s="30"/>
      <c r="AT27" s="30"/>
      <c r="AU27" s="30"/>
      <c r="AV27" s="30"/>
    </row>
    <row r="28" spans="1:48" s="29" customFormat="1" ht="62.25" customHeight="1" thickBot="1" x14ac:dyDescent="0.35">
      <c r="A28" s="52">
        <f>A26+1</f>
        <v>13</v>
      </c>
      <c r="B28" s="1097"/>
      <c r="C28" s="1097"/>
      <c r="D28" s="50" t="s">
        <v>29</v>
      </c>
      <c r="E28" s="42">
        <v>1</v>
      </c>
      <c r="F28" s="51" t="s">
        <v>30</v>
      </c>
      <c r="G28" s="50" t="s">
        <v>29</v>
      </c>
      <c r="H28" s="49" t="s">
        <v>4</v>
      </c>
      <c r="I28" s="42"/>
      <c r="J28" s="42"/>
      <c r="K28" s="42"/>
      <c r="L28" s="48" t="s">
        <v>28</v>
      </c>
      <c r="M28" s="42"/>
      <c r="N28" s="42"/>
      <c r="O28" s="47">
        <v>0</v>
      </c>
      <c r="P28" s="46"/>
      <c r="Q28" s="45">
        <f>P28+O28+N28+N28</f>
        <v>0</v>
      </c>
      <c r="R28" s="44"/>
      <c r="S28" s="44"/>
      <c r="T28" s="44"/>
      <c r="U28" s="43" t="s">
        <v>27</v>
      </c>
      <c r="V28" s="42"/>
      <c r="W28" s="42"/>
      <c r="X28" s="42"/>
      <c r="Y28" s="42"/>
      <c r="Z28" s="42"/>
      <c r="AA28" s="42">
        <v>0</v>
      </c>
      <c r="AB28" s="42"/>
      <c r="AC28" s="42"/>
      <c r="AD28" s="42"/>
      <c r="AE28" s="42">
        <v>0</v>
      </c>
      <c r="AF28" s="42"/>
      <c r="AG28" s="41"/>
      <c r="AH28" s="41"/>
      <c r="AI28" s="41"/>
      <c r="AJ28" s="41">
        <v>0</v>
      </c>
      <c r="AK28" s="40"/>
      <c r="AL28" s="40"/>
      <c r="AM28" s="40"/>
      <c r="AN28" s="40">
        <f>AJ28</f>
        <v>0</v>
      </c>
      <c r="AO28" s="39">
        <f>AN28</f>
        <v>0</v>
      </c>
      <c r="AP28" s="38">
        <f>AO28-Q28-M28</f>
        <v>0</v>
      </c>
      <c r="AQ28" s="30"/>
      <c r="AR28" s="30"/>
      <c r="AS28" s="30"/>
      <c r="AT28" s="30"/>
      <c r="AU28" s="30"/>
      <c r="AV28" s="30"/>
    </row>
    <row r="29" spans="1:48" s="29" customFormat="1" ht="45" customHeight="1" thickBot="1" x14ac:dyDescent="0.35">
      <c r="A29" s="37"/>
      <c r="B29" s="32" t="s">
        <v>0</v>
      </c>
      <c r="C29" s="32">
        <f>SUM(C15:C28)</f>
        <v>19</v>
      </c>
      <c r="D29" s="32"/>
      <c r="E29" s="32">
        <f>SUM(E15:E28)</f>
        <v>35</v>
      </c>
      <c r="F29" s="32"/>
      <c r="G29" s="32"/>
      <c r="H29" s="32"/>
      <c r="I29" s="32"/>
      <c r="J29" s="32"/>
      <c r="K29" s="32"/>
      <c r="L29" s="32"/>
      <c r="M29" s="36"/>
      <c r="N29" s="35">
        <f t="shared" ref="N29:AP29" si="5">SUM(N15:N28)</f>
        <v>1925000</v>
      </c>
      <c r="O29" s="34">
        <f t="shared" si="5"/>
        <v>4450000</v>
      </c>
      <c r="P29" s="32">
        <f t="shared" si="5"/>
        <v>800000</v>
      </c>
      <c r="Q29" s="32">
        <f t="shared" si="5"/>
        <v>8020000</v>
      </c>
      <c r="R29" s="32">
        <f t="shared" si="5"/>
        <v>60000</v>
      </c>
      <c r="S29" s="32">
        <f t="shared" si="5"/>
        <v>0</v>
      </c>
      <c r="T29" s="32">
        <f t="shared" si="5"/>
        <v>3150</v>
      </c>
      <c r="U29" s="32">
        <f t="shared" si="5"/>
        <v>63100</v>
      </c>
      <c r="V29" s="32">
        <f t="shared" si="5"/>
        <v>16000</v>
      </c>
      <c r="W29" s="32">
        <f t="shared" si="5"/>
        <v>1000</v>
      </c>
      <c r="X29" s="32">
        <f t="shared" si="5"/>
        <v>50</v>
      </c>
      <c r="Y29" s="32">
        <f t="shared" si="5"/>
        <v>30</v>
      </c>
      <c r="Z29" s="32">
        <f t="shared" si="5"/>
        <v>500</v>
      </c>
      <c r="AA29" s="33">
        <f t="shared" si="5"/>
        <v>2600</v>
      </c>
      <c r="AB29" s="32">
        <f t="shared" si="5"/>
        <v>0</v>
      </c>
      <c r="AC29" s="32">
        <f t="shared" si="5"/>
        <v>0</v>
      </c>
      <c r="AD29" s="32">
        <f t="shared" si="5"/>
        <v>90</v>
      </c>
      <c r="AE29" s="33">
        <f t="shared" si="5"/>
        <v>787</v>
      </c>
      <c r="AF29" s="32">
        <f t="shared" si="5"/>
        <v>0</v>
      </c>
      <c r="AG29" s="32">
        <f t="shared" si="5"/>
        <v>0</v>
      </c>
      <c r="AH29" s="32">
        <f t="shared" si="5"/>
        <v>0</v>
      </c>
      <c r="AI29" s="32">
        <f t="shared" si="5"/>
        <v>0</v>
      </c>
      <c r="AJ29" s="32">
        <f t="shared" si="5"/>
        <v>1072000</v>
      </c>
      <c r="AK29" s="32">
        <f t="shared" si="5"/>
        <v>0</v>
      </c>
      <c r="AL29" s="32">
        <f t="shared" si="5"/>
        <v>0</v>
      </c>
      <c r="AM29" s="32">
        <f t="shared" si="5"/>
        <v>0</v>
      </c>
      <c r="AN29" s="32">
        <f t="shared" si="5"/>
        <v>6719400</v>
      </c>
      <c r="AO29" s="32">
        <f t="shared" si="5"/>
        <v>6719400</v>
      </c>
      <c r="AP29" s="31">
        <f t="shared" si="5"/>
        <v>-1300600</v>
      </c>
      <c r="AQ29" s="30"/>
      <c r="AR29" s="30"/>
      <c r="AS29" s="30"/>
      <c r="AT29" s="30"/>
      <c r="AU29" s="30"/>
      <c r="AV29" s="30"/>
    </row>
    <row r="30" spans="1:48" s="4" customFormat="1" ht="57" customHeight="1" x14ac:dyDescent="0.25">
      <c r="A30" s="17">
        <v>1</v>
      </c>
      <c r="B30" s="1101" t="s">
        <v>26</v>
      </c>
      <c r="C30" s="1091">
        <v>7</v>
      </c>
      <c r="D30" s="28" t="s">
        <v>25</v>
      </c>
      <c r="E30" s="13">
        <v>2</v>
      </c>
      <c r="F30" s="16">
        <v>42767</v>
      </c>
      <c r="G30" s="15" t="s">
        <v>24</v>
      </c>
      <c r="H30" s="19" t="s">
        <v>4</v>
      </c>
      <c r="I30" s="25" t="s">
        <v>13</v>
      </c>
      <c r="J30" s="19"/>
      <c r="K30" s="25"/>
      <c r="L30" s="19"/>
      <c r="M30" s="25"/>
      <c r="N30" s="23">
        <f>(135000*9)+69200</f>
        <v>1284200</v>
      </c>
      <c r="O30" s="24">
        <v>1863000</v>
      </c>
      <c r="P30" s="23">
        <f>14400*9</f>
        <v>129600</v>
      </c>
      <c r="Q30" s="12">
        <f>N30+O30+P30</f>
        <v>3276800</v>
      </c>
      <c r="R30" s="27"/>
      <c r="S30" s="26"/>
      <c r="T30" s="27">
        <v>500</v>
      </c>
      <c r="U30" s="26"/>
      <c r="V30" s="19"/>
      <c r="W30" s="25"/>
      <c r="X30" s="19"/>
      <c r="Y30" s="25"/>
      <c r="Z30" s="19"/>
      <c r="AA30" s="25"/>
      <c r="AB30" s="19"/>
      <c r="AC30" s="25"/>
      <c r="AD30" s="19"/>
      <c r="AE30" s="25"/>
      <c r="AF30" s="19"/>
      <c r="AG30" s="24"/>
      <c r="AH30" s="23"/>
      <c r="AI30" s="24"/>
      <c r="AJ30" s="23"/>
      <c r="AK30" s="11">
        <f t="shared" ref="AK30:AN35" si="6">R30*Y30</f>
        <v>0</v>
      </c>
      <c r="AL30" s="11">
        <f t="shared" si="6"/>
        <v>0</v>
      </c>
      <c r="AM30" s="11">
        <f t="shared" si="6"/>
        <v>0</v>
      </c>
      <c r="AN30" s="11">
        <f t="shared" si="6"/>
        <v>0</v>
      </c>
      <c r="AO30" s="10">
        <v>0</v>
      </c>
      <c r="AP30" s="18">
        <f t="shared" ref="AP30:AP35" si="7">AO30-Q30</f>
        <v>-3276800</v>
      </c>
      <c r="AQ30" s="21"/>
      <c r="AR30" s="22"/>
      <c r="AS30" s="21"/>
      <c r="AT30" s="22"/>
      <c r="AU30" s="21"/>
      <c r="AV30" s="20"/>
    </row>
    <row r="31" spans="1:48" s="4" customFormat="1" ht="72" customHeight="1" x14ac:dyDescent="0.25">
      <c r="A31" s="17">
        <v>2</v>
      </c>
      <c r="B31" s="1092"/>
      <c r="C31" s="1092"/>
      <c r="D31" s="28" t="s">
        <v>23</v>
      </c>
      <c r="E31" s="13">
        <v>1</v>
      </c>
      <c r="F31" s="16">
        <v>42767</v>
      </c>
      <c r="G31" s="15" t="s">
        <v>22</v>
      </c>
      <c r="H31" s="19" t="s">
        <v>4</v>
      </c>
      <c r="I31" s="25"/>
      <c r="J31" s="19"/>
      <c r="K31" s="25"/>
      <c r="L31" s="19"/>
      <c r="M31" s="25"/>
      <c r="N31" s="23">
        <v>12000</v>
      </c>
      <c r="O31" s="24">
        <v>17200</v>
      </c>
      <c r="P31" s="23"/>
      <c r="Q31" s="12">
        <v>29200</v>
      </c>
      <c r="R31" s="27"/>
      <c r="S31" s="26"/>
      <c r="T31" s="27">
        <v>800</v>
      </c>
      <c r="U31" s="26"/>
      <c r="V31" s="19"/>
      <c r="W31" s="25"/>
      <c r="X31" s="19"/>
      <c r="Y31" s="25"/>
      <c r="Z31" s="19"/>
      <c r="AA31" s="25"/>
      <c r="AB31" s="19"/>
      <c r="AC31" s="25"/>
      <c r="AD31" s="19"/>
      <c r="AE31" s="25"/>
      <c r="AF31" s="19"/>
      <c r="AG31" s="24"/>
      <c r="AH31" s="23"/>
      <c r="AI31" s="24"/>
      <c r="AJ31" s="23"/>
      <c r="AK31" s="11">
        <f t="shared" si="6"/>
        <v>0</v>
      </c>
      <c r="AL31" s="11">
        <f t="shared" si="6"/>
        <v>0</v>
      </c>
      <c r="AM31" s="11">
        <f t="shared" si="6"/>
        <v>0</v>
      </c>
      <c r="AN31" s="11">
        <f t="shared" si="6"/>
        <v>0</v>
      </c>
      <c r="AO31" s="10">
        <f>AK31+AL31+AM31+AN31</f>
        <v>0</v>
      </c>
      <c r="AP31" s="18">
        <f t="shared" si="7"/>
        <v>-29200</v>
      </c>
      <c r="AQ31" s="21"/>
      <c r="AR31" s="22"/>
      <c r="AS31" s="21"/>
      <c r="AT31" s="22"/>
      <c r="AU31" s="21"/>
      <c r="AV31" s="20"/>
    </row>
    <row r="32" spans="1:48" s="4" customFormat="1" ht="86.25" customHeight="1" x14ac:dyDescent="0.25">
      <c r="A32" s="17">
        <v>3</v>
      </c>
      <c r="B32" s="1092"/>
      <c r="C32" s="1092"/>
      <c r="D32" s="28" t="s">
        <v>21</v>
      </c>
      <c r="E32" s="13">
        <v>2</v>
      </c>
      <c r="F32" s="16">
        <v>42767</v>
      </c>
      <c r="G32" s="15" t="s">
        <v>20</v>
      </c>
      <c r="H32" s="19" t="s">
        <v>4</v>
      </c>
      <c r="I32" s="25"/>
      <c r="J32" s="19"/>
      <c r="K32" s="25"/>
      <c r="L32" s="19"/>
      <c r="M32" s="25"/>
      <c r="N32" s="23">
        <f>(135000*9)+327200</f>
        <v>1542200</v>
      </c>
      <c r="O32" s="24">
        <v>1515700</v>
      </c>
      <c r="P32" s="23">
        <f>14400*9</f>
        <v>129600</v>
      </c>
      <c r="Q32" s="12">
        <f>N32+O32+P32</f>
        <v>3187500</v>
      </c>
      <c r="R32" s="27"/>
      <c r="S32" s="26">
        <v>15000</v>
      </c>
      <c r="T32" s="27"/>
      <c r="U32" s="26"/>
      <c r="V32" s="19"/>
      <c r="W32" s="25"/>
      <c r="X32" s="19"/>
      <c r="Y32" s="25"/>
      <c r="Z32" s="19"/>
      <c r="AA32" s="25"/>
      <c r="AB32" s="19"/>
      <c r="AC32" s="25"/>
      <c r="AD32" s="19"/>
      <c r="AE32" s="25"/>
      <c r="AF32" s="19"/>
      <c r="AG32" s="24"/>
      <c r="AH32" s="23"/>
      <c r="AI32" s="24"/>
      <c r="AJ32" s="23"/>
      <c r="AK32" s="11">
        <f t="shared" si="6"/>
        <v>0</v>
      </c>
      <c r="AL32" s="11">
        <f t="shared" si="6"/>
        <v>0</v>
      </c>
      <c r="AM32" s="11">
        <f t="shared" si="6"/>
        <v>0</v>
      </c>
      <c r="AN32" s="11">
        <f t="shared" si="6"/>
        <v>0</v>
      </c>
      <c r="AO32" s="10">
        <f>AK32+AL32+AM32+AN32</f>
        <v>0</v>
      </c>
      <c r="AP32" s="18">
        <f t="shared" si="7"/>
        <v>-3187500</v>
      </c>
      <c r="AQ32" s="21"/>
      <c r="AR32" s="22"/>
      <c r="AS32" s="21"/>
      <c r="AT32" s="22"/>
      <c r="AU32" s="21"/>
      <c r="AV32" s="20"/>
    </row>
    <row r="33" spans="1:48" s="4" customFormat="1" ht="74.25" customHeight="1" x14ac:dyDescent="0.25">
      <c r="A33" s="17">
        <v>4</v>
      </c>
      <c r="B33" s="1092"/>
      <c r="C33" s="1092"/>
      <c r="D33" s="28" t="s">
        <v>19</v>
      </c>
      <c r="E33" s="13">
        <v>1</v>
      </c>
      <c r="F33" s="16">
        <v>42826</v>
      </c>
      <c r="G33" s="15" t="s">
        <v>18</v>
      </c>
      <c r="H33" s="19" t="s">
        <v>4</v>
      </c>
      <c r="I33" s="25"/>
      <c r="J33" s="19"/>
      <c r="K33" s="25"/>
      <c r="L33" s="19"/>
      <c r="M33" s="25"/>
      <c r="N33" s="23"/>
      <c r="O33" s="24"/>
      <c r="P33" s="23"/>
      <c r="Q33" s="12"/>
      <c r="R33" s="27"/>
      <c r="S33" s="26"/>
      <c r="T33" s="27">
        <v>25000</v>
      </c>
      <c r="U33" s="26"/>
      <c r="V33" s="19"/>
      <c r="W33" s="25"/>
      <c r="X33" s="19"/>
      <c r="Y33" s="25"/>
      <c r="Z33" s="19"/>
      <c r="AA33" s="25"/>
      <c r="AB33" s="19"/>
      <c r="AC33" s="25"/>
      <c r="AD33" s="19"/>
      <c r="AE33" s="25"/>
      <c r="AF33" s="19"/>
      <c r="AG33" s="24"/>
      <c r="AH33" s="23"/>
      <c r="AI33" s="24"/>
      <c r="AJ33" s="23"/>
      <c r="AK33" s="11">
        <f t="shared" si="6"/>
        <v>0</v>
      </c>
      <c r="AL33" s="11">
        <f t="shared" si="6"/>
        <v>0</v>
      </c>
      <c r="AM33" s="11">
        <f t="shared" si="6"/>
        <v>0</v>
      </c>
      <c r="AN33" s="11">
        <f t="shared" si="6"/>
        <v>0</v>
      </c>
      <c r="AO33" s="10">
        <f>AK33+AL33+AM33+AN33</f>
        <v>0</v>
      </c>
      <c r="AP33" s="18">
        <f t="shared" si="7"/>
        <v>0</v>
      </c>
      <c r="AQ33" s="21"/>
      <c r="AR33" s="22"/>
      <c r="AS33" s="21"/>
      <c r="AT33" s="22"/>
      <c r="AU33" s="21"/>
      <c r="AV33" s="20"/>
    </row>
    <row r="34" spans="1:48" s="4" customFormat="1" ht="81.75" customHeight="1" x14ac:dyDescent="0.25">
      <c r="A34" s="17">
        <v>5</v>
      </c>
      <c r="B34" s="1092"/>
      <c r="C34" s="1092"/>
      <c r="D34" s="28" t="s">
        <v>17</v>
      </c>
      <c r="E34" s="13">
        <v>2</v>
      </c>
      <c r="F34" s="16">
        <v>42826</v>
      </c>
      <c r="G34" s="15" t="s">
        <v>16</v>
      </c>
      <c r="H34" s="19" t="s">
        <v>4</v>
      </c>
      <c r="I34" s="25" t="s">
        <v>13</v>
      </c>
      <c r="J34" s="19"/>
      <c r="K34" s="25"/>
      <c r="L34" s="19"/>
      <c r="M34" s="25"/>
      <c r="N34" s="23">
        <f>405000+405000+405000+202500+202500+202500+1557202</f>
        <v>3379702</v>
      </c>
      <c r="O34" s="24">
        <v>9674375</v>
      </c>
      <c r="P34" s="23">
        <f>14400*9*2</f>
        <v>259200</v>
      </c>
      <c r="Q34" s="12">
        <f>N34+O34+P34</f>
        <v>13313277</v>
      </c>
      <c r="R34" s="27"/>
      <c r="S34" s="26"/>
      <c r="T34" s="27">
        <v>100</v>
      </c>
      <c r="U34" s="26">
        <v>3000</v>
      </c>
      <c r="V34" s="19"/>
      <c r="W34" s="25"/>
      <c r="X34" s="19"/>
      <c r="Y34" s="25"/>
      <c r="Z34" s="19"/>
      <c r="AA34" s="25"/>
      <c r="AB34" s="19"/>
      <c r="AC34" s="25"/>
      <c r="AD34" s="19"/>
      <c r="AE34" s="25"/>
      <c r="AF34" s="19"/>
      <c r="AG34" s="24"/>
      <c r="AH34" s="23"/>
      <c r="AI34" s="24"/>
      <c r="AJ34" s="23"/>
      <c r="AK34" s="11">
        <f t="shared" si="6"/>
        <v>0</v>
      </c>
      <c r="AL34" s="11">
        <f t="shared" si="6"/>
        <v>0</v>
      </c>
      <c r="AM34" s="11">
        <f t="shared" si="6"/>
        <v>0</v>
      </c>
      <c r="AN34" s="11">
        <f t="shared" si="6"/>
        <v>0</v>
      </c>
      <c r="AO34" s="10">
        <f>AK34+AL34+AM34+AN34</f>
        <v>0</v>
      </c>
      <c r="AP34" s="18">
        <f t="shared" si="7"/>
        <v>-13313277</v>
      </c>
      <c r="AQ34" s="21"/>
      <c r="AR34" s="22"/>
      <c r="AS34" s="21"/>
      <c r="AT34" s="22"/>
      <c r="AU34" s="21"/>
      <c r="AV34" s="20"/>
    </row>
    <row r="35" spans="1:48" s="4" customFormat="1" ht="60" customHeight="1" x14ac:dyDescent="0.25">
      <c r="A35" s="17">
        <v>6</v>
      </c>
      <c r="B35" s="1092"/>
      <c r="C35" s="1092"/>
      <c r="D35" s="28" t="s">
        <v>15</v>
      </c>
      <c r="E35" s="13">
        <v>1</v>
      </c>
      <c r="F35" s="16">
        <v>42917</v>
      </c>
      <c r="G35" s="15" t="s">
        <v>14</v>
      </c>
      <c r="H35" s="19" t="s">
        <v>4</v>
      </c>
      <c r="I35" s="25" t="s">
        <v>13</v>
      </c>
      <c r="J35" s="19"/>
      <c r="K35" s="25"/>
      <c r="L35" s="19"/>
      <c r="M35" s="25"/>
      <c r="N35" s="23">
        <f>(67500*9)+130000</f>
        <v>737500</v>
      </c>
      <c r="O35" s="24"/>
      <c r="P35" s="23">
        <f>14400*9</f>
        <v>129600</v>
      </c>
      <c r="Q35" s="12">
        <f>N35+O35+P35</f>
        <v>867100</v>
      </c>
      <c r="R35" s="27"/>
      <c r="S35" s="26"/>
      <c r="T35" s="27">
        <v>30000</v>
      </c>
      <c r="U35" s="26"/>
      <c r="V35" s="19"/>
      <c r="W35" s="25"/>
      <c r="X35" s="19"/>
      <c r="Y35" s="25"/>
      <c r="Z35" s="19"/>
      <c r="AA35" s="25"/>
      <c r="AB35" s="19"/>
      <c r="AC35" s="25"/>
      <c r="AD35" s="19"/>
      <c r="AE35" s="25"/>
      <c r="AF35" s="19"/>
      <c r="AG35" s="24"/>
      <c r="AH35" s="23"/>
      <c r="AI35" s="24"/>
      <c r="AJ35" s="23"/>
      <c r="AK35" s="11">
        <f t="shared" si="6"/>
        <v>0</v>
      </c>
      <c r="AL35" s="11">
        <f t="shared" si="6"/>
        <v>0</v>
      </c>
      <c r="AM35" s="11">
        <f t="shared" si="6"/>
        <v>0</v>
      </c>
      <c r="AN35" s="11">
        <f t="shared" si="6"/>
        <v>0</v>
      </c>
      <c r="AO35" s="10">
        <f>AK35+AL35+AM35+AN35</f>
        <v>0</v>
      </c>
      <c r="AP35" s="18">
        <f t="shared" si="7"/>
        <v>-867100</v>
      </c>
      <c r="AQ35" s="21"/>
      <c r="AR35" s="22"/>
      <c r="AS35" s="21"/>
      <c r="AT35" s="22"/>
      <c r="AU35" s="21"/>
      <c r="AV35" s="20"/>
    </row>
    <row r="36" spans="1:48" s="4" customFormat="1" ht="51.75" customHeight="1" x14ac:dyDescent="0.25">
      <c r="A36" s="17">
        <v>7</v>
      </c>
      <c r="B36" s="1092"/>
      <c r="C36" s="1092"/>
      <c r="D36" s="28" t="s">
        <v>12</v>
      </c>
      <c r="E36" s="13">
        <v>1</v>
      </c>
      <c r="F36" s="16">
        <v>42917</v>
      </c>
      <c r="G36" s="15" t="s">
        <v>12</v>
      </c>
      <c r="H36" s="19" t="s">
        <v>4</v>
      </c>
      <c r="I36" s="25"/>
      <c r="J36" s="19"/>
      <c r="K36" s="25"/>
      <c r="L36" s="19"/>
      <c r="M36" s="25"/>
      <c r="N36" s="23"/>
      <c r="O36" s="24"/>
      <c r="P36" s="23"/>
      <c r="Q36" s="12"/>
      <c r="R36" s="27"/>
      <c r="S36" s="26"/>
      <c r="T36" s="27">
        <v>25000</v>
      </c>
      <c r="U36" s="26"/>
      <c r="V36" s="19"/>
      <c r="W36" s="25"/>
      <c r="X36" s="19"/>
      <c r="Y36" s="25"/>
      <c r="Z36" s="19"/>
      <c r="AA36" s="25"/>
      <c r="AB36" s="19"/>
      <c r="AC36" s="25"/>
      <c r="AD36" s="19"/>
      <c r="AE36" s="25"/>
      <c r="AF36" s="19"/>
      <c r="AG36" s="24"/>
      <c r="AH36" s="23"/>
      <c r="AI36" s="24"/>
      <c r="AJ36" s="23"/>
      <c r="AK36" s="11"/>
      <c r="AL36" s="11"/>
      <c r="AM36" s="11">
        <f>T36*AA36</f>
        <v>0</v>
      </c>
      <c r="AN36" s="11"/>
      <c r="AO36" s="10"/>
      <c r="AP36" s="18"/>
      <c r="AQ36" s="21"/>
      <c r="AR36" s="22"/>
      <c r="AS36" s="21"/>
      <c r="AT36" s="22"/>
      <c r="AU36" s="21"/>
      <c r="AV36" s="20"/>
    </row>
    <row r="37" spans="1:48" s="4" customFormat="1" ht="33.75" customHeight="1" x14ac:dyDescent="0.25">
      <c r="A37" s="17">
        <v>8</v>
      </c>
      <c r="B37" s="1092"/>
      <c r="C37" s="1092"/>
      <c r="D37" s="28" t="s">
        <v>11</v>
      </c>
      <c r="E37" s="13">
        <v>1</v>
      </c>
      <c r="F37" s="16">
        <v>42917</v>
      </c>
      <c r="G37" s="15" t="s">
        <v>11</v>
      </c>
      <c r="H37" s="19" t="s">
        <v>4</v>
      </c>
      <c r="I37" s="25" t="s">
        <v>7</v>
      </c>
      <c r="J37" s="19"/>
      <c r="K37" s="25"/>
      <c r="L37" s="19"/>
      <c r="M37" s="25"/>
      <c r="N37" s="23">
        <v>673000</v>
      </c>
      <c r="O37" s="24">
        <v>196037</v>
      </c>
      <c r="P37" s="23"/>
      <c r="Q37" s="12">
        <v>869037</v>
      </c>
      <c r="R37" s="27"/>
      <c r="S37" s="26"/>
      <c r="T37" s="27">
        <v>12000</v>
      </c>
      <c r="U37" s="26"/>
      <c r="V37" s="19"/>
      <c r="W37" s="25"/>
      <c r="X37" s="19"/>
      <c r="Y37" s="25"/>
      <c r="Z37" s="19"/>
      <c r="AA37" s="25"/>
      <c r="AB37" s="19"/>
      <c r="AC37" s="25"/>
      <c r="AD37" s="19"/>
      <c r="AE37" s="25"/>
      <c r="AF37" s="19"/>
      <c r="AG37" s="24"/>
      <c r="AH37" s="23"/>
      <c r="AI37" s="24"/>
      <c r="AJ37" s="23"/>
      <c r="AK37" s="11"/>
      <c r="AL37" s="11"/>
      <c r="AM37" s="11">
        <f>T37*AA37</f>
        <v>0</v>
      </c>
      <c r="AN37" s="11"/>
      <c r="AO37" s="10"/>
      <c r="AP37" s="18"/>
      <c r="AQ37" s="21"/>
      <c r="AR37" s="22"/>
      <c r="AS37" s="21"/>
      <c r="AT37" s="22"/>
      <c r="AU37" s="21"/>
      <c r="AV37" s="20"/>
    </row>
    <row r="38" spans="1:48" s="4" customFormat="1" ht="43.5" customHeight="1" x14ac:dyDescent="0.25">
      <c r="A38" s="17">
        <v>9</v>
      </c>
      <c r="B38" s="1092"/>
      <c r="C38" s="1092"/>
      <c r="D38" s="28" t="s">
        <v>10</v>
      </c>
      <c r="E38" s="13">
        <v>2</v>
      </c>
      <c r="F38" s="16">
        <v>43450</v>
      </c>
      <c r="G38" s="15" t="s">
        <v>10</v>
      </c>
      <c r="H38" s="19" t="s">
        <v>4</v>
      </c>
      <c r="I38" s="25"/>
      <c r="J38" s="19"/>
      <c r="K38" s="25"/>
      <c r="L38" s="19"/>
      <c r="M38" s="25"/>
      <c r="N38" s="23">
        <v>246000</v>
      </c>
      <c r="O38" s="24">
        <v>4300</v>
      </c>
      <c r="P38" s="23"/>
      <c r="Q38" s="12">
        <v>250300</v>
      </c>
      <c r="R38" s="27">
        <v>100000</v>
      </c>
      <c r="S38" s="26">
        <v>150</v>
      </c>
      <c r="T38" s="27"/>
      <c r="U38" s="26">
        <v>20000</v>
      </c>
      <c r="V38" s="19"/>
      <c r="W38" s="25"/>
      <c r="X38" s="19"/>
      <c r="Y38" s="25"/>
      <c r="Z38" s="19"/>
      <c r="AA38" s="25"/>
      <c r="AB38" s="19"/>
      <c r="AC38" s="25"/>
      <c r="AD38" s="19"/>
      <c r="AE38" s="25"/>
      <c r="AF38" s="19"/>
      <c r="AG38" s="24"/>
      <c r="AH38" s="23"/>
      <c r="AI38" s="24"/>
      <c r="AJ38" s="23"/>
      <c r="AK38" s="11"/>
      <c r="AL38" s="11"/>
      <c r="AM38" s="11"/>
      <c r="AN38" s="11"/>
      <c r="AO38" s="10"/>
      <c r="AP38" s="18"/>
      <c r="AQ38" s="21"/>
      <c r="AR38" s="22"/>
      <c r="AS38" s="21"/>
      <c r="AT38" s="22"/>
      <c r="AU38" s="21"/>
      <c r="AV38" s="20"/>
    </row>
    <row r="39" spans="1:48" s="4" customFormat="1" ht="102.75" customHeight="1" x14ac:dyDescent="0.25">
      <c r="A39" s="17">
        <v>10</v>
      </c>
      <c r="B39" s="1092"/>
      <c r="C39" s="1092"/>
      <c r="D39" s="28" t="s">
        <v>9</v>
      </c>
      <c r="E39" s="13">
        <v>1</v>
      </c>
      <c r="F39" s="16">
        <v>43567</v>
      </c>
      <c r="G39" s="15" t="s">
        <v>8</v>
      </c>
      <c r="H39" s="19" t="s">
        <v>4</v>
      </c>
      <c r="I39" s="13" t="s">
        <v>7</v>
      </c>
      <c r="J39" s="13"/>
      <c r="K39" s="13"/>
      <c r="L39" s="13"/>
      <c r="M39" s="13"/>
      <c r="N39" s="12">
        <f>(67500*69)+45000</f>
        <v>4702500</v>
      </c>
      <c r="O39" s="12">
        <v>1397250</v>
      </c>
      <c r="P39" s="12"/>
      <c r="Q39" s="12">
        <f>N39+O39+P39</f>
        <v>6099750</v>
      </c>
      <c r="R39" s="14"/>
      <c r="S39" s="14"/>
      <c r="T39" s="14"/>
      <c r="U39" s="14">
        <v>30000</v>
      </c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2"/>
      <c r="AH39" s="12"/>
      <c r="AI39" s="12"/>
      <c r="AJ39" s="12"/>
      <c r="AK39" s="11">
        <f t="shared" ref="AK39:AN40" si="8">R39*Y39</f>
        <v>0</v>
      </c>
      <c r="AL39" s="11">
        <f t="shared" si="8"/>
        <v>0</v>
      </c>
      <c r="AM39" s="11">
        <f t="shared" si="8"/>
        <v>0</v>
      </c>
      <c r="AN39" s="11">
        <f t="shared" si="8"/>
        <v>0</v>
      </c>
      <c r="AO39" s="10">
        <f>AK39+AL39+AM39+AN39</f>
        <v>0</v>
      </c>
      <c r="AP39" s="18">
        <f>AO39-Q39</f>
        <v>-6099750</v>
      </c>
      <c r="AQ39" s="5"/>
      <c r="AR39" s="5"/>
      <c r="AS39" s="5"/>
      <c r="AT39" s="5"/>
      <c r="AU39" s="5"/>
      <c r="AV39" s="5"/>
    </row>
    <row r="40" spans="1:48" s="4" customFormat="1" ht="82.5" customHeight="1" x14ac:dyDescent="0.25">
      <c r="A40" s="17">
        <v>11</v>
      </c>
      <c r="B40" s="1092"/>
      <c r="C40" s="1092"/>
      <c r="D40" s="28" t="s">
        <v>6</v>
      </c>
      <c r="E40" s="13">
        <v>1</v>
      </c>
      <c r="F40" s="16">
        <v>43819</v>
      </c>
      <c r="G40" s="15" t="s">
        <v>5</v>
      </c>
      <c r="H40" s="19" t="s">
        <v>4</v>
      </c>
      <c r="I40" s="13"/>
      <c r="J40" s="13"/>
      <c r="K40" s="13"/>
      <c r="L40" s="13"/>
      <c r="M40" s="13"/>
      <c r="N40" s="12">
        <v>544000</v>
      </c>
      <c r="O40" s="12">
        <v>258000</v>
      </c>
      <c r="P40" s="12">
        <v>0</v>
      </c>
      <c r="Q40" s="12">
        <f>N40+O40+P40</f>
        <v>802000</v>
      </c>
      <c r="R40" s="14"/>
      <c r="S40" s="14"/>
      <c r="T40" s="14"/>
      <c r="U40" s="14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2"/>
      <c r="AH40" s="12"/>
      <c r="AI40" s="12"/>
      <c r="AJ40" s="12"/>
      <c r="AK40" s="11">
        <f t="shared" si="8"/>
        <v>0</v>
      </c>
      <c r="AL40" s="11">
        <f t="shared" si="8"/>
        <v>0</v>
      </c>
      <c r="AM40" s="11">
        <f t="shared" si="8"/>
        <v>0</v>
      </c>
      <c r="AN40" s="11">
        <f t="shared" si="8"/>
        <v>0</v>
      </c>
      <c r="AO40" s="10">
        <f>AK40+AL40+AM40+AN40</f>
        <v>0</v>
      </c>
      <c r="AP40" s="18">
        <f>AO40-Q40</f>
        <v>-802000</v>
      </c>
      <c r="AQ40" s="5"/>
      <c r="AR40" s="5"/>
      <c r="AS40" s="5"/>
      <c r="AT40" s="5"/>
      <c r="AU40" s="5"/>
      <c r="AV40" s="5"/>
    </row>
    <row r="41" spans="1:48" s="4" customFormat="1" ht="69" customHeight="1" x14ac:dyDescent="0.25">
      <c r="A41" s="17">
        <v>12</v>
      </c>
      <c r="B41" s="1092"/>
      <c r="C41" s="1092"/>
      <c r="D41" s="28" t="s">
        <v>3</v>
      </c>
      <c r="E41" s="13">
        <v>1</v>
      </c>
      <c r="F41" s="16">
        <v>43223</v>
      </c>
      <c r="G41" s="15" t="s">
        <v>2</v>
      </c>
      <c r="H41" s="13" t="s">
        <v>1</v>
      </c>
      <c r="I41" s="13"/>
      <c r="J41" s="13"/>
      <c r="K41" s="13"/>
      <c r="L41" s="13"/>
      <c r="M41" s="13"/>
      <c r="N41" s="12">
        <v>2441150</v>
      </c>
      <c r="O41" s="12">
        <v>5436104</v>
      </c>
      <c r="P41" s="12"/>
      <c r="Q41" s="12">
        <v>7877254</v>
      </c>
      <c r="R41" s="14"/>
      <c r="S41" s="14"/>
      <c r="T41" s="14">
        <v>100</v>
      </c>
      <c r="U41" s="14"/>
      <c r="V41" s="13"/>
      <c r="W41" s="13"/>
      <c r="X41" s="13"/>
      <c r="Y41" s="13"/>
      <c r="Z41" s="13"/>
      <c r="AA41" s="13"/>
      <c r="AB41" s="13"/>
      <c r="AC41" s="13"/>
      <c r="AD41" s="13"/>
      <c r="AE41" s="13">
        <v>15683.2</v>
      </c>
      <c r="AF41" s="13"/>
      <c r="AG41" s="12"/>
      <c r="AH41" s="12"/>
      <c r="AI41" s="12"/>
      <c r="AJ41" s="12"/>
      <c r="AK41" s="11"/>
      <c r="AL41" s="11"/>
      <c r="AM41" s="10">
        <v>1568317</v>
      </c>
      <c r="AN41" s="11"/>
      <c r="AO41" s="10">
        <v>1568317</v>
      </c>
      <c r="AP41" s="10">
        <v>-6308937</v>
      </c>
      <c r="AQ41" s="5"/>
      <c r="AR41" s="5"/>
      <c r="AS41" s="5"/>
      <c r="AT41" s="5"/>
      <c r="AU41" s="5"/>
      <c r="AV41" s="5"/>
    </row>
    <row r="42" spans="1:48" s="4" customFormat="1" ht="69" customHeight="1" x14ac:dyDescent="0.25">
      <c r="A42" s="17">
        <v>13</v>
      </c>
      <c r="B42" s="1092"/>
      <c r="C42" s="1092"/>
      <c r="D42" s="28" t="s">
        <v>3</v>
      </c>
      <c r="E42" s="13">
        <v>1</v>
      </c>
      <c r="F42" s="16">
        <v>43223</v>
      </c>
      <c r="G42" s="15" t="s">
        <v>2</v>
      </c>
      <c r="H42" s="13" t="s">
        <v>1</v>
      </c>
      <c r="I42" s="13"/>
      <c r="J42" s="13"/>
      <c r="K42" s="13"/>
      <c r="L42" s="13"/>
      <c r="M42" s="13"/>
      <c r="N42" s="12"/>
      <c r="O42" s="12"/>
      <c r="P42" s="12"/>
      <c r="Q42" s="12"/>
      <c r="R42" s="14"/>
      <c r="S42" s="14"/>
      <c r="T42" s="14">
        <v>150</v>
      </c>
      <c r="U42" s="14"/>
      <c r="V42" s="13"/>
      <c r="W42" s="13"/>
      <c r="X42" s="13"/>
      <c r="Y42" s="13"/>
      <c r="Z42" s="13"/>
      <c r="AA42" s="13"/>
      <c r="AB42" s="13"/>
      <c r="AC42" s="13"/>
      <c r="AD42" s="13"/>
      <c r="AE42" s="13">
        <v>14823</v>
      </c>
      <c r="AF42" s="13"/>
      <c r="AG42" s="12"/>
      <c r="AH42" s="12"/>
      <c r="AI42" s="12"/>
      <c r="AJ42" s="12"/>
      <c r="AK42" s="11"/>
      <c r="AL42" s="11"/>
      <c r="AM42" s="10">
        <v>2223450</v>
      </c>
      <c r="AN42" s="11"/>
      <c r="AO42" s="10">
        <v>2223450</v>
      </c>
      <c r="AP42" s="10">
        <v>2223450</v>
      </c>
      <c r="AQ42" s="5"/>
      <c r="AR42" s="5"/>
      <c r="AS42" s="5"/>
      <c r="AT42" s="5"/>
      <c r="AU42" s="5"/>
      <c r="AV42" s="5"/>
    </row>
    <row r="43" spans="1:48" s="4" customFormat="1" ht="69" customHeight="1" x14ac:dyDescent="0.25">
      <c r="A43" s="17">
        <v>14</v>
      </c>
      <c r="B43" s="1092"/>
      <c r="C43" s="1092"/>
      <c r="D43" s="28" t="s">
        <v>3</v>
      </c>
      <c r="E43" s="13">
        <v>1</v>
      </c>
      <c r="F43" s="16">
        <v>43223</v>
      </c>
      <c r="G43" s="15" t="s">
        <v>2</v>
      </c>
      <c r="H43" s="13" t="s">
        <v>1</v>
      </c>
      <c r="I43" s="13"/>
      <c r="J43" s="13"/>
      <c r="K43" s="13"/>
      <c r="L43" s="13"/>
      <c r="M43" s="13"/>
      <c r="N43" s="12"/>
      <c r="O43" s="12"/>
      <c r="P43" s="12"/>
      <c r="Q43" s="12"/>
      <c r="R43" s="14"/>
      <c r="S43" s="14"/>
      <c r="T43" s="14">
        <v>200</v>
      </c>
      <c r="U43" s="14"/>
      <c r="V43" s="13"/>
      <c r="W43" s="13"/>
      <c r="X43" s="13"/>
      <c r="Y43" s="13"/>
      <c r="Z43" s="13"/>
      <c r="AA43" s="13"/>
      <c r="AB43" s="13"/>
      <c r="AC43" s="13"/>
      <c r="AD43" s="13"/>
      <c r="AE43" s="13">
        <v>9964</v>
      </c>
      <c r="AF43" s="13"/>
      <c r="AG43" s="12"/>
      <c r="AH43" s="12"/>
      <c r="AI43" s="12"/>
      <c r="AJ43" s="12"/>
      <c r="AK43" s="11"/>
      <c r="AL43" s="11"/>
      <c r="AM43" s="10">
        <v>1992800</v>
      </c>
      <c r="AN43" s="11"/>
      <c r="AO43" s="10">
        <v>1992800</v>
      </c>
      <c r="AP43" s="10">
        <v>1992800</v>
      </c>
      <c r="AQ43" s="5"/>
      <c r="AR43" s="5"/>
      <c r="AS43" s="5"/>
      <c r="AT43" s="5"/>
      <c r="AU43" s="5"/>
      <c r="AV43" s="5"/>
    </row>
    <row r="44" spans="1:48" s="4" customFormat="1" ht="69" customHeight="1" x14ac:dyDescent="0.25">
      <c r="A44" s="17">
        <v>15</v>
      </c>
      <c r="B44" s="1092"/>
      <c r="C44" s="1092"/>
      <c r="D44" s="28" t="s">
        <v>3</v>
      </c>
      <c r="E44" s="13">
        <v>1</v>
      </c>
      <c r="F44" s="16">
        <v>43223</v>
      </c>
      <c r="G44" s="15" t="s">
        <v>2</v>
      </c>
      <c r="H44" s="13" t="s">
        <v>1</v>
      </c>
      <c r="I44" s="13"/>
      <c r="J44" s="13"/>
      <c r="K44" s="13"/>
      <c r="L44" s="13"/>
      <c r="M44" s="13"/>
      <c r="N44" s="12"/>
      <c r="O44" s="12"/>
      <c r="P44" s="12"/>
      <c r="Q44" s="12"/>
      <c r="R44" s="14"/>
      <c r="S44" s="14"/>
      <c r="T44" s="14">
        <v>50</v>
      </c>
      <c r="U44" s="14"/>
      <c r="V44" s="13"/>
      <c r="W44" s="13"/>
      <c r="X44" s="13"/>
      <c r="Y44" s="13"/>
      <c r="Z44" s="13"/>
      <c r="AA44" s="13"/>
      <c r="AB44" s="13"/>
      <c r="AC44" s="13"/>
      <c r="AD44" s="13"/>
      <c r="AE44" s="13">
        <v>12002</v>
      </c>
      <c r="AF44" s="13"/>
      <c r="AG44" s="12"/>
      <c r="AH44" s="12"/>
      <c r="AI44" s="12"/>
      <c r="AJ44" s="12"/>
      <c r="AK44" s="11"/>
      <c r="AL44" s="11"/>
      <c r="AM44" s="10">
        <v>600100</v>
      </c>
      <c r="AN44" s="11"/>
      <c r="AO44" s="10">
        <v>600100</v>
      </c>
      <c r="AP44" s="10">
        <v>600100</v>
      </c>
      <c r="AQ44" s="5"/>
      <c r="AR44" s="5"/>
      <c r="AS44" s="5"/>
      <c r="AT44" s="5"/>
      <c r="AU44" s="5"/>
      <c r="AV44" s="5"/>
    </row>
    <row r="45" spans="1:48" s="4" customFormat="1" ht="69" customHeight="1" thickBot="1" x14ac:dyDescent="0.3">
      <c r="A45" s="17">
        <v>16</v>
      </c>
      <c r="B45" s="1093"/>
      <c r="C45" s="1093"/>
      <c r="D45" s="28" t="s">
        <v>3</v>
      </c>
      <c r="E45" s="13">
        <v>1</v>
      </c>
      <c r="F45" s="16">
        <v>43223</v>
      </c>
      <c r="G45" s="15" t="s">
        <v>2</v>
      </c>
      <c r="H45" s="13" t="s">
        <v>1</v>
      </c>
      <c r="I45" s="13"/>
      <c r="J45" s="13"/>
      <c r="K45" s="13"/>
      <c r="L45" s="13"/>
      <c r="M45" s="13"/>
      <c r="N45" s="12"/>
      <c r="O45" s="12"/>
      <c r="P45" s="12"/>
      <c r="Q45" s="12"/>
      <c r="R45" s="14"/>
      <c r="S45" s="14"/>
      <c r="T45" s="14">
        <v>50</v>
      </c>
      <c r="U45" s="14"/>
      <c r="V45" s="13"/>
      <c r="W45" s="13"/>
      <c r="X45" s="13"/>
      <c r="Y45" s="13"/>
      <c r="Z45" s="13"/>
      <c r="AA45" s="13"/>
      <c r="AB45" s="13"/>
      <c r="AC45" s="13"/>
      <c r="AD45" s="13"/>
      <c r="AE45" s="13">
        <v>12617</v>
      </c>
      <c r="AF45" s="13"/>
      <c r="AG45" s="12"/>
      <c r="AH45" s="12"/>
      <c r="AI45" s="12"/>
      <c r="AJ45" s="12"/>
      <c r="AK45" s="11"/>
      <c r="AL45" s="11"/>
      <c r="AM45" s="10">
        <v>378510</v>
      </c>
      <c r="AN45" s="11"/>
      <c r="AO45" s="10">
        <v>378510</v>
      </c>
      <c r="AP45" s="10">
        <v>378510</v>
      </c>
      <c r="AQ45" s="5"/>
      <c r="AR45" s="5"/>
      <c r="AS45" s="5"/>
      <c r="AT45" s="5"/>
      <c r="AU45" s="5"/>
      <c r="AV45" s="5"/>
    </row>
    <row r="46" spans="1:48" s="4" customFormat="1" ht="45" customHeight="1" thickBot="1" x14ac:dyDescent="0.3">
      <c r="A46" s="9"/>
      <c r="B46" s="8" t="s">
        <v>0</v>
      </c>
      <c r="C46" s="8">
        <v>7</v>
      </c>
      <c r="D46" s="8"/>
      <c r="E46" s="8">
        <f>SUM(E30:E45)</f>
        <v>20</v>
      </c>
      <c r="F46" s="8"/>
      <c r="G46" s="8"/>
      <c r="H46" s="8"/>
      <c r="I46" s="8"/>
      <c r="J46" s="8"/>
      <c r="K46" s="8"/>
      <c r="L46" s="8"/>
      <c r="M46" s="7"/>
      <c r="N46" s="6">
        <f>SUM(N30:N41)</f>
        <v>15562252</v>
      </c>
      <c r="O46" s="6">
        <f>SUM(O30:O41)</f>
        <v>20361966</v>
      </c>
      <c r="P46" s="6">
        <f>SUM(P30:P41)</f>
        <v>648000</v>
      </c>
      <c r="Q46" s="6">
        <f>SUM(Q30:Q41)</f>
        <v>36572218</v>
      </c>
      <c r="R46" s="6">
        <f t="shared" ref="R46:AP46" si="9">SUM(R30:R45)</f>
        <v>100000</v>
      </c>
      <c r="S46" s="6">
        <f t="shared" si="9"/>
        <v>15150</v>
      </c>
      <c r="T46" s="6">
        <f t="shared" si="9"/>
        <v>93950</v>
      </c>
      <c r="U46" s="6">
        <f t="shared" si="9"/>
        <v>53000</v>
      </c>
      <c r="V46" s="6">
        <f t="shared" si="9"/>
        <v>0</v>
      </c>
      <c r="W46" s="6">
        <f t="shared" si="9"/>
        <v>0</v>
      </c>
      <c r="X46" s="6">
        <f t="shared" si="9"/>
        <v>0</v>
      </c>
      <c r="Y46" s="6">
        <f t="shared" si="9"/>
        <v>0</v>
      </c>
      <c r="Z46" s="6">
        <f t="shared" si="9"/>
        <v>0</v>
      </c>
      <c r="AA46" s="6">
        <f t="shared" si="9"/>
        <v>0</v>
      </c>
      <c r="AB46" s="6">
        <f t="shared" si="9"/>
        <v>0</v>
      </c>
      <c r="AC46" s="6">
        <f t="shared" si="9"/>
        <v>0</v>
      </c>
      <c r="AD46" s="6">
        <f t="shared" si="9"/>
        <v>0</v>
      </c>
      <c r="AE46" s="6">
        <f t="shared" si="9"/>
        <v>65089.2</v>
      </c>
      <c r="AF46" s="6">
        <f t="shared" si="9"/>
        <v>0</v>
      </c>
      <c r="AG46" s="6">
        <f t="shared" si="9"/>
        <v>0</v>
      </c>
      <c r="AH46" s="6">
        <f t="shared" si="9"/>
        <v>0</v>
      </c>
      <c r="AI46" s="6">
        <f t="shared" si="9"/>
        <v>0</v>
      </c>
      <c r="AJ46" s="6">
        <f t="shared" si="9"/>
        <v>0</v>
      </c>
      <c r="AK46" s="6">
        <f t="shared" si="9"/>
        <v>0</v>
      </c>
      <c r="AL46" s="6">
        <f t="shared" si="9"/>
        <v>0</v>
      </c>
      <c r="AM46" s="6">
        <f t="shared" si="9"/>
        <v>6763177</v>
      </c>
      <c r="AN46" s="6">
        <f t="shared" si="9"/>
        <v>0</v>
      </c>
      <c r="AO46" s="6">
        <f t="shared" si="9"/>
        <v>6763177</v>
      </c>
      <c r="AP46" s="6">
        <f t="shared" si="9"/>
        <v>-28689704</v>
      </c>
      <c r="AQ46" s="5"/>
      <c r="AR46" s="5"/>
      <c r="AS46" s="5"/>
      <c r="AT46" s="5"/>
      <c r="AU46" s="5"/>
      <c r="AV46" s="5"/>
    </row>
    <row r="47" spans="1:48" s="4" customFormat="1" ht="57" customHeight="1" x14ac:dyDescent="0.25">
      <c r="A47" s="17">
        <v>1</v>
      </c>
      <c r="B47" s="1101" t="s">
        <v>26</v>
      </c>
      <c r="C47" s="1091">
        <v>7</v>
      </c>
      <c r="D47" s="15" t="s">
        <v>25</v>
      </c>
      <c r="E47" s="13">
        <v>2</v>
      </c>
      <c r="F47" s="16">
        <v>42767</v>
      </c>
      <c r="G47" s="15" t="s">
        <v>24</v>
      </c>
      <c r="H47" s="19" t="s">
        <v>4</v>
      </c>
      <c r="I47" s="25" t="s">
        <v>13</v>
      </c>
      <c r="J47" s="19"/>
      <c r="K47" s="25"/>
      <c r="L47" s="19"/>
      <c r="M47" s="25"/>
      <c r="N47" s="23">
        <v>1805200</v>
      </c>
      <c r="O47" s="24">
        <v>2831896</v>
      </c>
      <c r="P47" s="23">
        <v>172800</v>
      </c>
      <c r="Q47" s="12">
        <f t="shared" ref="Q47:Q58" si="10">N47+O47+P47</f>
        <v>4809896</v>
      </c>
      <c r="R47" s="27"/>
      <c r="S47" s="26"/>
      <c r="T47" s="27">
        <v>500</v>
      </c>
      <c r="U47" s="26"/>
      <c r="V47" s="19"/>
      <c r="W47" s="25"/>
      <c r="X47" s="19"/>
      <c r="Y47" s="25"/>
      <c r="Z47" s="19"/>
      <c r="AA47" s="25"/>
      <c r="AB47" s="19"/>
      <c r="AC47" s="25"/>
      <c r="AD47" s="19"/>
      <c r="AE47" s="25"/>
      <c r="AF47" s="19"/>
      <c r="AG47" s="24"/>
      <c r="AH47" s="23"/>
      <c r="AI47" s="24"/>
      <c r="AJ47" s="23"/>
      <c r="AK47" s="11">
        <f t="shared" ref="AK47:AN52" si="11">R47*Y47</f>
        <v>0</v>
      </c>
      <c r="AL47" s="11">
        <f t="shared" si="11"/>
        <v>0</v>
      </c>
      <c r="AM47" s="11">
        <f t="shared" si="11"/>
        <v>0</v>
      </c>
      <c r="AN47" s="11">
        <f t="shared" si="11"/>
        <v>0</v>
      </c>
      <c r="AO47" s="10">
        <v>0</v>
      </c>
      <c r="AP47" s="18">
        <f t="shared" ref="AP47:AP52" si="12">AO47-Q47</f>
        <v>-4809896</v>
      </c>
      <c r="AQ47" s="21"/>
      <c r="AR47" s="22"/>
      <c r="AS47" s="21"/>
      <c r="AT47" s="22"/>
      <c r="AU47" s="21"/>
      <c r="AV47" s="20"/>
    </row>
    <row r="48" spans="1:48" s="4" customFormat="1" ht="72" customHeight="1" x14ac:dyDescent="0.25">
      <c r="A48" s="17">
        <v>2</v>
      </c>
      <c r="B48" s="1092"/>
      <c r="C48" s="1092"/>
      <c r="D48" s="15" t="s">
        <v>23</v>
      </c>
      <c r="E48" s="13">
        <v>1</v>
      </c>
      <c r="F48" s="16">
        <v>42767</v>
      </c>
      <c r="G48" s="15" t="s">
        <v>22</v>
      </c>
      <c r="H48" s="19" t="s">
        <v>4</v>
      </c>
      <c r="I48" s="25"/>
      <c r="J48" s="19"/>
      <c r="K48" s="25"/>
      <c r="L48" s="19"/>
      <c r="M48" s="25"/>
      <c r="N48" s="23">
        <v>55000</v>
      </c>
      <c r="O48" s="24">
        <v>819000</v>
      </c>
      <c r="P48" s="23"/>
      <c r="Q48" s="12">
        <f t="shared" si="10"/>
        <v>874000</v>
      </c>
      <c r="R48" s="27"/>
      <c r="S48" s="26"/>
      <c r="T48" s="27">
        <v>800</v>
      </c>
      <c r="U48" s="26"/>
      <c r="V48" s="19"/>
      <c r="W48" s="25"/>
      <c r="X48" s="19"/>
      <c r="Y48" s="25"/>
      <c r="Z48" s="19"/>
      <c r="AA48" s="25"/>
      <c r="AB48" s="19"/>
      <c r="AC48" s="25"/>
      <c r="AD48" s="19"/>
      <c r="AE48" s="25"/>
      <c r="AF48" s="19"/>
      <c r="AG48" s="24"/>
      <c r="AH48" s="23"/>
      <c r="AI48" s="24"/>
      <c r="AJ48" s="23"/>
      <c r="AK48" s="11">
        <f t="shared" si="11"/>
        <v>0</v>
      </c>
      <c r="AL48" s="11">
        <f t="shared" si="11"/>
        <v>0</v>
      </c>
      <c r="AM48" s="11">
        <f t="shared" si="11"/>
        <v>0</v>
      </c>
      <c r="AN48" s="11">
        <f t="shared" si="11"/>
        <v>0</v>
      </c>
      <c r="AO48" s="10">
        <f>AK48+AL48+AM48+AN48</f>
        <v>0</v>
      </c>
      <c r="AP48" s="18">
        <f t="shared" si="12"/>
        <v>-874000</v>
      </c>
      <c r="AQ48" s="21"/>
      <c r="AR48" s="22"/>
      <c r="AS48" s="21"/>
      <c r="AT48" s="22"/>
      <c r="AU48" s="21"/>
      <c r="AV48" s="20"/>
    </row>
    <row r="49" spans="1:48" s="4" customFormat="1" ht="86.25" customHeight="1" x14ac:dyDescent="0.25">
      <c r="A49" s="17">
        <v>3</v>
      </c>
      <c r="B49" s="1092"/>
      <c r="C49" s="1092"/>
      <c r="D49" s="15" t="s">
        <v>21</v>
      </c>
      <c r="E49" s="13">
        <v>2</v>
      </c>
      <c r="F49" s="16">
        <v>42767</v>
      </c>
      <c r="G49" s="15" t="s">
        <v>20</v>
      </c>
      <c r="H49" s="19" t="s">
        <v>4</v>
      </c>
      <c r="I49" s="25"/>
      <c r="J49" s="19"/>
      <c r="K49" s="25"/>
      <c r="L49" s="19"/>
      <c r="M49" s="25"/>
      <c r="N49" s="23">
        <v>2017980</v>
      </c>
      <c r="O49" s="24">
        <v>2228902</v>
      </c>
      <c r="P49" s="23">
        <v>172800</v>
      </c>
      <c r="Q49" s="12">
        <f t="shared" si="10"/>
        <v>4419682</v>
      </c>
      <c r="R49" s="27"/>
      <c r="S49" s="26">
        <v>15000</v>
      </c>
      <c r="T49" s="27"/>
      <c r="U49" s="26"/>
      <c r="V49" s="19"/>
      <c r="W49" s="25"/>
      <c r="X49" s="19"/>
      <c r="Y49" s="25"/>
      <c r="Z49" s="19"/>
      <c r="AA49" s="25"/>
      <c r="AB49" s="19"/>
      <c r="AC49" s="25"/>
      <c r="AD49" s="19"/>
      <c r="AE49" s="25"/>
      <c r="AF49" s="19"/>
      <c r="AG49" s="24"/>
      <c r="AH49" s="23"/>
      <c r="AI49" s="24"/>
      <c r="AJ49" s="23"/>
      <c r="AK49" s="11">
        <f t="shared" si="11"/>
        <v>0</v>
      </c>
      <c r="AL49" s="11">
        <f t="shared" si="11"/>
        <v>0</v>
      </c>
      <c r="AM49" s="11">
        <f t="shared" si="11"/>
        <v>0</v>
      </c>
      <c r="AN49" s="11">
        <f t="shared" si="11"/>
        <v>0</v>
      </c>
      <c r="AO49" s="10">
        <f>AK49+AL49+AM49+AN49</f>
        <v>0</v>
      </c>
      <c r="AP49" s="18">
        <f t="shared" si="12"/>
        <v>-4419682</v>
      </c>
      <c r="AQ49" s="21"/>
      <c r="AR49" s="22"/>
      <c r="AS49" s="21"/>
      <c r="AT49" s="22"/>
      <c r="AU49" s="21"/>
      <c r="AV49" s="20"/>
    </row>
    <row r="50" spans="1:48" s="4" customFormat="1" ht="74.25" customHeight="1" x14ac:dyDescent="0.25">
      <c r="A50" s="17">
        <v>4</v>
      </c>
      <c r="B50" s="1092"/>
      <c r="C50" s="1092"/>
      <c r="D50" s="15" t="s">
        <v>19</v>
      </c>
      <c r="E50" s="13">
        <v>1</v>
      </c>
      <c r="F50" s="16">
        <v>42826</v>
      </c>
      <c r="G50" s="15" t="s">
        <v>18</v>
      </c>
      <c r="H50" s="19" t="s">
        <v>4</v>
      </c>
      <c r="I50" s="25"/>
      <c r="J50" s="19"/>
      <c r="K50" s="25"/>
      <c r="L50" s="19"/>
      <c r="M50" s="25"/>
      <c r="N50" s="23">
        <v>47000</v>
      </c>
      <c r="O50" s="24">
        <v>357000</v>
      </c>
      <c r="P50" s="23"/>
      <c r="Q50" s="12">
        <f t="shared" si="10"/>
        <v>404000</v>
      </c>
      <c r="R50" s="27"/>
      <c r="S50" s="26"/>
      <c r="T50" s="27">
        <v>25000</v>
      </c>
      <c r="U50" s="26"/>
      <c r="V50" s="19"/>
      <c r="W50" s="25"/>
      <c r="X50" s="19"/>
      <c r="Y50" s="25"/>
      <c r="Z50" s="19"/>
      <c r="AA50" s="25"/>
      <c r="AB50" s="19"/>
      <c r="AC50" s="25"/>
      <c r="AD50" s="19"/>
      <c r="AE50" s="25"/>
      <c r="AF50" s="19"/>
      <c r="AG50" s="24"/>
      <c r="AH50" s="23"/>
      <c r="AI50" s="24"/>
      <c r="AJ50" s="23"/>
      <c r="AK50" s="11">
        <f t="shared" si="11"/>
        <v>0</v>
      </c>
      <c r="AL50" s="11">
        <f t="shared" si="11"/>
        <v>0</v>
      </c>
      <c r="AM50" s="11">
        <f t="shared" si="11"/>
        <v>0</v>
      </c>
      <c r="AN50" s="11">
        <f t="shared" si="11"/>
        <v>0</v>
      </c>
      <c r="AO50" s="10">
        <f>AK50+AL50+AM50+AN50</f>
        <v>0</v>
      </c>
      <c r="AP50" s="18">
        <f t="shared" si="12"/>
        <v>-404000</v>
      </c>
      <c r="AQ50" s="21"/>
      <c r="AR50" s="22"/>
      <c r="AS50" s="21"/>
      <c r="AT50" s="22"/>
      <c r="AU50" s="21"/>
      <c r="AV50" s="20"/>
    </row>
    <row r="51" spans="1:48" s="4" customFormat="1" ht="81.75" customHeight="1" x14ac:dyDescent="0.25">
      <c r="A51" s="17">
        <v>5</v>
      </c>
      <c r="B51" s="1092"/>
      <c r="C51" s="1092"/>
      <c r="D51" s="15" t="s">
        <v>17</v>
      </c>
      <c r="E51" s="13">
        <v>2</v>
      </c>
      <c r="F51" s="16">
        <v>42826</v>
      </c>
      <c r="G51" s="15" t="s">
        <v>16</v>
      </c>
      <c r="H51" s="19" t="s">
        <v>4</v>
      </c>
      <c r="I51" s="25" t="s">
        <v>13</v>
      </c>
      <c r="J51" s="19"/>
      <c r="K51" s="25"/>
      <c r="L51" s="19"/>
      <c r="M51" s="25"/>
      <c r="N51" s="23">
        <v>4842162</v>
      </c>
      <c r="O51" s="24">
        <v>11642235</v>
      </c>
      <c r="P51" s="23">
        <v>345600</v>
      </c>
      <c r="Q51" s="12">
        <f t="shared" si="10"/>
        <v>16829997</v>
      </c>
      <c r="R51" s="27"/>
      <c r="S51" s="26"/>
      <c r="T51" s="27">
        <v>100</v>
      </c>
      <c r="U51" s="26">
        <v>3000</v>
      </c>
      <c r="V51" s="19"/>
      <c r="W51" s="25"/>
      <c r="X51" s="19"/>
      <c r="Y51" s="25"/>
      <c r="Z51" s="19"/>
      <c r="AA51" s="25"/>
      <c r="AB51" s="19"/>
      <c r="AC51" s="25"/>
      <c r="AD51" s="19"/>
      <c r="AE51" s="25"/>
      <c r="AF51" s="19"/>
      <c r="AG51" s="24"/>
      <c r="AH51" s="23"/>
      <c r="AI51" s="24"/>
      <c r="AJ51" s="23"/>
      <c r="AK51" s="11">
        <f t="shared" si="11"/>
        <v>0</v>
      </c>
      <c r="AL51" s="11">
        <f t="shared" si="11"/>
        <v>0</v>
      </c>
      <c r="AM51" s="11">
        <f t="shared" si="11"/>
        <v>0</v>
      </c>
      <c r="AN51" s="11">
        <f t="shared" si="11"/>
        <v>0</v>
      </c>
      <c r="AO51" s="10">
        <f>AK51+AL51+AM51+AN51</f>
        <v>0</v>
      </c>
      <c r="AP51" s="18">
        <f t="shared" si="12"/>
        <v>-16829997</v>
      </c>
      <c r="AQ51" s="21"/>
      <c r="AR51" s="22"/>
      <c r="AS51" s="21"/>
      <c r="AT51" s="22"/>
      <c r="AU51" s="21"/>
      <c r="AV51" s="20"/>
    </row>
    <row r="52" spans="1:48" s="4" customFormat="1" ht="60" customHeight="1" x14ac:dyDescent="0.25">
      <c r="A52" s="17">
        <v>6</v>
      </c>
      <c r="B52" s="1092"/>
      <c r="C52" s="1092"/>
      <c r="D52" s="15" t="s">
        <v>15</v>
      </c>
      <c r="E52" s="13">
        <v>1</v>
      </c>
      <c r="F52" s="16">
        <v>42917</v>
      </c>
      <c r="G52" s="15" t="s">
        <v>14</v>
      </c>
      <c r="H52" s="19" t="s">
        <v>4</v>
      </c>
      <c r="I52" s="25" t="s">
        <v>13</v>
      </c>
      <c r="J52" s="19"/>
      <c r="K52" s="25"/>
      <c r="L52" s="19"/>
      <c r="M52" s="25"/>
      <c r="N52" s="23">
        <v>940000</v>
      </c>
      <c r="O52" s="24"/>
      <c r="P52" s="23">
        <v>172800</v>
      </c>
      <c r="Q52" s="12">
        <f t="shared" si="10"/>
        <v>1112800</v>
      </c>
      <c r="R52" s="27"/>
      <c r="S52" s="26"/>
      <c r="T52" s="27">
        <v>30000</v>
      </c>
      <c r="U52" s="26"/>
      <c r="V52" s="19"/>
      <c r="W52" s="25"/>
      <c r="X52" s="19"/>
      <c r="Y52" s="25"/>
      <c r="Z52" s="19"/>
      <c r="AA52" s="25"/>
      <c r="AB52" s="19"/>
      <c r="AC52" s="25"/>
      <c r="AD52" s="19"/>
      <c r="AE52" s="25"/>
      <c r="AF52" s="19"/>
      <c r="AG52" s="24"/>
      <c r="AH52" s="23"/>
      <c r="AI52" s="24"/>
      <c r="AJ52" s="23"/>
      <c r="AK52" s="11">
        <f t="shared" si="11"/>
        <v>0</v>
      </c>
      <c r="AL52" s="11">
        <f t="shared" si="11"/>
        <v>0</v>
      </c>
      <c r="AM52" s="11">
        <f t="shared" si="11"/>
        <v>0</v>
      </c>
      <c r="AN52" s="11">
        <f t="shared" si="11"/>
        <v>0</v>
      </c>
      <c r="AO52" s="10">
        <f>AK52+AL52+AM52+AN52</f>
        <v>0</v>
      </c>
      <c r="AP52" s="18">
        <f t="shared" si="12"/>
        <v>-1112800</v>
      </c>
      <c r="AQ52" s="21"/>
      <c r="AR52" s="22"/>
      <c r="AS52" s="21"/>
      <c r="AT52" s="22"/>
      <c r="AU52" s="21"/>
      <c r="AV52" s="20"/>
    </row>
    <row r="53" spans="1:48" s="4" customFormat="1" ht="51.75" customHeight="1" x14ac:dyDescent="0.25">
      <c r="A53" s="17">
        <v>7</v>
      </c>
      <c r="B53" s="1092"/>
      <c r="C53" s="1092"/>
      <c r="D53" s="15" t="s">
        <v>12</v>
      </c>
      <c r="E53" s="13">
        <v>1</v>
      </c>
      <c r="F53" s="16">
        <v>42917</v>
      </c>
      <c r="G53" s="15" t="s">
        <v>12</v>
      </c>
      <c r="H53" s="19" t="s">
        <v>4</v>
      </c>
      <c r="I53" s="25"/>
      <c r="J53" s="19"/>
      <c r="K53" s="25"/>
      <c r="L53" s="19"/>
      <c r="M53" s="25"/>
      <c r="N53" s="23">
        <v>65000</v>
      </c>
      <c r="O53" s="24">
        <v>414000</v>
      </c>
      <c r="P53" s="23"/>
      <c r="Q53" s="12">
        <f t="shared" si="10"/>
        <v>479000</v>
      </c>
      <c r="R53" s="27"/>
      <c r="S53" s="26"/>
      <c r="T53" s="27">
        <v>25000</v>
      </c>
      <c r="U53" s="26"/>
      <c r="V53" s="19"/>
      <c r="W53" s="25"/>
      <c r="X53" s="19"/>
      <c r="Y53" s="25"/>
      <c r="Z53" s="19"/>
      <c r="AA53" s="25"/>
      <c r="AB53" s="19"/>
      <c r="AC53" s="25"/>
      <c r="AD53" s="19"/>
      <c r="AE53" s="25"/>
      <c r="AF53" s="19"/>
      <c r="AG53" s="24"/>
      <c r="AH53" s="23"/>
      <c r="AI53" s="24"/>
      <c r="AJ53" s="23"/>
      <c r="AK53" s="11"/>
      <c r="AL53" s="11"/>
      <c r="AM53" s="11">
        <f>T53*AA53</f>
        <v>0</v>
      </c>
      <c r="AN53" s="11"/>
      <c r="AO53" s="10"/>
      <c r="AP53" s="18"/>
      <c r="AQ53" s="21"/>
      <c r="AR53" s="22"/>
      <c r="AS53" s="21"/>
      <c r="AT53" s="22"/>
      <c r="AU53" s="21"/>
      <c r="AV53" s="20"/>
    </row>
    <row r="54" spans="1:48" s="4" customFormat="1" ht="33.75" customHeight="1" x14ac:dyDescent="0.25">
      <c r="A54" s="17">
        <v>8</v>
      </c>
      <c r="B54" s="1092"/>
      <c r="C54" s="1092"/>
      <c r="D54" s="15" t="s">
        <v>11</v>
      </c>
      <c r="E54" s="13">
        <v>1</v>
      </c>
      <c r="F54" s="16">
        <v>42917</v>
      </c>
      <c r="G54" s="15" t="s">
        <v>11</v>
      </c>
      <c r="H54" s="19" t="s">
        <v>4</v>
      </c>
      <c r="I54" s="25" t="s">
        <v>7</v>
      </c>
      <c r="J54" s="19"/>
      <c r="K54" s="25"/>
      <c r="L54" s="19"/>
      <c r="M54" s="25"/>
      <c r="N54" s="23">
        <v>258000</v>
      </c>
      <c r="O54" s="24">
        <v>87500</v>
      </c>
      <c r="P54" s="23"/>
      <c r="Q54" s="12">
        <f t="shared" si="10"/>
        <v>345500</v>
      </c>
      <c r="R54" s="27"/>
      <c r="S54" s="26"/>
      <c r="T54" s="27">
        <v>12000</v>
      </c>
      <c r="U54" s="26"/>
      <c r="V54" s="19"/>
      <c r="W54" s="25"/>
      <c r="X54" s="19"/>
      <c r="Y54" s="25"/>
      <c r="Z54" s="19"/>
      <c r="AA54" s="25"/>
      <c r="AB54" s="19"/>
      <c r="AC54" s="25"/>
      <c r="AD54" s="19"/>
      <c r="AE54" s="25"/>
      <c r="AF54" s="19"/>
      <c r="AG54" s="24"/>
      <c r="AH54" s="23"/>
      <c r="AI54" s="24"/>
      <c r="AJ54" s="23"/>
      <c r="AK54" s="11"/>
      <c r="AL54" s="11"/>
      <c r="AM54" s="11">
        <f>T54*AA54</f>
        <v>0</v>
      </c>
      <c r="AN54" s="11"/>
      <c r="AO54" s="10"/>
      <c r="AP54" s="18"/>
      <c r="AQ54" s="21"/>
      <c r="AR54" s="22"/>
      <c r="AS54" s="21"/>
      <c r="AT54" s="22"/>
      <c r="AU54" s="21"/>
      <c r="AV54" s="20"/>
    </row>
    <row r="55" spans="1:48" s="4" customFormat="1" ht="43.5" customHeight="1" x14ac:dyDescent="0.25">
      <c r="A55" s="17">
        <v>9</v>
      </c>
      <c r="B55" s="1092"/>
      <c r="C55" s="1092"/>
      <c r="D55" s="15" t="s">
        <v>10</v>
      </c>
      <c r="E55" s="13">
        <v>2</v>
      </c>
      <c r="F55" s="16">
        <v>43450</v>
      </c>
      <c r="G55" s="15" t="s">
        <v>10</v>
      </c>
      <c r="H55" s="19" t="s">
        <v>4</v>
      </c>
      <c r="I55" s="25"/>
      <c r="J55" s="19"/>
      <c r="K55" s="25"/>
      <c r="L55" s="19"/>
      <c r="M55" s="25"/>
      <c r="N55" s="23">
        <v>28000</v>
      </c>
      <c r="O55" s="24">
        <v>7700</v>
      </c>
      <c r="P55" s="23"/>
      <c r="Q55" s="12">
        <f t="shared" si="10"/>
        <v>35700</v>
      </c>
      <c r="R55" s="27">
        <v>100000</v>
      </c>
      <c r="S55" s="26">
        <v>150</v>
      </c>
      <c r="T55" s="27"/>
      <c r="U55" s="26">
        <v>20000</v>
      </c>
      <c r="V55" s="19"/>
      <c r="W55" s="25"/>
      <c r="X55" s="19"/>
      <c r="Y55" s="25"/>
      <c r="Z55" s="19"/>
      <c r="AA55" s="25"/>
      <c r="AB55" s="19"/>
      <c r="AC55" s="25"/>
      <c r="AD55" s="19"/>
      <c r="AE55" s="25"/>
      <c r="AF55" s="19"/>
      <c r="AG55" s="24"/>
      <c r="AH55" s="23"/>
      <c r="AI55" s="24"/>
      <c r="AJ55" s="23"/>
      <c r="AK55" s="11"/>
      <c r="AL55" s="11"/>
      <c r="AM55" s="11"/>
      <c r="AN55" s="11"/>
      <c r="AO55" s="10"/>
      <c r="AP55" s="18"/>
      <c r="AQ55" s="21"/>
      <c r="AR55" s="22"/>
      <c r="AS55" s="21"/>
      <c r="AT55" s="22"/>
      <c r="AU55" s="21"/>
      <c r="AV55" s="20"/>
    </row>
    <row r="56" spans="1:48" s="4" customFormat="1" ht="75" customHeight="1" x14ac:dyDescent="0.25">
      <c r="A56" s="17">
        <v>10</v>
      </c>
      <c r="B56" s="1092"/>
      <c r="C56" s="1092"/>
      <c r="D56" s="15" t="s">
        <v>9</v>
      </c>
      <c r="E56" s="13">
        <v>1</v>
      </c>
      <c r="F56" s="16">
        <v>43567</v>
      </c>
      <c r="G56" s="15" t="s">
        <v>8</v>
      </c>
      <c r="H56" s="19" t="s">
        <v>4</v>
      </c>
      <c r="I56" s="13" t="s">
        <v>7</v>
      </c>
      <c r="J56" s="13"/>
      <c r="K56" s="13"/>
      <c r="L56" s="13"/>
      <c r="M56" s="13"/>
      <c r="N56" s="12">
        <v>936200</v>
      </c>
      <c r="O56" s="12">
        <v>1750626</v>
      </c>
      <c r="P56" s="12"/>
      <c r="Q56" s="12">
        <f t="shared" si="10"/>
        <v>2686826</v>
      </c>
      <c r="R56" s="14"/>
      <c r="S56" s="14"/>
      <c r="T56" s="14"/>
      <c r="U56" s="14">
        <v>30000</v>
      </c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2"/>
      <c r="AH56" s="12"/>
      <c r="AI56" s="12"/>
      <c r="AJ56" s="12"/>
      <c r="AK56" s="11">
        <f t="shared" ref="AK56:AN57" si="13">R56*Y56</f>
        <v>0</v>
      </c>
      <c r="AL56" s="11">
        <f t="shared" si="13"/>
        <v>0</v>
      </c>
      <c r="AM56" s="11">
        <f t="shared" si="13"/>
        <v>0</v>
      </c>
      <c r="AN56" s="11">
        <f t="shared" si="13"/>
        <v>0</v>
      </c>
      <c r="AO56" s="10">
        <f>AK56+AL56+AM56+AN56</f>
        <v>0</v>
      </c>
      <c r="AP56" s="18">
        <f>AO56-Q56</f>
        <v>-2686826</v>
      </c>
      <c r="AQ56" s="5"/>
      <c r="AR56" s="5"/>
      <c r="AS56" s="5"/>
      <c r="AT56" s="5"/>
      <c r="AU56" s="5"/>
      <c r="AV56" s="5"/>
    </row>
    <row r="57" spans="1:48" s="4" customFormat="1" ht="82.5" customHeight="1" x14ac:dyDescent="0.25">
      <c r="A57" s="17">
        <v>11</v>
      </c>
      <c r="B57" s="1092"/>
      <c r="C57" s="1092"/>
      <c r="D57" s="15" t="s">
        <v>6</v>
      </c>
      <c r="E57" s="13">
        <v>1</v>
      </c>
      <c r="F57" s="16">
        <v>43819</v>
      </c>
      <c r="G57" s="15" t="s">
        <v>5</v>
      </c>
      <c r="H57" s="19" t="s">
        <v>4</v>
      </c>
      <c r="I57" s="13"/>
      <c r="J57" s="13"/>
      <c r="K57" s="13"/>
      <c r="L57" s="13"/>
      <c r="M57" s="13"/>
      <c r="N57" s="12">
        <v>268000</v>
      </c>
      <c r="O57" s="12">
        <v>287000</v>
      </c>
      <c r="P57" s="12">
        <v>0</v>
      </c>
      <c r="Q57" s="12">
        <f t="shared" si="10"/>
        <v>555000</v>
      </c>
      <c r="R57" s="14"/>
      <c r="S57" s="14"/>
      <c r="T57" s="14"/>
      <c r="U57" s="14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2"/>
      <c r="AH57" s="12"/>
      <c r="AI57" s="12"/>
      <c r="AJ57" s="12"/>
      <c r="AK57" s="11">
        <f t="shared" si="13"/>
        <v>0</v>
      </c>
      <c r="AL57" s="11">
        <f t="shared" si="13"/>
        <v>0</v>
      </c>
      <c r="AM57" s="11">
        <f t="shared" si="13"/>
        <v>0</v>
      </c>
      <c r="AN57" s="11">
        <f t="shared" si="13"/>
        <v>0</v>
      </c>
      <c r="AO57" s="10">
        <f>AK57+AL57+AM57+AN57</f>
        <v>0</v>
      </c>
      <c r="AP57" s="18">
        <f>AO57-Q57</f>
        <v>-555000</v>
      </c>
      <c r="AQ57" s="5"/>
      <c r="AR57" s="5"/>
      <c r="AS57" s="5"/>
      <c r="AT57" s="5"/>
      <c r="AU57" s="5"/>
      <c r="AV57" s="5"/>
    </row>
    <row r="58" spans="1:48" s="4" customFormat="1" ht="69" customHeight="1" x14ac:dyDescent="0.25">
      <c r="A58" s="17">
        <v>12</v>
      </c>
      <c r="B58" s="1092"/>
      <c r="C58" s="1092"/>
      <c r="D58" s="15" t="s">
        <v>3</v>
      </c>
      <c r="E58" s="13">
        <v>1</v>
      </c>
      <c r="F58" s="16">
        <v>43223</v>
      </c>
      <c r="G58" s="15" t="s">
        <v>2</v>
      </c>
      <c r="H58" s="13" t="s">
        <v>1</v>
      </c>
      <c r="I58" s="13"/>
      <c r="J58" s="13"/>
      <c r="K58" s="13"/>
      <c r="L58" s="13"/>
      <c r="M58" s="13"/>
      <c r="N58" s="12">
        <v>1610000</v>
      </c>
      <c r="O58" s="12">
        <v>10009370</v>
      </c>
      <c r="P58" s="12"/>
      <c r="Q58" s="12">
        <f t="shared" si="10"/>
        <v>11619370</v>
      </c>
      <c r="R58" s="14"/>
      <c r="S58" s="14"/>
      <c r="T58" s="14">
        <v>100</v>
      </c>
      <c r="U58" s="14"/>
      <c r="V58" s="13"/>
      <c r="W58" s="13"/>
      <c r="X58" s="13"/>
      <c r="Y58" s="13"/>
      <c r="Z58" s="13"/>
      <c r="AA58" s="13"/>
      <c r="AB58" s="13"/>
      <c r="AC58" s="13"/>
      <c r="AD58" s="13"/>
      <c r="AE58" s="13">
        <v>15683.2</v>
      </c>
      <c r="AF58" s="13"/>
      <c r="AG58" s="12"/>
      <c r="AH58" s="12"/>
      <c r="AI58" s="12"/>
      <c r="AJ58" s="12"/>
      <c r="AK58" s="11"/>
      <c r="AL58" s="11"/>
      <c r="AM58" s="10">
        <v>1568317</v>
      </c>
      <c r="AN58" s="11"/>
      <c r="AO58" s="10">
        <v>1568317</v>
      </c>
      <c r="AP58" s="10">
        <v>-6308937</v>
      </c>
      <c r="AQ58" s="5"/>
      <c r="AR58" s="5"/>
      <c r="AS58" s="5"/>
      <c r="AT58" s="5"/>
      <c r="AU58" s="5"/>
      <c r="AV58" s="5"/>
    </row>
    <row r="59" spans="1:48" s="4" customFormat="1" ht="69" customHeight="1" x14ac:dyDescent="0.25">
      <c r="A59" s="17">
        <v>13</v>
      </c>
      <c r="B59" s="1092"/>
      <c r="C59" s="1092"/>
      <c r="D59" s="15" t="s">
        <v>3</v>
      </c>
      <c r="E59" s="13">
        <v>1</v>
      </c>
      <c r="F59" s="16">
        <v>43223</v>
      </c>
      <c r="G59" s="15" t="s">
        <v>2</v>
      </c>
      <c r="H59" s="13" t="s">
        <v>1</v>
      </c>
      <c r="I59" s="13"/>
      <c r="J59" s="13"/>
      <c r="K59" s="13"/>
      <c r="L59" s="13"/>
      <c r="M59" s="13"/>
      <c r="N59" s="12"/>
      <c r="O59" s="12"/>
      <c r="P59" s="12"/>
      <c r="Q59" s="12"/>
      <c r="R59" s="14"/>
      <c r="S59" s="14"/>
      <c r="T59" s="14">
        <v>150</v>
      </c>
      <c r="U59" s="14"/>
      <c r="V59" s="13"/>
      <c r="W59" s="13"/>
      <c r="X59" s="13"/>
      <c r="Y59" s="13"/>
      <c r="Z59" s="13"/>
      <c r="AA59" s="13"/>
      <c r="AB59" s="13"/>
      <c r="AC59" s="13"/>
      <c r="AD59" s="13"/>
      <c r="AE59" s="13">
        <v>14823</v>
      </c>
      <c r="AF59" s="13"/>
      <c r="AG59" s="12"/>
      <c r="AH59" s="12"/>
      <c r="AI59" s="12"/>
      <c r="AJ59" s="12"/>
      <c r="AK59" s="11"/>
      <c r="AL59" s="11"/>
      <c r="AM59" s="10">
        <v>2223450</v>
      </c>
      <c r="AN59" s="11"/>
      <c r="AO59" s="10">
        <v>2223450</v>
      </c>
      <c r="AP59" s="10"/>
      <c r="AQ59" s="5"/>
      <c r="AR59" s="5"/>
      <c r="AS59" s="5"/>
      <c r="AT59" s="5"/>
      <c r="AU59" s="5"/>
      <c r="AV59" s="5"/>
    </row>
    <row r="60" spans="1:48" s="4" customFormat="1" ht="69" customHeight="1" x14ac:dyDescent="0.25">
      <c r="A60" s="17">
        <v>14</v>
      </c>
      <c r="B60" s="1092"/>
      <c r="C60" s="1092"/>
      <c r="D60" s="15" t="s">
        <v>3</v>
      </c>
      <c r="E60" s="13">
        <v>1</v>
      </c>
      <c r="F60" s="16">
        <v>43223</v>
      </c>
      <c r="G60" s="15" t="s">
        <v>2</v>
      </c>
      <c r="H60" s="13" t="s">
        <v>1</v>
      </c>
      <c r="I60" s="13"/>
      <c r="J60" s="13"/>
      <c r="K60" s="13"/>
      <c r="L60" s="13"/>
      <c r="M60" s="13"/>
      <c r="N60" s="12"/>
      <c r="O60" s="12"/>
      <c r="P60" s="12"/>
      <c r="Q60" s="12"/>
      <c r="R60" s="14"/>
      <c r="S60" s="14"/>
      <c r="T60" s="14">
        <v>200</v>
      </c>
      <c r="U60" s="14"/>
      <c r="V60" s="13"/>
      <c r="W60" s="13"/>
      <c r="X60" s="13"/>
      <c r="Y60" s="13"/>
      <c r="Z60" s="13"/>
      <c r="AA60" s="13"/>
      <c r="AB60" s="13"/>
      <c r="AC60" s="13"/>
      <c r="AD60" s="13"/>
      <c r="AE60" s="13">
        <v>9964</v>
      </c>
      <c r="AF60" s="13"/>
      <c r="AG60" s="12"/>
      <c r="AH60" s="12"/>
      <c r="AI60" s="12"/>
      <c r="AJ60" s="12"/>
      <c r="AK60" s="11"/>
      <c r="AL60" s="11"/>
      <c r="AM60" s="10">
        <v>1992800</v>
      </c>
      <c r="AN60" s="11"/>
      <c r="AO60" s="10">
        <v>1992800</v>
      </c>
      <c r="AP60" s="10"/>
      <c r="AQ60" s="5"/>
      <c r="AR60" s="5"/>
      <c r="AS60" s="5"/>
      <c r="AT60" s="5"/>
      <c r="AU60" s="5"/>
      <c r="AV60" s="5"/>
    </row>
    <row r="61" spans="1:48" s="4" customFormat="1" ht="69" customHeight="1" x14ac:dyDescent="0.25">
      <c r="A61" s="17">
        <v>15</v>
      </c>
      <c r="B61" s="1092"/>
      <c r="C61" s="1092"/>
      <c r="D61" s="15" t="s">
        <v>3</v>
      </c>
      <c r="E61" s="13">
        <v>1</v>
      </c>
      <c r="F61" s="16">
        <v>43223</v>
      </c>
      <c r="G61" s="15" t="s">
        <v>2</v>
      </c>
      <c r="H61" s="13" t="s">
        <v>1</v>
      </c>
      <c r="I61" s="13"/>
      <c r="J61" s="13"/>
      <c r="K61" s="13"/>
      <c r="L61" s="13"/>
      <c r="M61" s="13"/>
      <c r="N61" s="12"/>
      <c r="O61" s="12"/>
      <c r="P61" s="12"/>
      <c r="Q61" s="12"/>
      <c r="R61" s="14"/>
      <c r="S61" s="14"/>
      <c r="T61" s="14">
        <v>50</v>
      </c>
      <c r="U61" s="14"/>
      <c r="V61" s="13"/>
      <c r="W61" s="13"/>
      <c r="X61" s="13"/>
      <c r="Y61" s="13"/>
      <c r="Z61" s="13"/>
      <c r="AA61" s="13"/>
      <c r="AB61" s="13"/>
      <c r="AC61" s="13"/>
      <c r="AD61" s="13"/>
      <c r="AE61" s="13">
        <v>12002</v>
      </c>
      <c r="AF61" s="13"/>
      <c r="AG61" s="12"/>
      <c r="AH61" s="12"/>
      <c r="AI61" s="12"/>
      <c r="AJ61" s="12"/>
      <c r="AK61" s="11"/>
      <c r="AL61" s="11"/>
      <c r="AM61" s="10">
        <v>600100</v>
      </c>
      <c r="AN61" s="11"/>
      <c r="AO61" s="10">
        <v>600100</v>
      </c>
      <c r="AP61" s="10"/>
      <c r="AQ61" s="5"/>
      <c r="AR61" s="5"/>
      <c r="AS61" s="5"/>
      <c r="AT61" s="5"/>
      <c r="AU61" s="5"/>
      <c r="AV61" s="5"/>
    </row>
    <row r="62" spans="1:48" s="4" customFormat="1" ht="69" customHeight="1" thickBot="1" x14ac:dyDescent="0.3">
      <c r="A62" s="17">
        <v>16</v>
      </c>
      <c r="B62" s="1093"/>
      <c r="C62" s="1093"/>
      <c r="D62" s="15" t="s">
        <v>3</v>
      </c>
      <c r="E62" s="13">
        <v>1</v>
      </c>
      <c r="F62" s="16">
        <v>43223</v>
      </c>
      <c r="G62" s="15" t="s">
        <v>2</v>
      </c>
      <c r="H62" s="13" t="s">
        <v>1</v>
      </c>
      <c r="I62" s="13"/>
      <c r="J62" s="13"/>
      <c r="K62" s="13"/>
      <c r="L62" s="13"/>
      <c r="M62" s="13"/>
      <c r="N62" s="12"/>
      <c r="O62" s="12"/>
      <c r="P62" s="12"/>
      <c r="Q62" s="12"/>
      <c r="R62" s="14"/>
      <c r="S62" s="14"/>
      <c r="T62" s="14">
        <v>50</v>
      </c>
      <c r="U62" s="14"/>
      <c r="V62" s="13"/>
      <c r="W62" s="13"/>
      <c r="X62" s="13"/>
      <c r="Y62" s="13"/>
      <c r="Z62" s="13"/>
      <c r="AA62" s="13"/>
      <c r="AB62" s="13"/>
      <c r="AC62" s="13"/>
      <c r="AD62" s="13"/>
      <c r="AE62" s="13">
        <v>12617</v>
      </c>
      <c r="AF62" s="13"/>
      <c r="AG62" s="12"/>
      <c r="AH62" s="12"/>
      <c r="AI62" s="12"/>
      <c r="AJ62" s="12"/>
      <c r="AK62" s="11"/>
      <c r="AL62" s="11"/>
      <c r="AM62" s="10">
        <v>378510</v>
      </c>
      <c r="AN62" s="11"/>
      <c r="AO62" s="10">
        <v>378510</v>
      </c>
      <c r="AP62" s="10"/>
      <c r="AQ62" s="5"/>
      <c r="AR62" s="5"/>
      <c r="AS62" s="5"/>
      <c r="AT62" s="5"/>
      <c r="AU62" s="5"/>
      <c r="AV62" s="5"/>
    </row>
    <row r="63" spans="1:48" s="4" customFormat="1" ht="45" customHeight="1" thickBot="1" x14ac:dyDescent="0.3">
      <c r="A63" s="9"/>
      <c r="B63" s="8" t="s">
        <v>0</v>
      </c>
      <c r="C63" s="8">
        <v>7</v>
      </c>
      <c r="D63" s="8"/>
      <c r="E63" s="8">
        <f>SUM(E47:E62)</f>
        <v>20</v>
      </c>
      <c r="F63" s="8"/>
      <c r="G63" s="8"/>
      <c r="H63" s="8"/>
      <c r="I63" s="8"/>
      <c r="J63" s="8"/>
      <c r="K63" s="8"/>
      <c r="L63" s="8"/>
      <c r="M63" s="7"/>
      <c r="N63" s="6">
        <f>SUM(N47:N58)</f>
        <v>12872542</v>
      </c>
      <c r="O63" s="6">
        <f>SUM(O47:O58)</f>
        <v>30435229</v>
      </c>
      <c r="P63" s="6">
        <f>SUM(P47:P58)</f>
        <v>864000</v>
      </c>
      <c r="Q63" s="6">
        <f>SUM(Q47:Q58)</f>
        <v>44171771</v>
      </c>
      <c r="R63" s="6">
        <f t="shared" ref="R63:AP63" si="14">SUM(R47:R62)</f>
        <v>100000</v>
      </c>
      <c r="S63" s="6">
        <f t="shared" si="14"/>
        <v>15150</v>
      </c>
      <c r="T63" s="6">
        <f t="shared" si="14"/>
        <v>93950</v>
      </c>
      <c r="U63" s="6">
        <f t="shared" si="14"/>
        <v>53000</v>
      </c>
      <c r="V63" s="6">
        <f t="shared" si="14"/>
        <v>0</v>
      </c>
      <c r="W63" s="6">
        <f t="shared" si="14"/>
        <v>0</v>
      </c>
      <c r="X63" s="6">
        <f t="shared" si="14"/>
        <v>0</v>
      </c>
      <c r="Y63" s="6">
        <f t="shared" si="14"/>
        <v>0</v>
      </c>
      <c r="Z63" s="6">
        <f t="shared" si="14"/>
        <v>0</v>
      </c>
      <c r="AA63" s="6">
        <f t="shared" si="14"/>
        <v>0</v>
      </c>
      <c r="AB63" s="6">
        <f t="shared" si="14"/>
        <v>0</v>
      </c>
      <c r="AC63" s="6">
        <f t="shared" si="14"/>
        <v>0</v>
      </c>
      <c r="AD63" s="6">
        <f t="shared" si="14"/>
        <v>0</v>
      </c>
      <c r="AE63" s="6">
        <f t="shared" si="14"/>
        <v>65089.2</v>
      </c>
      <c r="AF63" s="6">
        <f t="shared" si="14"/>
        <v>0</v>
      </c>
      <c r="AG63" s="6">
        <f t="shared" si="14"/>
        <v>0</v>
      </c>
      <c r="AH63" s="6">
        <f t="shared" si="14"/>
        <v>0</v>
      </c>
      <c r="AI63" s="6">
        <f t="shared" si="14"/>
        <v>0</v>
      </c>
      <c r="AJ63" s="6">
        <f t="shared" si="14"/>
        <v>0</v>
      </c>
      <c r="AK63" s="6">
        <f t="shared" si="14"/>
        <v>0</v>
      </c>
      <c r="AL63" s="6">
        <f t="shared" si="14"/>
        <v>0</v>
      </c>
      <c r="AM63" s="6">
        <f t="shared" si="14"/>
        <v>6763177</v>
      </c>
      <c r="AN63" s="6">
        <f t="shared" si="14"/>
        <v>0</v>
      </c>
      <c r="AO63" s="6">
        <f t="shared" si="14"/>
        <v>6763177</v>
      </c>
      <c r="AP63" s="6">
        <f t="shared" si="14"/>
        <v>-38001138</v>
      </c>
      <c r="AQ63" s="5"/>
      <c r="AR63" s="5"/>
      <c r="AS63" s="5"/>
      <c r="AT63" s="5"/>
      <c r="AU63" s="5"/>
      <c r="AV63" s="5"/>
    </row>
    <row r="64" spans="1:48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2:38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2:38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2:38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2:38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2:38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2:38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2:38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2:38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2:38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2:38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2:38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2:38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2:38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2:38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2:38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2:38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2:38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2:38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2:38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2:38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2:38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2:38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2:38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2:38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2:38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2:38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2:38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2:38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2:38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2:38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2:38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2:38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2:38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2:38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2:38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2:38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2:38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2:38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2:38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2:38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2:38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2:38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2:38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2:38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2:38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2:38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2:38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2:38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2:38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2:38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2:38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2:38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2:38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2:38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2:38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2:38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2:38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2:38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2:38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2:38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2:38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2:38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2:38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2:38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2:38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2:38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2:38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2:38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2:38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2:38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2:38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2:38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2:38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2:38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</sheetData>
  <mergeCells count="42">
    <mergeCell ref="A1:AO1"/>
    <mergeCell ref="A2:A5"/>
    <mergeCell ref="B2:B5"/>
    <mergeCell ref="D3:D5"/>
    <mergeCell ref="E3:E4"/>
    <mergeCell ref="F3:F4"/>
    <mergeCell ref="G3:G4"/>
    <mergeCell ref="H3:H4"/>
    <mergeCell ref="AK3:AN3"/>
    <mergeCell ref="AO3:AO4"/>
    <mergeCell ref="D2:H2"/>
    <mergeCell ref="Y2:AF2"/>
    <mergeCell ref="Y3:AB3"/>
    <mergeCell ref="AC3:AF3"/>
    <mergeCell ref="I2:M2"/>
    <mergeCell ref="AG2:AP2"/>
    <mergeCell ref="AP3:AP4"/>
    <mergeCell ref="R2:U3"/>
    <mergeCell ref="AG3:AJ3"/>
    <mergeCell ref="O3:O4"/>
    <mergeCell ref="N2:Q2"/>
    <mergeCell ref="Q3:Q4"/>
    <mergeCell ref="V2:X2"/>
    <mergeCell ref="B47:B62"/>
    <mergeCell ref="C47:C62"/>
    <mergeCell ref="P3:P4"/>
    <mergeCell ref="B10:B13"/>
    <mergeCell ref="V3:X3"/>
    <mergeCell ref="C2:C4"/>
    <mergeCell ref="B30:B45"/>
    <mergeCell ref="I3:I4"/>
    <mergeCell ref="J3:J4"/>
    <mergeCell ref="K3:K4"/>
    <mergeCell ref="L3:L4"/>
    <mergeCell ref="M3:M4"/>
    <mergeCell ref="N3:N4"/>
    <mergeCell ref="C30:C45"/>
    <mergeCell ref="B7:B8"/>
    <mergeCell ref="B15:B28"/>
    <mergeCell ref="C15:C28"/>
    <mergeCell ref="C7:C8"/>
    <mergeCell ref="C10:C13"/>
  </mergeCells>
  <pageMargins left="0.22" right="0.2" top="0.4" bottom="0.17" header="0.3" footer="0.17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51"/>
  <sheetViews>
    <sheetView zoomScale="89" zoomScaleNormal="89" workbookViewId="0">
      <selection activeCell="D7" sqref="D7"/>
    </sheetView>
  </sheetViews>
  <sheetFormatPr defaultRowHeight="13.5" x14ac:dyDescent="0.25"/>
  <cols>
    <col min="1" max="1" width="4.7109375" style="140" customWidth="1"/>
    <col min="2" max="2" width="11" style="140" customWidth="1"/>
    <col min="3" max="3" width="5.42578125" style="140" customWidth="1"/>
    <col min="4" max="4" width="19.7109375" style="140" customWidth="1"/>
    <col min="5" max="5" width="12.85546875" style="140" customWidth="1"/>
    <col min="6" max="6" width="16.42578125" style="140" customWidth="1"/>
    <col min="7" max="7" width="26" style="140" customWidth="1"/>
    <col min="8" max="8" width="16.7109375" style="140" customWidth="1"/>
    <col min="9" max="11" width="5.85546875" style="140" customWidth="1"/>
    <col min="12" max="13" width="4.140625" style="140" customWidth="1"/>
    <col min="14" max="14" width="11.7109375" style="140" customWidth="1"/>
    <col min="15" max="15" width="10.85546875" style="140" customWidth="1"/>
    <col min="16" max="16" width="10.28515625" style="140" customWidth="1"/>
    <col min="17" max="17" width="12.42578125" style="140" customWidth="1"/>
    <col min="18" max="18" width="6.7109375" style="140" customWidth="1"/>
    <col min="19" max="19" width="6.5703125" style="140" customWidth="1"/>
    <col min="20" max="20" width="4.5703125" style="140" customWidth="1"/>
    <col min="21" max="21" width="5.140625" style="140" customWidth="1"/>
    <col min="22" max="22" width="7.28515625" style="140" customWidth="1"/>
    <col min="23" max="23" width="8.140625" style="140" customWidth="1"/>
    <col min="24" max="24" width="6.5703125" style="140" customWidth="1"/>
    <col min="25" max="25" width="4.5703125" style="140" customWidth="1"/>
    <col min="26" max="26" width="5.42578125" style="140" customWidth="1"/>
    <col min="27" max="27" width="8.5703125" style="140" customWidth="1"/>
    <col min="28" max="29" width="4.85546875" style="140" customWidth="1"/>
    <col min="30" max="31" width="5.42578125" style="140" customWidth="1"/>
    <col min="32" max="32" width="6.85546875" style="140" customWidth="1"/>
    <col min="33" max="34" width="4.85546875" style="141" customWidth="1"/>
    <col min="35" max="35" width="5.5703125" style="141" customWidth="1"/>
    <col min="36" max="36" width="4.42578125" style="141" customWidth="1"/>
    <col min="37" max="37" width="4.7109375" style="140" customWidth="1"/>
    <col min="38" max="38" width="4.28515625" style="140" customWidth="1"/>
    <col min="39" max="39" width="4" style="140" customWidth="1"/>
    <col min="40" max="40" width="4.42578125" style="140" customWidth="1"/>
    <col min="41" max="41" width="7.42578125" style="140" customWidth="1"/>
    <col min="42" max="42" width="13.7109375" style="140" customWidth="1"/>
    <col min="43" max="43" width="8.85546875" style="140" customWidth="1"/>
    <col min="44" max="44" width="9.28515625" style="140" customWidth="1"/>
    <col min="45" max="45" width="4.140625" style="140" customWidth="1"/>
    <col min="46" max="46" width="15.140625" style="140" customWidth="1"/>
    <col min="47" max="47" width="5.42578125" style="140" customWidth="1"/>
    <col min="48" max="48" width="5" style="140" customWidth="1"/>
    <col min="49" max="49" width="8" style="140" customWidth="1"/>
    <col min="50" max="50" width="5" style="140" customWidth="1"/>
    <col min="51" max="51" width="6.140625" style="140" customWidth="1"/>
    <col min="52" max="52" width="4.28515625" style="140" customWidth="1"/>
    <col min="53" max="53" width="36.7109375" style="140" customWidth="1"/>
    <col min="54" max="16384" width="9.140625" style="140"/>
  </cols>
  <sheetData>
    <row r="1" spans="1:52" ht="33" customHeight="1" thickBot="1" x14ac:dyDescent="0.3">
      <c r="A1" s="905" t="s">
        <v>820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  <c r="T1" s="905"/>
      <c r="U1" s="905"/>
      <c r="V1" s="905"/>
      <c r="W1" s="905"/>
      <c r="X1" s="905"/>
      <c r="Y1" s="905"/>
      <c r="Z1" s="905"/>
      <c r="AA1" s="905"/>
      <c r="AB1" s="905"/>
      <c r="AC1" s="905"/>
      <c r="AD1" s="905"/>
      <c r="AE1" s="905"/>
      <c r="AF1" s="905"/>
      <c r="AG1" s="905"/>
      <c r="AH1" s="905"/>
      <c r="AI1" s="905"/>
      <c r="AJ1" s="905"/>
      <c r="AK1" s="905"/>
      <c r="AL1" s="905"/>
      <c r="AM1" s="905"/>
      <c r="AN1" s="905"/>
      <c r="AO1" s="905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</row>
    <row r="2" spans="1:52" ht="57" customHeight="1" x14ac:dyDescent="0.25">
      <c r="A2" s="906" t="s">
        <v>134</v>
      </c>
      <c r="B2" s="897" t="s">
        <v>133</v>
      </c>
      <c r="C2" s="910" t="s">
        <v>132</v>
      </c>
      <c r="D2" s="911" t="s">
        <v>131</v>
      </c>
      <c r="E2" s="911"/>
      <c r="F2" s="911"/>
      <c r="G2" s="911"/>
      <c r="H2" s="911"/>
      <c r="I2" s="930" t="s">
        <v>130</v>
      </c>
      <c r="J2" s="930"/>
      <c r="K2" s="930"/>
      <c r="L2" s="930"/>
      <c r="M2" s="930"/>
      <c r="N2" s="935" t="s">
        <v>129</v>
      </c>
      <c r="O2" s="935"/>
      <c r="P2" s="935"/>
      <c r="Q2" s="935"/>
      <c r="R2" s="913" t="s">
        <v>128</v>
      </c>
      <c r="S2" s="913"/>
      <c r="T2" s="913"/>
      <c r="U2" s="913"/>
      <c r="V2" s="930" t="s">
        <v>127</v>
      </c>
      <c r="W2" s="930"/>
      <c r="X2" s="930"/>
      <c r="Y2" s="911" t="s">
        <v>126</v>
      </c>
      <c r="Z2" s="911"/>
      <c r="AA2" s="911"/>
      <c r="AB2" s="911"/>
      <c r="AC2" s="911"/>
      <c r="AD2" s="911"/>
      <c r="AE2" s="911"/>
      <c r="AF2" s="911"/>
      <c r="AG2" s="930" t="s">
        <v>125</v>
      </c>
      <c r="AH2" s="930"/>
      <c r="AI2" s="930"/>
      <c r="AJ2" s="930"/>
      <c r="AK2" s="930"/>
      <c r="AL2" s="930"/>
      <c r="AM2" s="930"/>
      <c r="AN2" s="930"/>
      <c r="AO2" s="930"/>
      <c r="AP2" s="931"/>
      <c r="AQ2" s="210"/>
      <c r="AR2" s="210"/>
      <c r="AS2" s="210"/>
      <c r="AT2" s="210"/>
      <c r="AU2" s="210"/>
      <c r="AV2" s="210"/>
    </row>
    <row r="3" spans="1:52" ht="136.5" customHeight="1" x14ac:dyDescent="0.25">
      <c r="A3" s="907"/>
      <c r="B3" s="890"/>
      <c r="C3" s="894"/>
      <c r="D3" s="894" t="s">
        <v>124</v>
      </c>
      <c r="E3" s="890" t="s">
        <v>123</v>
      </c>
      <c r="F3" s="932" t="s">
        <v>122</v>
      </c>
      <c r="G3" s="933" t="s">
        <v>121</v>
      </c>
      <c r="H3" s="934" t="s">
        <v>120</v>
      </c>
      <c r="I3" s="933" t="s">
        <v>119</v>
      </c>
      <c r="J3" s="933" t="s">
        <v>118</v>
      </c>
      <c r="K3" s="933" t="s">
        <v>117</v>
      </c>
      <c r="L3" s="933" t="s">
        <v>116</v>
      </c>
      <c r="M3" s="927" t="s">
        <v>100</v>
      </c>
      <c r="N3" s="928" t="s">
        <v>115</v>
      </c>
      <c r="O3" s="928" t="s">
        <v>114</v>
      </c>
      <c r="P3" s="928" t="s">
        <v>113</v>
      </c>
      <c r="Q3" s="929" t="s">
        <v>107</v>
      </c>
      <c r="R3" s="914"/>
      <c r="S3" s="914"/>
      <c r="T3" s="914"/>
      <c r="U3" s="914"/>
      <c r="V3" s="927" t="s">
        <v>112</v>
      </c>
      <c r="W3" s="927"/>
      <c r="X3" s="927"/>
      <c r="Y3" s="890" t="s">
        <v>111</v>
      </c>
      <c r="Z3" s="890"/>
      <c r="AA3" s="890"/>
      <c r="AB3" s="890"/>
      <c r="AC3" s="890" t="s">
        <v>110</v>
      </c>
      <c r="AD3" s="890"/>
      <c r="AE3" s="890"/>
      <c r="AF3" s="890"/>
      <c r="AG3" s="891" t="s">
        <v>109</v>
      </c>
      <c r="AH3" s="891"/>
      <c r="AI3" s="891"/>
      <c r="AJ3" s="891"/>
      <c r="AK3" s="924" t="s">
        <v>108</v>
      </c>
      <c r="AL3" s="924"/>
      <c r="AM3" s="924"/>
      <c r="AN3" s="924"/>
      <c r="AO3" s="925" t="s">
        <v>107</v>
      </c>
      <c r="AP3" s="926" t="s">
        <v>106</v>
      </c>
      <c r="AQ3" s="209"/>
      <c r="AR3" s="209"/>
      <c r="AS3" s="209"/>
      <c r="AT3" s="209"/>
      <c r="AU3" s="209"/>
      <c r="AV3" s="209"/>
    </row>
    <row r="4" spans="1:52" ht="93.75" customHeight="1" x14ac:dyDescent="0.25">
      <c r="A4" s="907"/>
      <c r="B4" s="890"/>
      <c r="C4" s="894"/>
      <c r="D4" s="894"/>
      <c r="E4" s="890"/>
      <c r="F4" s="932"/>
      <c r="G4" s="933"/>
      <c r="H4" s="934"/>
      <c r="I4" s="933"/>
      <c r="J4" s="933"/>
      <c r="K4" s="933"/>
      <c r="L4" s="933"/>
      <c r="M4" s="927"/>
      <c r="N4" s="928"/>
      <c r="O4" s="928"/>
      <c r="P4" s="928"/>
      <c r="Q4" s="929"/>
      <c r="R4" s="442" t="s">
        <v>105</v>
      </c>
      <c r="S4" s="442" t="s">
        <v>104</v>
      </c>
      <c r="T4" s="442" t="s">
        <v>103</v>
      </c>
      <c r="U4" s="442" t="s">
        <v>96</v>
      </c>
      <c r="V4" s="136" t="s">
        <v>102</v>
      </c>
      <c r="W4" s="136" t="s">
        <v>101</v>
      </c>
      <c r="X4" s="136" t="s">
        <v>93</v>
      </c>
      <c r="Y4" s="441" t="s">
        <v>99</v>
      </c>
      <c r="Z4" s="441" t="s">
        <v>98</v>
      </c>
      <c r="AA4" s="441" t="s">
        <v>97</v>
      </c>
      <c r="AB4" s="441" t="s">
        <v>100</v>
      </c>
      <c r="AC4" s="441" t="s">
        <v>99</v>
      </c>
      <c r="AD4" s="441" t="s">
        <v>98</v>
      </c>
      <c r="AE4" s="441" t="s">
        <v>97</v>
      </c>
      <c r="AF4" s="441" t="s">
        <v>100</v>
      </c>
      <c r="AG4" s="440" t="s">
        <v>99</v>
      </c>
      <c r="AH4" s="440" t="s">
        <v>98</v>
      </c>
      <c r="AI4" s="440" t="s">
        <v>97</v>
      </c>
      <c r="AJ4" s="439" t="s">
        <v>96</v>
      </c>
      <c r="AK4" s="438" t="s">
        <v>99</v>
      </c>
      <c r="AL4" s="438" t="s">
        <v>98</v>
      </c>
      <c r="AM4" s="438" t="s">
        <v>97</v>
      </c>
      <c r="AN4" s="437" t="s">
        <v>96</v>
      </c>
      <c r="AO4" s="925"/>
      <c r="AP4" s="926"/>
      <c r="AQ4" s="130"/>
      <c r="AR4" s="130"/>
      <c r="AS4" s="209"/>
      <c r="AT4" s="130"/>
      <c r="AU4" s="130"/>
      <c r="AV4" s="130"/>
    </row>
    <row r="5" spans="1:52" ht="59.25" customHeight="1" thickBot="1" x14ac:dyDescent="0.3">
      <c r="A5" s="908"/>
      <c r="B5" s="909"/>
      <c r="C5" s="436" t="s">
        <v>94</v>
      </c>
      <c r="D5" s="902"/>
      <c r="E5" s="436" t="s">
        <v>94</v>
      </c>
      <c r="F5" s="435"/>
      <c r="G5" s="435"/>
      <c r="H5" s="434"/>
      <c r="I5" s="123"/>
      <c r="J5" s="123"/>
      <c r="K5" s="127"/>
      <c r="L5" s="123"/>
      <c r="M5" s="123"/>
      <c r="N5" s="126" t="s">
        <v>88</v>
      </c>
      <c r="O5" s="126" t="s">
        <v>88</v>
      </c>
      <c r="P5" s="126" t="s">
        <v>88</v>
      </c>
      <c r="Q5" s="125" t="s">
        <v>88</v>
      </c>
      <c r="R5" s="433" t="s">
        <v>89</v>
      </c>
      <c r="S5" s="433" t="s">
        <v>89</v>
      </c>
      <c r="T5" s="433" t="s">
        <v>89</v>
      </c>
      <c r="U5" s="433" t="s">
        <v>89</v>
      </c>
      <c r="V5" s="123" t="s">
        <v>95</v>
      </c>
      <c r="W5" s="123" t="s">
        <v>94</v>
      </c>
      <c r="X5" s="123" t="s">
        <v>93</v>
      </c>
      <c r="Y5" s="432" t="s">
        <v>92</v>
      </c>
      <c r="Z5" s="432" t="s">
        <v>91</v>
      </c>
      <c r="AA5" s="432" t="s">
        <v>90</v>
      </c>
      <c r="AB5" s="432"/>
      <c r="AC5" s="432" t="s">
        <v>92</v>
      </c>
      <c r="AD5" s="432" t="s">
        <v>91</v>
      </c>
      <c r="AE5" s="432" t="s">
        <v>90</v>
      </c>
      <c r="AF5" s="432"/>
      <c r="AG5" s="431" t="s">
        <v>89</v>
      </c>
      <c r="AH5" s="431" t="s">
        <v>89</v>
      </c>
      <c r="AI5" s="431" t="s">
        <v>89</v>
      </c>
      <c r="AJ5" s="431" t="s">
        <v>89</v>
      </c>
      <c r="AK5" s="430" t="s">
        <v>89</v>
      </c>
      <c r="AL5" s="430" t="s">
        <v>89</v>
      </c>
      <c r="AM5" s="430" t="s">
        <v>89</v>
      </c>
      <c r="AN5" s="119" t="s">
        <v>88</v>
      </c>
      <c r="AO5" s="118" t="s">
        <v>88</v>
      </c>
      <c r="AP5" s="117" t="s">
        <v>88</v>
      </c>
      <c r="AQ5" s="74"/>
      <c r="AR5" s="74"/>
      <c r="AS5" s="74"/>
      <c r="AT5" s="74"/>
      <c r="AU5" s="74"/>
      <c r="AV5" s="74"/>
    </row>
    <row r="6" spans="1:52" ht="19.5" customHeight="1" x14ac:dyDescent="0.25">
      <c r="A6" s="116">
        <v>1</v>
      </c>
      <c r="B6" s="108">
        <v>2</v>
      </c>
      <c r="C6" s="109">
        <v>3</v>
      </c>
      <c r="D6" s="108">
        <v>4</v>
      </c>
      <c r="E6" s="109">
        <v>5</v>
      </c>
      <c r="F6" s="108">
        <v>6</v>
      </c>
      <c r="G6" s="109">
        <v>7</v>
      </c>
      <c r="H6" s="115">
        <v>8</v>
      </c>
      <c r="I6" s="109">
        <v>9</v>
      </c>
      <c r="J6" s="108">
        <v>10</v>
      </c>
      <c r="K6" s="109">
        <v>11</v>
      </c>
      <c r="L6" s="108">
        <v>12</v>
      </c>
      <c r="M6" s="109">
        <v>13</v>
      </c>
      <c r="N6" s="113">
        <v>14</v>
      </c>
      <c r="O6" s="114">
        <v>15</v>
      </c>
      <c r="P6" s="113">
        <v>16</v>
      </c>
      <c r="Q6" s="112">
        <v>17</v>
      </c>
      <c r="R6" s="111">
        <v>18</v>
      </c>
      <c r="S6" s="110">
        <v>19</v>
      </c>
      <c r="T6" s="111">
        <v>20</v>
      </c>
      <c r="U6" s="110">
        <v>21</v>
      </c>
      <c r="V6" s="108">
        <v>22</v>
      </c>
      <c r="W6" s="109">
        <v>23</v>
      </c>
      <c r="X6" s="108">
        <v>24</v>
      </c>
      <c r="Y6" s="109">
        <v>25</v>
      </c>
      <c r="Z6" s="108">
        <v>26</v>
      </c>
      <c r="AA6" s="109">
        <v>27</v>
      </c>
      <c r="AB6" s="108">
        <v>28</v>
      </c>
      <c r="AC6" s="109">
        <v>29</v>
      </c>
      <c r="AD6" s="108">
        <v>30</v>
      </c>
      <c r="AE6" s="109">
        <v>31</v>
      </c>
      <c r="AF6" s="108">
        <v>32</v>
      </c>
      <c r="AG6" s="107">
        <v>33</v>
      </c>
      <c r="AH6" s="106">
        <v>34</v>
      </c>
      <c r="AI6" s="107">
        <v>35</v>
      </c>
      <c r="AJ6" s="106">
        <v>36</v>
      </c>
      <c r="AK6" s="105">
        <v>37</v>
      </c>
      <c r="AL6" s="104">
        <v>38</v>
      </c>
      <c r="AM6" s="105">
        <v>39</v>
      </c>
      <c r="AN6" s="104">
        <v>40</v>
      </c>
      <c r="AO6" s="103">
        <v>41</v>
      </c>
      <c r="AP6" s="102">
        <v>42</v>
      </c>
      <c r="AQ6" s="101"/>
      <c r="AR6" s="100"/>
      <c r="AS6" s="101"/>
      <c r="AT6" s="100"/>
      <c r="AU6" s="101"/>
      <c r="AV6" s="427"/>
    </row>
    <row r="7" spans="1:52" ht="92.25" customHeight="1" x14ac:dyDescent="0.25">
      <c r="A7" s="745"/>
      <c r="B7" s="881" t="s">
        <v>821</v>
      </c>
      <c r="C7" s="920"/>
      <c r="D7" s="56"/>
      <c r="E7" s="96">
        <v>0</v>
      </c>
      <c r="F7" s="96">
        <v>0</v>
      </c>
      <c r="G7" s="96">
        <v>0</v>
      </c>
      <c r="H7" s="166"/>
      <c r="I7" s="96">
        <v>0</v>
      </c>
      <c r="J7" s="96">
        <v>0</v>
      </c>
      <c r="K7" s="96">
        <v>0</v>
      </c>
      <c r="L7" s="96">
        <v>0</v>
      </c>
      <c r="M7" s="446"/>
      <c r="N7" s="448"/>
      <c r="O7" s="448"/>
      <c r="P7" s="448"/>
      <c r="Q7" s="447"/>
      <c r="R7" s="55"/>
      <c r="S7" s="55"/>
      <c r="T7" s="55"/>
      <c r="U7" s="55"/>
      <c r="V7" s="875"/>
      <c r="W7" s="446"/>
      <c r="X7" s="446"/>
      <c r="Y7" s="446"/>
      <c r="Z7" s="446"/>
      <c r="AA7" s="446"/>
      <c r="AB7" s="446"/>
      <c r="AC7" s="446"/>
      <c r="AD7" s="446"/>
      <c r="AE7" s="446"/>
      <c r="AF7" s="446"/>
      <c r="AG7" s="452"/>
      <c r="AH7" s="452"/>
      <c r="AI7" s="452"/>
      <c r="AJ7" s="452"/>
      <c r="AK7" s="445"/>
      <c r="AL7" s="445"/>
      <c r="AM7" s="445"/>
      <c r="AN7" s="445"/>
      <c r="AO7" s="66"/>
      <c r="AP7" s="65"/>
      <c r="AQ7" s="74"/>
      <c r="AR7" s="74"/>
      <c r="AS7" s="74"/>
      <c r="AT7" s="74"/>
      <c r="AU7" s="74"/>
      <c r="AV7" s="74"/>
    </row>
    <row r="8" spans="1:52" ht="66.75" customHeight="1" x14ac:dyDescent="0.25">
      <c r="A8" s="758"/>
      <c r="B8" s="882"/>
      <c r="C8" s="921"/>
      <c r="D8" s="461"/>
      <c r="E8" s="172"/>
      <c r="F8" s="467"/>
      <c r="G8" s="469"/>
      <c r="H8" s="466"/>
      <c r="I8" s="446"/>
      <c r="J8" s="446"/>
      <c r="K8" s="468"/>
      <c r="L8" s="468"/>
      <c r="M8" s="468"/>
      <c r="N8" s="568"/>
      <c r="O8" s="568"/>
      <c r="P8" s="568"/>
      <c r="Q8" s="447"/>
      <c r="R8" s="570"/>
      <c r="S8" s="570"/>
      <c r="T8" s="570"/>
      <c r="U8" s="570"/>
      <c r="V8" s="876"/>
      <c r="W8" s="468"/>
      <c r="X8" s="468"/>
      <c r="Y8" s="468"/>
      <c r="Z8" s="468"/>
      <c r="AA8" s="468"/>
      <c r="AB8" s="468"/>
      <c r="AC8" s="468"/>
      <c r="AD8" s="468"/>
      <c r="AE8" s="468"/>
      <c r="AF8" s="468"/>
      <c r="AG8" s="571"/>
      <c r="AH8" s="571"/>
      <c r="AI8" s="571"/>
      <c r="AJ8" s="571"/>
      <c r="AK8" s="445"/>
      <c r="AL8" s="445"/>
      <c r="AM8" s="445"/>
      <c r="AN8" s="445"/>
      <c r="AO8" s="66"/>
      <c r="AP8" s="65"/>
      <c r="AQ8" s="74"/>
      <c r="AR8" s="74"/>
      <c r="AS8" s="74"/>
      <c r="AT8" s="74"/>
      <c r="AU8" s="74"/>
      <c r="AV8" s="74"/>
    </row>
    <row r="9" spans="1:52" ht="48" customHeight="1" x14ac:dyDescent="0.25">
      <c r="A9" s="758"/>
      <c r="B9" s="882"/>
      <c r="C9" s="921"/>
      <c r="D9" s="461"/>
      <c r="E9" s="172"/>
      <c r="F9" s="460"/>
      <c r="G9" s="467"/>
      <c r="H9" s="466"/>
      <c r="I9" s="446"/>
      <c r="J9" s="446"/>
      <c r="K9" s="468"/>
      <c r="L9" s="468"/>
      <c r="M9" s="468"/>
      <c r="N9" s="568"/>
      <c r="O9" s="568"/>
      <c r="P9" s="568"/>
      <c r="Q9" s="447"/>
      <c r="R9" s="570"/>
      <c r="S9" s="570"/>
      <c r="T9" s="570"/>
      <c r="U9" s="570"/>
      <c r="V9" s="876"/>
      <c r="W9" s="468"/>
      <c r="X9" s="468"/>
      <c r="Y9" s="468"/>
      <c r="Z9" s="468"/>
      <c r="AA9" s="468"/>
      <c r="AB9" s="468"/>
      <c r="AC9" s="468"/>
      <c r="AD9" s="468"/>
      <c r="AE9" s="468"/>
      <c r="AF9" s="468"/>
      <c r="AG9" s="571"/>
      <c r="AH9" s="571"/>
      <c r="AI9" s="571"/>
      <c r="AJ9" s="571"/>
      <c r="AK9" s="445"/>
      <c r="AL9" s="445"/>
      <c r="AM9" s="445"/>
      <c r="AN9" s="445"/>
      <c r="AO9" s="66"/>
      <c r="AP9" s="65"/>
      <c r="AQ9" s="74"/>
      <c r="AR9" s="74"/>
      <c r="AS9" s="74"/>
      <c r="AT9" s="74"/>
      <c r="AU9" s="74"/>
      <c r="AV9" s="74"/>
    </row>
    <row r="10" spans="1:52" ht="68.25" customHeight="1" x14ac:dyDescent="0.25">
      <c r="A10" s="758"/>
      <c r="B10" s="882"/>
      <c r="C10" s="921"/>
      <c r="D10" s="461"/>
      <c r="E10" s="172"/>
      <c r="F10" s="467"/>
      <c r="G10" s="469"/>
      <c r="H10" s="466"/>
      <c r="I10" s="446"/>
      <c r="J10" s="446"/>
      <c r="K10" s="468"/>
      <c r="L10" s="468"/>
      <c r="M10" s="468"/>
      <c r="N10" s="568"/>
      <c r="O10" s="568"/>
      <c r="P10" s="568"/>
      <c r="Q10" s="447"/>
      <c r="R10" s="570"/>
      <c r="S10" s="570"/>
      <c r="T10" s="570"/>
      <c r="U10" s="570"/>
      <c r="V10" s="876"/>
      <c r="W10" s="468"/>
      <c r="X10" s="468"/>
      <c r="Y10" s="468"/>
      <c r="Z10" s="468"/>
      <c r="AA10" s="468"/>
      <c r="AB10" s="468"/>
      <c r="AC10" s="468"/>
      <c r="AD10" s="468"/>
      <c r="AE10" s="468"/>
      <c r="AF10" s="468"/>
      <c r="AG10" s="571"/>
      <c r="AH10" s="571"/>
      <c r="AI10" s="571"/>
      <c r="AJ10" s="571"/>
      <c r="AK10" s="445"/>
      <c r="AL10" s="445"/>
      <c r="AM10" s="445"/>
      <c r="AN10" s="445"/>
      <c r="AO10" s="66"/>
      <c r="AP10" s="65"/>
      <c r="AQ10" s="74"/>
      <c r="AR10" s="74"/>
      <c r="AS10" s="74"/>
      <c r="AT10" s="74"/>
      <c r="AU10" s="74"/>
      <c r="AV10" s="74"/>
    </row>
    <row r="11" spans="1:52" ht="55.5" customHeight="1" x14ac:dyDescent="0.25">
      <c r="A11" s="758"/>
      <c r="B11" s="882"/>
      <c r="C11" s="921"/>
      <c r="D11" s="461"/>
      <c r="E11" s="172"/>
      <c r="F11" s="460"/>
      <c r="G11" s="469"/>
      <c r="H11" s="466"/>
      <c r="I11" s="446"/>
      <c r="J11" s="446"/>
      <c r="K11" s="468"/>
      <c r="L11" s="468"/>
      <c r="M11" s="468"/>
      <c r="N11" s="568"/>
      <c r="O11" s="568"/>
      <c r="P11" s="568"/>
      <c r="Q11" s="447"/>
      <c r="R11" s="570"/>
      <c r="S11" s="570"/>
      <c r="T11" s="570"/>
      <c r="U11" s="570"/>
      <c r="V11" s="876"/>
      <c r="W11" s="468"/>
      <c r="X11" s="468"/>
      <c r="Y11" s="468"/>
      <c r="Z11" s="468"/>
      <c r="AA11" s="468"/>
      <c r="AB11" s="468"/>
      <c r="AC11" s="468"/>
      <c r="AD11" s="468"/>
      <c r="AE11" s="468"/>
      <c r="AF11" s="468"/>
      <c r="AG11" s="571"/>
      <c r="AH11" s="571"/>
      <c r="AI11" s="571"/>
      <c r="AJ11" s="571"/>
      <c r="AK11" s="445"/>
      <c r="AL11" s="445"/>
      <c r="AM11" s="445"/>
      <c r="AN11" s="445"/>
      <c r="AO11" s="66"/>
      <c r="AP11" s="65"/>
      <c r="AQ11" s="74"/>
      <c r="AR11" s="74"/>
      <c r="AS11" s="74"/>
      <c r="AT11" s="74"/>
      <c r="AU11" s="74"/>
      <c r="AV11" s="74"/>
    </row>
    <row r="12" spans="1:52" ht="56.25" customHeight="1" x14ac:dyDescent="0.25">
      <c r="A12" s="758"/>
      <c r="B12" s="882"/>
      <c r="C12" s="921"/>
      <c r="D12" s="461"/>
      <c r="E12" s="172"/>
      <c r="F12" s="467"/>
      <c r="G12" s="467"/>
      <c r="H12" s="466"/>
      <c r="I12" s="446"/>
      <c r="J12" s="446"/>
      <c r="K12" s="468"/>
      <c r="L12" s="468"/>
      <c r="M12" s="468"/>
      <c r="N12" s="568"/>
      <c r="O12" s="568"/>
      <c r="P12" s="568"/>
      <c r="Q12" s="447"/>
      <c r="R12" s="570"/>
      <c r="S12" s="570"/>
      <c r="T12" s="570"/>
      <c r="U12" s="570"/>
      <c r="V12" s="876"/>
      <c r="W12" s="468"/>
      <c r="X12" s="468"/>
      <c r="Y12" s="468"/>
      <c r="Z12" s="468"/>
      <c r="AA12" s="468"/>
      <c r="AB12" s="468"/>
      <c r="AC12" s="468"/>
      <c r="AD12" s="468"/>
      <c r="AE12" s="468"/>
      <c r="AF12" s="468"/>
      <c r="AG12" s="571"/>
      <c r="AH12" s="571"/>
      <c r="AI12" s="571"/>
      <c r="AJ12" s="571"/>
      <c r="AK12" s="445"/>
      <c r="AL12" s="445"/>
      <c r="AM12" s="445"/>
      <c r="AN12" s="445"/>
      <c r="AO12" s="66"/>
      <c r="AP12" s="65"/>
      <c r="AQ12" s="74"/>
      <c r="AR12" s="74"/>
      <c r="AS12" s="74"/>
      <c r="AT12" s="74"/>
      <c r="AU12" s="74"/>
      <c r="AV12" s="74"/>
    </row>
    <row r="13" spans="1:52" ht="48.75" customHeight="1" x14ac:dyDescent="0.25">
      <c r="A13" s="758"/>
      <c r="B13" s="882"/>
      <c r="C13" s="921"/>
      <c r="D13" s="461"/>
      <c r="E13" s="172"/>
      <c r="F13" s="460"/>
      <c r="G13" s="467"/>
      <c r="H13" s="466"/>
      <c r="I13" s="446"/>
      <c r="J13" s="446"/>
      <c r="K13" s="468"/>
      <c r="L13" s="468"/>
      <c r="M13" s="468"/>
      <c r="N13" s="568"/>
      <c r="O13" s="568"/>
      <c r="P13" s="568"/>
      <c r="Q13" s="447"/>
      <c r="R13" s="570"/>
      <c r="S13" s="570"/>
      <c r="T13" s="570"/>
      <c r="U13" s="570"/>
      <c r="V13" s="876"/>
      <c r="W13" s="468"/>
      <c r="X13" s="468"/>
      <c r="Y13" s="468"/>
      <c r="Z13" s="468"/>
      <c r="AA13" s="468"/>
      <c r="AB13" s="468"/>
      <c r="AC13" s="468"/>
      <c r="AD13" s="468"/>
      <c r="AE13" s="468"/>
      <c r="AF13" s="468"/>
      <c r="AG13" s="571"/>
      <c r="AH13" s="571"/>
      <c r="AI13" s="571"/>
      <c r="AJ13" s="571"/>
      <c r="AK13" s="445"/>
      <c r="AL13" s="445"/>
      <c r="AM13" s="445"/>
      <c r="AN13" s="445"/>
      <c r="AO13" s="66"/>
      <c r="AP13" s="65"/>
      <c r="AQ13" s="74"/>
      <c r="AR13" s="74"/>
      <c r="AS13" s="74"/>
      <c r="AT13" s="74"/>
      <c r="AU13" s="74"/>
      <c r="AV13" s="74"/>
    </row>
    <row r="14" spans="1:52" ht="54.75" customHeight="1" x14ac:dyDescent="0.25">
      <c r="A14" s="758"/>
      <c r="B14" s="882"/>
      <c r="C14" s="921"/>
      <c r="D14" s="461"/>
      <c r="E14" s="172"/>
      <c r="F14" s="460"/>
      <c r="G14" s="469"/>
      <c r="H14" s="466"/>
      <c r="I14" s="446"/>
      <c r="J14" s="446"/>
      <c r="K14" s="468"/>
      <c r="L14" s="468"/>
      <c r="M14" s="468"/>
      <c r="N14" s="568"/>
      <c r="O14" s="568"/>
      <c r="P14" s="568"/>
      <c r="Q14" s="447"/>
      <c r="R14" s="570"/>
      <c r="S14" s="570"/>
      <c r="T14" s="570"/>
      <c r="U14" s="570"/>
      <c r="V14" s="876"/>
      <c r="W14" s="468"/>
      <c r="X14" s="468"/>
      <c r="Y14" s="468"/>
      <c r="Z14" s="468"/>
      <c r="AA14" s="468"/>
      <c r="AB14" s="468"/>
      <c r="AC14" s="468"/>
      <c r="AD14" s="468"/>
      <c r="AE14" s="468"/>
      <c r="AF14" s="468"/>
      <c r="AG14" s="571"/>
      <c r="AH14" s="571"/>
      <c r="AI14" s="571"/>
      <c r="AJ14" s="571"/>
      <c r="AK14" s="445"/>
      <c r="AL14" s="445"/>
      <c r="AM14" s="445"/>
      <c r="AN14" s="445"/>
      <c r="AO14" s="66"/>
      <c r="AP14" s="65"/>
      <c r="AQ14" s="74"/>
      <c r="AR14" s="74"/>
      <c r="AS14" s="74"/>
      <c r="AT14" s="74"/>
      <c r="AU14" s="74"/>
      <c r="AV14" s="74"/>
    </row>
    <row r="15" spans="1:52" ht="66.75" customHeight="1" x14ac:dyDescent="0.25">
      <c r="A15" s="758"/>
      <c r="B15" s="882"/>
      <c r="C15" s="921"/>
      <c r="D15" s="461"/>
      <c r="E15" s="172"/>
      <c r="F15" s="460"/>
      <c r="G15" s="469"/>
      <c r="H15" s="466"/>
      <c r="I15" s="446"/>
      <c r="J15" s="446"/>
      <c r="K15" s="468"/>
      <c r="L15" s="468"/>
      <c r="M15" s="468"/>
      <c r="N15" s="568"/>
      <c r="O15" s="568"/>
      <c r="P15" s="568"/>
      <c r="Q15" s="447"/>
      <c r="R15" s="570"/>
      <c r="S15" s="570"/>
      <c r="T15" s="570"/>
      <c r="U15" s="570"/>
      <c r="V15" s="876"/>
      <c r="W15" s="468"/>
      <c r="X15" s="468"/>
      <c r="Y15" s="468"/>
      <c r="Z15" s="468"/>
      <c r="AA15" s="468"/>
      <c r="AB15" s="468"/>
      <c r="AC15" s="468"/>
      <c r="AD15" s="468"/>
      <c r="AE15" s="468"/>
      <c r="AF15" s="468"/>
      <c r="AG15" s="571"/>
      <c r="AH15" s="571"/>
      <c r="AI15" s="571"/>
      <c r="AJ15" s="571"/>
      <c r="AK15" s="445"/>
      <c r="AL15" s="445"/>
      <c r="AM15" s="445"/>
      <c r="AN15" s="445"/>
      <c r="AO15" s="66"/>
      <c r="AP15" s="65"/>
      <c r="AQ15" s="74"/>
      <c r="AR15" s="74"/>
      <c r="AS15" s="74"/>
      <c r="AT15" s="74"/>
      <c r="AU15" s="74"/>
      <c r="AV15" s="74"/>
    </row>
    <row r="16" spans="1:52" ht="45" customHeight="1" thickBot="1" x14ac:dyDescent="0.3">
      <c r="A16" s="758"/>
      <c r="B16" s="919"/>
      <c r="C16" s="922"/>
      <c r="D16" s="461"/>
      <c r="E16" s="172"/>
      <c r="F16" s="460"/>
      <c r="G16" s="467"/>
      <c r="H16" s="466"/>
      <c r="I16" s="446"/>
      <c r="J16" s="446"/>
      <c r="K16" s="468"/>
      <c r="L16" s="468"/>
      <c r="M16" s="468"/>
      <c r="N16" s="568"/>
      <c r="O16" s="568"/>
      <c r="P16" s="568"/>
      <c r="Q16" s="447"/>
      <c r="R16" s="570"/>
      <c r="S16" s="570"/>
      <c r="T16" s="570"/>
      <c r="U16" s="570"/>
      <c r="V16" s="877"/>
      <c r="W16" s="468"/>
      <c r="X16" s="468"/>
      <c r="Y16" s="468"/>
      <c r="Z16" s="468"/>
      <c r="AA16" s="468"/>
      <c r="AB16" s="468"/>
      <c r="AC16" s="468"/>
      <c r="AD16" s="468"/>
      <c r="AE16" s="468"/>
      <c r="AF16" s="468"/>
      <c r="AG16" s="571"/>
      <c r="AH16" s="571"/>
      <c r="AI16" s="571"/>
      <c r="AJ16" s="571"/>
      <c r="AK16" s="445"/>
      <c r="AL16" s="445"/>
      <c r="AM16" s="445"/>
      <c r="AN16" s="445"/>
      <c r="AO16" s="66"/>
      <c r="AP16" s="65"/>
      <c r="AQ16" s="74"/>
      <c r="AR16" s="74"/>
      <c r="AS16" s="74"/>
      <c r="AT16" s="74"/>
      <c r="AU16" s="74"/>
      <c r="AV16" s="74"/>
    </row>
    <row r="17" spans="1:48" ht="69" customHeight="1" x14ac:dyDescent="0.25">
      <c r="A17" s="745"/>
      <c r="B17" s="875" t="s">
        <v>822</v>
      </c>
      <c r="C17" s="923"/>
      <c r="D17" s="56">
        <v>0</v>
      </c>
      <c r="E17" s="96">
        <v>0</v>
      </c>
      <c r="F17" s="791"/>
      <c r="G17" s="446">
        <v>0</v>
      </c>
      <c r="H17" s="470">
        <v>0</v>
      </c>
      <c r="I17" s="446">
        <v>0</v>
      </c>
      <c r="J17" s="446">
        <v>0</v>
      </c>
      <c r="K17" s="446">
        <v>0</v>
      </c>
      <c r="L17" s="446">
        <v>0</v>
      </c>
      <c r="M17" s="446">
        <v>0</v>
      </c>
      <c r="N17" s="448">
        <v>0</v>
      </c>
      <c r="O17" s="448">
        <v>0</v>
      </c>
      <c r="P17" s="448"/>
      <c r="Q17" s="447"/>
      <c r="R17" s="55"/>
      <c r="S17" s="55"/>
      <c r="T17" s="55"/>
      <c r="U17" s="55"/>
      <c r="V17" s="875"/>
      <c r="W17" s="446"/>
      <c r="X17" s="446"/>
      <c r="Y17" s="446"/>
      <c r="Z17" s="446"/>
      <c r="AA17" s="446"/>
      <c r="AB17" s="446"/>
      <c r="AC17" s="446"/>
      <c r="AD17" s="446"/>
      <c r="AE17" s="446"/>
      <c r="AF17" s="446"/>
      <c r="AG17" s="571"/>
      <c r="AH17" s="571"/>
      <c r="AI17" s="571"/>
      <c r="AJ17" s="571"/>
      <c r="AK17" s="445"/>
      <c r="AL17" s="445"/>
      <c r="AM17" s="445"/>
      <c r="AN17" s="445"/>
      <c r="AO17" s="66"/>
      <c r="AP17" s="65"/>
      <c r="AQ17" s="74"/>
      <c r="AR17" s="74"/>
      <c r="AS17" s="74"/>
      <c r="AT17" s="74"/>
      <c r="AU17" s="74"/>
      <c r="AV17" s="74"/>
    </row>
    <row r="18" spans="1:48" ht="54.75" customHeight="1" x14ac:dyDescent="0.25">
      <c r="A18" s="745"/>
      <c r="B18" s="877"/>
      <c r="C18" s="877"/>
      <c r="D18" s="56"/>
      <c r="E18" s="96"/>
      <c r="F18" s="791"/>
      <c r="G18" s="56"/>
      <c r="H18" s="470"/>
      <c r="I18" s="446"/>
      <c r="J18" s="446"/>
      <c r="K18" s="446"/>
      <c r="L18" s="446"/>
      <c r="M18" s="446"/>
      <c r="N18" s="448"/>
      <c r="O18" s="448"/>
      <c r="P18" s="448"/>
      <c r="Q18" s="447"/>
      <c r="R18" s="55"/>
      <c r="S18" s="55"/>
      <c r="T18" s="55"/>
      <c r="U18" s="55"/>
      <c r="V18" s="877"/>
      <c r="W18" s="446"/>
      <c r="X18" s="446"/>
      <c r="Y18" s="446"/>
      <c r="Z18" s="446"/>
      <c r="AA18" s="446"/>
      <c r="AB18" s="446"/>
      <c r="AC18" s="446"/>
      <c r="AD18" s="446"/>
      <c r="AE18" s="446"/>
      <c r="AF18" s="446"/>
      <c r="AG18" s="571"/>
      <c r="AH18" s="571"/>
      <c r="AI18" s="571"/>
      <c r="AJ18" s="571"/>
      <c r="AK18" s="445"/>
      <c r="AL18" s="445"/>
      <c r="AM18" s="445"/>
      <c r="AN18" s="445"/>
      <c r="AO18" s="66"/>
      <c r="AP18" s="65"/>
      <c r="AQ18" s="74"/>
      <c r="AR18" s="74"/>
      <c r="AS18" s="74"/>
      <c r="AT18" s="74"/>
      <c r="AU18" s="74"/>
      <c r="AV18" s="74"/>
    </row>
    <row r="19" spans="1:48" ht="58.5" customHeight="1" x14ac:dyDescent="0.25">
      <c r="A19" s="745"/>
      <c r="B19" s="875" t="s">
        <v>823</v>
      </c>
      <c r="C19" s="916"/>
      <c r="D19" s="56"/>
      <c r="E19" s="96"/>
      <c r="F19" s="454"/>
      <c r="G19" s="454"/>
      <c r="H19" s="459"/>
      <c r="I19" s="454"/>
      <c r="J19" s="454"/>
      <c r="K19" s="454"/>
      <c r="L19" s="454"/>
      <c r="M19" s="454"/>
      <c r="N19" s="448"/>
      <c r="O19" s="448"/>
      <c r="P19" s="448"/>
      <c r="Q19" s="447"/>
      <c r="R19" s="55"/>
      <c r="S19" s="55"/>
      <c r="T19" s="55"/>
      <c r="U19" s="55"/>
      <c r="V19" s="875"/>
      <c r="W19" s="446"/>
      <c r="X19" s="446"/>
      <c r="Y19" s="446"/>
      <c r="Z19" s="446"/>
      <c r="AA19" s="446"/>
      <c r="AB19" s="446"/>
      <c r="AC19" s="446"/>
      <c r="AD19" s="446"/>
      <c r="AE19" s="446"/>
      <c r="AF19" s="446"/>
      <c r="AG19" s="571"/>
      <c r="AH19" s="571"/>
      <c r="AI19" s="571"/>
      <c r="AJ19" s="571"/>
      <c r="AK19" s="445"/>
      <c r="AL19" s="445"/>
      <c r="AM19" s="445"/>
      <c r="AN19" s="445"/>
      <c r="AO19" s="66"/>
      <c r="AP19" s="65"/>
      <c r="AQ19" s="74"/>
      <c r="AR19" s="74"/>
      <c r="AS19" s="74"/>
      <c r="AT19" s="74"/>
      <c r="AU19" s="74"/>
      <c r="AV19" s="74"/>
    </row>
    <row r="20" spans="1:48" ht="65.25" customHeight="1" x14ac:dyDescent="0.25">
      <c r="A20" s="745"/>
      <c r="B20" s="876"/>
      <c r="C20" s="917"/>
      <c r="D20" s="56">
        <v>0</v>
      </c>
      <c r="E20" s="96">
        <v>0</v>
      </c>
      <c r="F20" s="454">
        <v>0</v>
      </c>
      <c r="G20" s="454">
        <v>0</v>
      </c>
      <c r="H20" s="459"/>
      <c r="I20" s="454">
        <v>0</v>
      </c>
      <c r="J20" s="454">
        <v>0</v>
      </c>
      <c r="K20" s="454">
        <v>0</v>
      </c>
      <c r="L20" s="454">
        <v>0</v>
      </c>
      <c r="M20" s="454"/>
      <c r="N20" s="448">
        <v>0</v>
      </c>
      <c r="O20" s="448">
        <v>0</v>
      </c>
      <c r="P20" s="448">
        <v>0</v>
      </c>
      <c r="Q20" s="447"/>
      <c r="R20" s="55"/>
      <c r="S20" s="55"/>
      <c r="T20" s="55"/>
      <c r="U20" s="55"/>
      <c r="V20" s="876"/>
      <c r="W20" s="448"/>
      <c r="X20" s="446"/>
      <c r="Y20" s="455"/>
      <c r="Z20" s="455"/>
      <c r="AA20" s="455"/>
      <c r="AB20" s="446"/>
      <c r="AC20" s="446"/>
      <c r="AD20" s="446"/>
      <c r="AE20" s="446"/>
      <c r="AF20" s="446"/>
      <c r="AG20" s="571"/>
      <c r="AH20" s="571"/>
      <c r="AI20" s="571"/>
      <c r="AJ20" s="571"/>
      <c r="AK20" s="445"/>
      <c r="AL20" s="445"/>
      <c r="AM20" s="445"/>
      <c r="AN20" s="445"/>
      <c r="AO20" s="66"/>
      <c r="AP20" s="65"/>
      <c r="AQ20" s="74"/>
      <c r="AR20" s="74"/>
      <c r="AS20" s="74"/>
      <c r="AT20" s="74"/>
      <c r="AU20" s="74"/>
      <c r="AV20" s="74"/>
    </row>
    <row r="21" spans="1:48" ht="54" customHeight="1" x14ac:dyDescent="0.25">
      <c r="A21" s="446"/>
      <c r="B21" s="876"/>
      <c r="C21" s="917"/>
      <c r="D21" s="56"/>
      <c r="E21" s="96"/>
      <c r="F21" s="454"/>
      <c r="G21" s="454"/>
      <c r="H21" s="459"/>
      <c r="I21" s="454"/>
      <c r="J21" s="454"/>
      <c r="K21" s="454"/>
      <c r="L21" s="454"/>
      <c r="M21" s="454"/>
      <c r="N21" s="448"/>
      <c r="O21" s="448"/>
      <c r="P21" s="448"/>
      <c r="Q21" s="447"/>
      <c r="R21" s="55"/>
      <c r="S21" s="55"/>
      <c r="T21" s="55"/>
      <c r="U21" s="55"/>
      <c r="V21" s="876"/>
      <c r="W21" s="448"/>
      <c r="X21" s="446"/>
      <c r="Y21" s="454"/>
      <c r="Z21" s="454"/>
      <c r="AA21" s="454"/>
      <c r="AB21" s="446"/>
      <c r="AC21" s="446"/>
      <c r="AD21" s="446"/>
      <c r="AE21" s="446"/>
      <c r="AF21" s="446"/>
      <c r="AG21" s="571"/>
      <c r="AH21" s="571"/>
      <c r="AI21" s="571"/>
      <c r="AJ21" s="571"/>
      <c r="AK21" s="445"/>
      <c r="AL21" s="445"/>
      <c r="AM21" s="445"/>
      <c r="AN21" s="445"/>
      <c r="AO21" s="66"/>
      <c r="AP21" s="65"/>
      <c r="AQ21" s="74"/>
      <c r="AR21" s="74"/>
      <c r="AS21" s="74"/>
      <c r="AT21" s="74"/>
      <c r="AU21" s="74"/>
      <c r="AV21" s="74"/>
    </row>
    <row r="22" spans="1:48" ht="55.5" customHeight="1" thickBot="1" x14ac:dyDescent="0.3">
      <c r="A22" s="446"/>
      <c r="B22" s="915"/>
      <c r="C22" s="918"/>
      <c r="D22" s="56"/>
      <c r="E22" s="96"/>
      <c r="F22" s="454"/>
      <c r="G22" s="454"/>
      <c r="H22" s="459"/>
      <c r="I22" s="454"/>
      <c r="J22" s="454"/>
      <c r="K22" s="454"/>
      <c r="L22" s="454"/>
      <c r="M22" s="454"/>
      <c r="N22" s="458"/>
      <c r="O22" s="458"/>
      <c r="P22" s="458"/>
      <c r="Q22" s="447"/>
      <c r="R22" s="457"/>
      <c r="S22" s="457"/>
      <c r="T22" s="457"/>
      <c r="U22" s="457"/>
      <c r="V22" s="915"/>
      <c r="W22" s="454"/>
      <c r="X22" s="454"/>
      <c r="Y22" s="454"/>
      <c r="Z22" s="454"/>
      <c r="AA22" s="454"/>
      <c r="AB22" s="454"/>
      <c r="AC22" s="454"/>
      <c r="AD22" s="454"/>
      <c r="AE22" s="454"/>
      <c r="AF22" s="454"/>
      <c r="AG22" s="453"/>
      <c r="AH22" s="453"/>
      <c r="AI22" s="792"/>
      <c r="AJ22" s="792"/>
      <c r="AK22" s="445"/>
      <c r="AL22" s="445"/>
      <c r="AM22" s="445"/>
      <c r="AN22" s="445"/>
      <c r="AO22" s="66"/>
      <c r="AP22" s="65"/>
      <c r="AQ22" s="74"/>
      <c r="AR22" s="74"/>
      <c r="AS22" s="74"/>
      <c r="AT22" s="74"/>
      <c r="AU22" s="74"/>
      <c r="AV22" s="74"/>
    </row>
    <row r="23" spans="1:48" ht="55.5" customHeight="1" x14ac:dyDescent="0.25">
      <c r="A23" s="446"/>
      <c r="B23" s="793" t="s">
        <v>824</v>
      </c>
      <c r="C23" s="793"/>
      <c r="D23" s="56">
        <v>0</v>
      </c>
      <c r="E23" s="96">
        <v>0</v>
      </c>
      <c r="F23" s="454">
        <v>0</v>
      </c>
      <c r="G23" s="454">
        <v>0</v>
      </c>
      <c r="H23" s="459"/>
      <c r="I23" s="454">
        <v>0</v>
      </c>
      <c r="J23" s="454">
        <v>0</v>
      </c>
      <c r="K23" s="454">
        <v>0</v>
      </c>
      <c r="L23" s="454">
        <v>0</v>
      </c>
      <c r="M23" s="454">
        <v>0</v>
      </c>
      <c r="N23" s="458">
        <v>0</v>
      </c>
      <c r="O23" s="458">
        <v>0</v>
      </c>
      <c r="P23" s="458">
        <v>0</v>
      </c>
      <c r="Q23" s="447"/>
      <c r="R23" s="457"/>
      <c r="S23" s="457"/>
      <c r="T23" s="457"/>
      <c r="U23" s="457"/>
      <c r="V23" s="793"/>
      <c r="W23" s="454"/>
      <c r="X23" s="454"/>
      <c r="Y23" s="454"/>
      <c r="Z23" s="454"/>
      <c r="AA23" s="454"/>
      <c r="AB23" s="454"/>
      <c r="AC23" s="454"/>
      <c r="AD23" s="454"/>
      <c r="AE23" s="454"/>
      <c r="AF23" s="454"/>
      <c r="AG23" s="453"/>
      <c r="AH23" s="453"/>
      <c r="AI23" s="792"/>
      <c r="AJ23" s="792"/>
      <c r="AK23" s="445"/>
      <c r="AL23" s="445"/>
      <c r="AM23" s="445"/>
      <c r="AN23" s="445"/>
      <c r="AO23" s="66"/>
      <c r="AP23" s="65"/>
      <c r="AQ23" s="74"/>
      <c r="AR23" s="74"/>
      <c r="AS23" s="74"/>
      <c r="AT23" s="74"/>
      <c r="AU23" s="74"/>
      <c r="AV23" s="74"/>
    </row>
    <row r="24" spans="1:48" ht="14.25" x14ac:dyDescent="0.25">
      <c r="A24" s="336"/>
      <c r="B24" s="337"/>
      <c r="C24" s="337"/>
      <c r="D24" s="337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48" ht="15" customHeight="1" x14ac:dyDescent="0.25">
      <c r="A25" s="336"/>
      <c r="B25" s="335"/>
      <c r="C25" s="335"/>
      <c r="D25" s="335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48" x14ac:dyDescent="0.25"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48" x14ac:dyDescent="0.25"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48" x14ac:dyDescent="0.25"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48" x14ac:dyDescent="0.25"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48" x14ac:dyDescent="0.25"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48" x14ac:dyDescent="0.25"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48" x14ac:dyDescent="0.25"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2:38" x14ac:dyDescent="0.25"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</row>
    <row r="34" spans="2:38" x14ac:dyDescent="0.25"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</row>
    <row r="35" spans="2:38" x14ac:dyDescent="0.25"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</row>
    <row r="36" spans="2:38" x14ac:dyDescent="0.25"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</row>
    <row r="37" spans="2:38" x14ac:dyDescent="0.25"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2:38" x14ac:dyDescent="0.25"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</row>
    <row r="39" spans="2:38" x14ac:dyDescent="0.25"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</row>
    <row r="40" spans="2:38" x14ac:dyDescent="0.25"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</row>
    <row r="41" spans="2:38" x14ac:dyDescent="0.25"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</row>
    <row r="42" spans="2:38" x14ac:dyDescent="0.25"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</row>
    <row r="43" spans="2:38" x14ac:dyDescent="0.25"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</row>
    <row r="44" spans="2:38" x14ac:dyDescent="0.25"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</row>
    <row r="45" spans="2:38" x14ac:dyDescent="0.25"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</row>
    <row r="46" spans="2:38" x14ac:dyDescent="0.25"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</row>
    <row r="47" spans="2:38" x14ac:dyDescent="0.25"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</row>
    <row r="48" spans="2:38" x14ac:dyDescent="0.25"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</row>
    <row r="49" spans="2:38" x14ac:dyDescent="0.25"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</row>
    <row r="50" spans="2:38" x14ac:dyDescent="0.25"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</row>
    <row r="51" spans="2:38" x14ac:dyDescent="0.25"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</row>
    <row r="52" spans="2:38" x14ac:dyDescent="0.25"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</row>
    <row r="53" spans="2:38" x14ac:dyDescent="0.25"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</row>
    <row r="54" spans="2:38" x14ac:dyDescent="0.25"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</row>
    <row r="55" spans="2:38" x14ac:dyDescent="0.25"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</row>
    <row r="56" spans="2:38" x14ac:dyDescent="0.25"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</row>
    <row r="57" spans="2:38" x14ac:dyDescent="0.25"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</row>
    <row r="58" spans="2:38" x14ac:dyDescent="0.25"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</row>
    <row r="59" spans="2:38" x14ac:dyDescent="0.25"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</row>
    <row r="60" spans="2:38" x14ac:dyDescent="0.25"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</row>
    <row r="61" spans="2:38" x14ac:dyDescent="0.25"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</row>
    <row r="62" spans="2:38" x14ac:dyDescent="0.25"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</row>
    <row r="63" spans="2:38" x14ac:dyDescent="0.25"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</row>
    <row r="64" spans="2:38" x14ac:dyDescent="0.25"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</row>
    <row r="65" spans="2:38" x14ac:dyDescent="0.25"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</row>
    <row r="66" spans="2:38" x14ac:dyDescent="0.25"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</row>
    <row r="67" spans="2:38" x14ac:dyDescent="0.25"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</row>
    <row r="68" spans="2:38" x14ac:dyDescent="0.25"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</row>
    <row r="69" spans="2:38" x14ac:dyDescent="0.25"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</row>
    <row r="70" spans="2:38" x14ac:dyDescent="0.25"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</row>
    <row r="71" spans="2:38" x14ac:dyDescent="0.25"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</row>
    <row r="72" spans="2:38" x14ac:dyDescent="0.25"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</row>
    <row r="73" spans="2:38" x14ac:dyDescent="0.25"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</row>
    <row r="74" spans="2:38" x14ac:dyDescent="0.25"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</row>
    <row r="75" spans="2:38" x14ac:dyDescent="0.25"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</row>
    <row r="76" spans="2:38" x14ac:dyDescent="0.25"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</row>
    <row r="77" spans="2:38" x14ac:dyDescent="0.25"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</row>
    <row r="78" spans="2:38" x14ac:dyDescent="0.25"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</row>
    <row r="79" spans="2:38" x14ac:dyDescent="0.25"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</row>
    <row r="80" spans="2:38" x14ac:dyDescent="0.25"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</row>
    <row r="81" spans="2:38" x14ac:dyDescent="0.25"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</row>
    <row r="82" spans="2:38" x14ac:dyDescent="0.25"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</row>
    <row r="83" spans="2:38" x14ac:dyDescent="0.25"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</row>
    <row r="84" spans="2:38" x14ac:dyDescent="0.25"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</row>
    <row r="85" spans="2:38" x14ac:dyDescent="0.25"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142"/>
    </row>
    <row r="86" spans="2:38" x14ac:dyDescent="0.25"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</row>
    <row r="87" spans="2:38" x14ac:dyDescent="0.25"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</row>
    <row r="88" spans="2:38" x14ac:dyDescent="0.25"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  <c r="AL88" s="142"/>
    </row>
    <row r="89" spans="2:38" x14ac:dyDescent="0.25"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142"/>
    </row>
    <row r="90" spans="2:38" x14ac:dyDescent="0.25"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2"/>
      <c r="AK90" s="142"/>
      <c r="AL90" s="142"/>
    </row>
    <row r="91" spans="2:38" x14ac:dyDescent="0.25"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  <c r="AL91" s="142"/>
    </row>
    <row r="92" spans="2:38" x14ac:dyDescent="0.25"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2"/>
      <c r="AK92" s="142"/>
      <c r="AL92" s="142"/>
    </row>
    <row r="93" spans="2:38" x14ac:dyDescent="0.25"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</row>
    <row r="94" spans="2:38" x14ac:dyDescent="0.25"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2"/>
      <c r="AK94" s="142"/>
      <c r="AL94" s="142"/>
    </row>
    <row r="95" spans="2:38" x14ac:dyDescent="0.25"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</row>
    <row r="96" spans="2:38" x14ac:dyDescent="0.25"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</row>
    <row r="97" spans="2:38" x14ac:dyDescent="0.25"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  <c r="AL97" s="142"/>
    </row>
    <row r="98" spans="2:38" x14ac:dyDescent="0.25"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2"/>
      <c r="AK98" s="142"/>
      <c r="AL98" s="142"/>
    </row>
    <row r="99" spans="2:38" x14ac:dyDescent="0.25"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</row>
    <row r="100" spans="2:38" x14ac:dyDescent="0.25"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2"/>
      <c r="AK100" s="142"/>
      <c r="AL100" s="142"/>
    </row>
    <row r="101" spans="2:38" x14ac:dyDescent="0.25"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2"/>
      <c r="AK101" s="142"/>
      <c r="AL101" s="142"/>
    </row>
    <row r="102" spans="2:38" x14ac:dyDescent="0.25"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2"/>
      <c r="AK102" s="142"/>
      <c r="AL102" s="142"/>
    </row>
    <row r="103" spans="2:38" x14ac:dyDescent="0.25"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</row>
    <row r="104" spans="2:38" x14ac:dyDescent="0.25"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2"/>
      <c r="AK104" s="142"/>
      <c r="AL104" s="142"/>
    </row>
    <row r="105" spans="2:38" x14ac:dyDescent="0.25"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</row>
    <row r="106" spans="2:38" x14ac:dyDescent="0.25"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</row>
    <row r="107" spans="2:38" x14ac:dyDescent="0.25"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2"/>
      <c r="AK107" s="142"/>
      <c r="AL107" s="142"/>
    </row>
    <row r="108" spans="2:38" x14ac:dyDescent="0.2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  <c r="AK108" s="142"/>
      <c r="AL108" s="142"/>
    </row>
    <row r="109" spans="2:38" x14ac:dyDescent="0.2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  <c r="AK109" s="142"/>
      <c r="AL109" s="142"/>
    </row>
    <row r="110" spans="2:38" x14ac:dyDescent="0.2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  <c r="AK110" s="142"/>
      <c r="AL110" s="142"/>
    </row>
    <row r="111" spans="2:38" x14ac:dyDescent="0.2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  <c r="AL111" s="142"/>
    </row>
    <row r="112" spans="2:38" x14ac:dyDescent="0.2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  <c r="AK112" s="142"/>
      <c r="AL112" s="142"/>
    </row>
    <row r="113" spans="2:38" x14ac:dyDescent="0.2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  <c r="AK113" s="142"/>
      <c r="AL113" s="142"/>
    </row>
    <row r="114" spans="2:38" x14ac:dyDescent="0.2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  <c r="AK114" s="142"/>
      <c r="AL114" s="142"/>
    </row>
    <row r="115" spans="2:38" x14ac:dyDescent="0.2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  <c r="AK115" s="142"/>
      <c r="AL115" s="142"/>
    </row>
    <row r="116" spans="2:38" x14ac:dyDescent="0.2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  <c r="AK116" s="142"/>
      <c r="AL116" s="142"/>
    </row>
    <row r="117" spans="2:38" x14ac:dyDescent="0.2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  <c r="AK117" s="142"/>
      <c r="AL117" s="142"/>
    </row>
    <row r="118" spans="2:38" x14ac:dyDescent="0.2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  <c r="AK118" s="142"/>
      <c r="AL118" s="142"/>
    </row>
    <row r="119" spans="2:38" x14ac:dyDescent="0.2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  <c r="AK119" s="142"/>
      <c r="AL119" s="142"/>
    </row>
    <row r="120" spans="2:38" x14ac:dyDescent="0.2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  <c r="AK120" s="142"/>
      <c r="AL120" s="142"/>
    </row>
    <row r="121" spans="2:38" x14ac:dyDescent="0.2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  <c r="AK121" s="142"/>
      <c r="AL121" s="142"/>
    </row>
    <row r="122" spans="2:38" x14ac:dyDescent="0.2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  <c r="AK122" s="142"/>
      <c r="AL122" s="142"/>
    </row>
    <row r="123" spans="2:38" x14ac:dyDescent="0.2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  <c r="AK123" s="142"/>
      <c r="AL123" s="142"/>
    </row>
    <row r="124" spans="2:38" x14ac:dyDescent="0.2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  <c r="AK124" s="142"/>
      <c r="AL124" s="142"/>
    </row>
    <row r="125" spans="2:38" x14ac:dyDescent="0.2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  <c r="AK125" s="142"/>
      <c r="AL125" s="142"/>
    </row>
    <row r="126" spans="2:38" x14ac:dyDescent="0.2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  <c r="AK126" s="142"/>
      <c r="AL126" s="142"/>
    </row>
    <row r="127" spans="2:38" x14ac:dyDescent="0.2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  <c r="AK127" s="142"/>
      <c r="AL127" s="142"/>
    </row>
    <row r="128" spans="2:38" x14ac:dyDescent="0.2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  <c r="AK128" s="142"/>
      <c r="AL128" s="142"/>
    </row>
    <row r="129" spans="2:38" x14ac:dyDescent="0.2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  <c r="AK129" s="142"/>
      <c r="AL129" s="142"/>
    </row>
    <row r="130" spans="2:38" x14ac:dyDescent="0.2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  <c r="AK130" s="142"/>
      <c r="AL130" s="142"/>
    </row>
    <row r="131" spans="2:38" x14ac:dyDescent="0.2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  <c r="AK131" s="142"/>
      <c r="AL131" s="142"/>
    </row>
    <row r="132" spans="2:38" x14ac:dyDescent="0.2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  <c r="AK132" s="142"/>
      <c r="AL132" s="142"/>
    </row>
    <row r="133" spans="2:38" x14ac:dyDescent="0.2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  <c r="AK133" s="142"/>
      <c r="AL133" s="142"/>
    </row>
    <row r="134" spans="2:38" x14ac:dyDescent="0.2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  <c r="AK134" s="142"/>
      <c r="AL134" s="142"/>
    </row>
    <row r="135" spans="2:38" x14ac:dyDescent="0.2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  <c r="AK135" s="142"/>
      <c r="AL135" s="142"/>
    </row>
    <row r="136" spans="2:38" x14ac:dyDescent="0.2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  <c r="AK136" s="142"/>
      <c r="AL136" s="142"/>
    </row>
    <row r="137" spans="2:38" x14ac:dyDescent="0.2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  <c r="AK137" s="142"/>
      <c r="AL137" s="142"/>
    </row>
    <row r="138" spans="2:38" x14ac:dyDescent="0.2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  <c r="AK138" s="142"/>
      <c r="AL138" s="142"/>
    </row>
    <row r="139" spans="2:38" x14ac:dyDescent="0.2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  <c r="AK139" s="142"/>
      <c r="AL139" s="142"/>
    </row>
    <row r="140" spans="2:38" x14ac:dyDescent="0.2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  <c r="AK140" s="142"/>
      <c r="AL140" s="142"/>
    </row>
    <row r="141" spans="2:38" x14ac:dyDescent="0.2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  <c r="AK141" s="142"/>
      <c r="AL141" s="142"/>
    </row>
    <row r="142" spans="2:38" x14ac:dyDescent="0.2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  <c r="AK142" s="142"/>
      <c r="AL142" s="142"/>
    </row>
    <row r="143" spans="2:38" x14ac:dyDescent="0.2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  <c r="AK143" s="142"/>
      <c r="AL143" s="142"/>
    </row>
    <row r="144" spans="2:38" x14ac:dyDescent="0.2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  <c r="AK144" s="142"/>
      <c r="AL144" s="142"/>
    </row>
    <row r="145" spans="2:38" x14ac:dyDescent="0.2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  <c r="AL145" s="142"/>
    </row>
    <row r="146" spans="2:38" x14ac:dyDescent="0.2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  <c r="AK146" s="142"/>
      <c r="AL146" s="142"/>
    </row>
    <row r="147" spans="2:38" x14ac:dyDescent="0.2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  <c r="AK147" s="142"/>
      <c r="AL147" s="142"/>
    </row>
    <row r="148" spans="2:38" x14ac:dyDescent="0.2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  <c r="AK148" s="142"/>
      <c r="AL148" s="142"/>
    </row>
    <row r="149" spans="2:38" x14ac:dyDescent="0.2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  <c r="AK149" s="142"/>
      <c r="AL149" s="142"/>
    </row>
    <row r="150" spans="2:38" x14ac:dyDescent="0.2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  <c r="AK150" s="142"/>
      <c r="AL150" s="142"/>
    </row>
    <row r="151" spans="2:38" x14ac:dyDescent="0.2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  <c r="AK151" s="142"/>
      <c r="AL151" s="142"/>
    </row>
  </sheetData>
  <mergeCells count="41">
    <mergeCell ref="A1:AO1"/>
    <mergeCell ref="A2:A5"/>
    <mergeCell ref="B2:B5"/>
    <mergeCell ref="C2:C4"/>
    <mergeCell ref="D2:H2"/>
    <mergeCell ref="I2:M2"/>
    <mergeCell ref="N2:Q2"/>
    <mergeCell ref="R2:U3"/>
    <mergeCell ref="V2:X2"/>
    <mergeCell ref="Y2:AF2"/>
    <mergeCell ref="AG2:AP2"/>
    <mergeCell ref="D3:D5"/>
    <mergeCell ref="E3:E4"/>
    <mergeCell ref="F3:F4"/>
    <mergeCell ref="G3:G4"/>
    <mergeCell ref="H3:H4"/>
    <mergeCell ref="I3:I4"/>
    <mergeCell ref="J3:J4"/>
    <mergeCell ref="K3:K4"/>
    <mergeCell ref="L3:L4"/>
    <mergeCell ref="AP3:AP4"/>
    <mergeCell ref="M3:M4"/>
    <mergeCell ref="N3:N4"/>
    <mergeCell ref="O3:O4"/>
    <mergeCell ref="P3:P4"/>
    <mergeCell ref="Q3:Q4"/>
    <mergeCell ref="V3:X3"/>
    <mergeCell ref="Y3:AB3"/>
    <mergeCell ref="AC3:AF3"/>
    <mergeCell ref="AG3:AJ3"/>
    <mergeCell ref="AK3:AN3"/>
    <mergeCell ref="AO3:AO4"/>
    <mergeCell ref="B19:B22"/>
    <mergeCell ref="C19:C22"/>
    <mergeCell ref="V19:V22"/>
    <mergeCell ref="B7:B16"/>
    <mergeCell ref="C7:C16"/>
    <mergeCell ref="V7:V16"/>
    <mergeCell ref="B17:B18"/>
    <mergeCell ref="C17:C18"/>
    <mergeCell ref="V17:V18"/>
  </mergeCells>
  <pageMargins left="0.22" right="0.2" top="0.4" bottom="0.17" header="0.3" footer="0.17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45"/>
  <sheetViews>
    <sheetView topLeftCell="A25" zoomScale="89" zoomScaleNormal="89" workbookViewId="0">
      <selection activeCell="C33" sqref="C33"/>
    </sheetView>
  </sheetViews>
  <sheetFormatPr defaultRowHeight="13.5" x14ac:dyDescent="0.25"/>
  <cols>
    <col min="1" max="1" width="4.7109375" style="140" customWidth="1"/>
    <col min="2" max="2" width="15.42578125" style="140" bestFit="1" customWidth="1"/>
    <col min="3" max="3" width="13.7109375" style="140" customWidth="1"/>
    <col min="4" max="4" width="14" style="140" customWidth="1"/>
    <col min="5" max="5" width="7.5703125" style="140" customWidth="1"/>
    <col min="6" max="6" width="12.7109375" style="140" customWidth="1"/>
    <col min="7" max="7" width="10.7109375" style="140" customWidth="1"/>
    <col min="8" max="8" width="17.140625" style="140" customWidth="1"/>
    <col min="9" max="9" width="13.5703125" style="140" customWidth="1"/>
    <col min="10" max="11" width="5.85546875" style="140" customWidth="1"/>
    <col min="12" max="12" width="7.140625" style="140" customWidth="1"/>
    <col min="13" max="13" width="4.140625" style="140" customWidth="1"/>
    <col min="14" max="14" width="7.5703125" style="140" customWidth="1"/>
    <col min="15" max="15" width="9.140625" style="140" customWidth="1"/>
    <col min="16" max="16" width="6.140625" style="140" customWidth="1"/>
    <col min="17" max="17" width="9.85546875" style="140" customWidth="1"/>
    <col min="18" max="18" width="7.42578125" style="140" customWidth="1"/>
    <col min="19" max="19" width="6.5703125" style="140" customWidth="1"/>
    <col min="20" max="20" width="4.5703125" style="140" customWidth="1"/>
    <col min="21" max="21" width="3.7109375" style="140" customWidth="1"/>
    <col min="22" max="22" width="8.5703125" style="140" customWidth="1"/>
    <col min="23" max="23" width="6.28515625" style="140" customWidth="1"/>
    <col min="24" max="24" width="4.85546875" style="140" customWidth="1"/>
    <col min="25" max="25" width="4.5703125" style="140" customWidth="1"/>
    <col min="26" max="26" width="5.42578125" style="140" customWidth="1"/>
    <col min="27" max="27" width="4.5703125" style="140" customWidth="1"/>
    <col min="28" max="28" width="3.5703125" style="140" customWidth="1"/>
    <col min="29" max="29" width="4.85546875" style="140" customWidth="1"/>
    <col min="30" max="30" width="5.42578125" style="140" customWidth="1"/>
    <col min="31" max="31" width="4.85546875" style="140" customWidth="1"/>
    <col min="32" max="32" width="15.42578125" style="140" customWidth="1"/>
    <col min="33" max="33" width="9" style="141" customWidth="1"/>
    <col min="34" max="34" width="4.85546875" style="141" customWidth="1"/>
    <col min="35" max="35" width="5.5703125" style="141" customWidth="1"/>
    <col min="36" max="36" width="4.42578125" style="141" customWidth="1"/>
    <col min="37" max="37" width="11.140625" style="140" customWidth="1"/>
    <col min="38" max="38" width="8.7109375" style="140" customWidth="1"/>
    <col min="39" max="39" width="11.7109375" style="140" customWidth="1"/>
    <col min="40" max="40" width="4.42578125" style="140" customWidth="1"/>
    <col min="41" max="41" width="7.42578125" style="140" customWidth="1"/>
    <col min="42" max="42" width="13.42578125" style="140" customWidth="1"/>
    <col min="43" max="43" width="8.85546875" style="140" customWidth="1"/>
    <col min="44" max="44" width="9.28515625" style="140" customWidth="1"/>
    <col min="45" max="45" width="4.140625" style="140" customWidth="1"/>
    <col min="46" max="46" width="6.5703125" style="140" customWidth="1"/>
    <col min="47" max="47" width="5.42578125" style="140" customWidth="1"/>
    <col min="48" max="48" width="5" style="140" customWidth="1"/>
    <col min="49" max="49" width="8" style="140" customWidth="1"/>
    <col min="50" max="50" width="5" style="140" customWidth="1"/>
    <col min="51" max="51" width="6.140625" style="140" customWidth="1"/>
    <col min="52" max="52" width="4.28515625" style="140" customWidth="1"/>
    <col min="53" max="53" width="36.7109375" style="140" customWidth="1"/>
    <col min="54" max="16384" width="9.140625" style="140"/>
  </cols>
  <sheetData>
    <row r="1" spans="1:52" ht="33" customHeight="1" thickBot="1" x14ac:dyDescent="0.3">
      <c r="A1" s="905" t="s">
        <v>819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  <c r="T1" s="905"/>
      <c r="U1" s="905"/>
      <c r="V1" s="905"/>
      <c r="W1" s="905"/>
      <c r="X1" s="905"/>
      <c r="Y1" s="905"/>
      <c r="Z1" s="905"/>
      <c r="AA1" s="905"/>
      <c r="AB1" s="905"/>
      <c r="AC1" s="905"/>
      <c r="AD1" s="905"/>
      <c r="AE1" s="905"/>
      <c r="AF1" s="905"/>
      <c r="AG1" s="905"/>
      <c r="AH1" s="905"/>
      <c r="AI1" s="905"/>
      <c r="AJ1" s="905"/>
      <c r="AK1" s="905"/>
      <c r="AL1" s="905"/>
      <c r="AM1" s="905"/>
      <c r="AN1" s="905"/>
      <c r="AO1" s="905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</row>
    <row r="2" spans="1:52" ht="57" customHeight="1" x14ac:dyDescent="0.25">
      <c r="A2" s="906" t="s">
        <v>134</v>
      </c>
      <c r="B2" s="897" t="s">
        <v>133</v>
      </c>
      <c r="C2" s="910" t="s">
        <v>132</v>
      </c>
      <c r="D2" s="911" t="s">
        <v>131</v>
      </c>
      <c r="E2" s="911"/>
      <c r="F2" s="911"/>
      <c r="G2" s="911"/>
      <c r="H2" s="911"/>
      <c r="I2" s="930" t="s">
        <v>130</v>
      </c>
      <c r="J2" s="930"/>
      <c r="K2" s="930"/>
      <c r="L2" s="930"/>
      <c r="M2" s="930"/>
      <c r="N2" s="935" t="s">
        <v>129</v>
      </c>
      <c r="O2" s="935"/>
      <c r="P2" s="935"/>
      <c r="Q2" s="935"/>
      <c r="R2" s="913" t="s">
        <v>128</v>
      </c>
      <c r="S2" s="913"/>
      <c r="T2" s="913"/>
      <c r="U2" s="913"/>
      <c r="V2" s="930" t="s">
        <v>127</v>
      </c>
      <c r="W2" s="930"/>
      <c r="X2" s="930"/>
      <c r="Y2" s="911" t="s">
        <v>126</v>
      </c>
      <c r="Z2" s="911"/>
      <c r="AA2" s="911"/>
      <c r="AB2" s="911"/>
      <c r="AC2" s="911"/>
      <c r="AD2" s="911"/>
      <c r="AE2" s="911"/>
      <c r="AF2" s="911"/>
      <c r="AG2" s="930" t="s">
        <v>125</v>
      </c>
      <c r="AH2" s="930"/>
      <c r="AI2" s="930"/>
      <c r="AJ2" s="930"/>
      <c r="AK2" s="930"/>
      <c r="AL2" s="930"/>
      <c r="AM2" s="930"/>
      <c r="AN2" s="930"/>
      <c r="AO2" s="930"/>
      <c r="AP2" s="931"/>
      <c r="AQ2" s="210"/>
      <c r="AR2" s="210"/>
      <c r="AS2" s="210"/>
      <c r="AT2" s="210"/>
      <c r="AU2" s="210"/>
      <c r="AV2" s="210"/>
    </row>
    <row r="3" spans="1:52" ht="136.5" customHeight="1" x14ac:dyDescent="0.25">
      <c r="A3" s="907"/>
      <c r="B3" s="890"/>
      <c r="C3" s="894"/>
      <c r="D3" s="894" t="s">
        <v>124</v>
      </c>
      <c r="E3" s="890" t="s">
        <v>123</v>
      </c>
      <c r="F3" s="932" t="s">
        <v>122</v>
      </c>
      <c r="G3" s="933" t="s">
        <v>121</v>
      </c>
      <c r="H3" s="936" t="s">
        <v>120</v>
      </c>
      <c r="I3" s="933" t="s">
        <v>119</v>
      </c>
      <c r="J3" s="933" t="s">
        <v>118</v>
      </c>
      <c r="K3" s="933" t="s">
        <v>117</v>
      </c>
      <c r="L3" s="933" t="s">
        <v>116</v>
      </c>
      <c r="M3" s="927" t="s">
        <v>100</v>
      </c>
      <c r="N3" s="928" t="s">
        <v>115</v>
      </c>
      <c r="O3" s="928" t="s">
        <v>114</v>
      </c>
      <c r="P3" s="928" t="s">
        <v>113</v>
      </c>
      <c r="Q3" s="929" t="s">
        <v>107</v>
      </c>
      <c r="R3" s="914"/>
      <c r="S3" s="914"/>
      <c r="T3" s="914"/>
      <c r="U3" s="914"/>
      <c r="V3" s="927" t="s">
        <v>112</v>
      </c>
      <c r="W3" s="927"/>
      <c r="X3" s="927"/>
      <c r="Y3" s="890" t="s">
        <v>111</v>
      </c>
      <c r="Z3" s="890"/>
      <c r="AA3" s="890"/>
      <c r="AB3" s="890"/>
      <c r="AC3" s="890" t="s">
        <v>110</v>
      </c>
      <c r="AD3" s="890"/>
      <c r="AE3" s="890"/>
      <c r="AF3" s="890"/>
      <c r="AG3" s="891" t="s">
        <v>109</v>
      </c>
      <c r="AH3" s="891"/>
      <c r="AI3" s="891"/>
      <c r="AJ3" s="891"/>
      <c r="AK3" s="924" t="s">
        <v>108</v>
      </c>
      <c r="AL3" s="924"/>
      <c r="AM3" s="924"/>
      <c r="AN3" s="924"/>
      <c r="AO3" s="925" t="s">
        <v>107</v>
      </c>
      <c r="AP3" s="926" t="s">
        <v>106</v>
      </c>
      <c r="AQ3" s="209"/>
      <c r="AR3" s="209"/>
      <c r="AS3" s="209"/>
      <c r="AT3" s="209"/>
      <c r="AU3" s="209"/>
      <c r="AV3" s="209"/>
    </row>
    <row r="4" spans="1:52" ht="93.75" customHeight="1" x14ac:dyDescent="0.25">
      <c r="A4" s="907"/>
      <c r="B4" s="890"/>
      <c r="C4" s="894"/>
      <c r="D4" s="894"/>
      <c r="E4" s="890"/>
      <c r="F4" s="932"/>
      <c r="G4" s="933"/>
      <c r="H4" s="936"/>
      <c r="I4" s="933"/>
      <c r="J4" s="933"/>
      <c r="K4" s="933"/>
      <c r="L4" s="933"/>
      <c r="M4" s="927"/>
      <c r="N4" s="928"/>
      <c r="O4" s="928"/>
      <c r="P4" s="928"/>
      <c r="Q4" s="929"/>
      <c r="R4" s="442" t="s">
        <v>105</v>
      </c>
      <c r="S4" s="442" t="s">
        <v>104</v>
      </c>
      <c r="T4" s="442" t="s">
        <v>103</v>
      </c>
      <c r="U4" s="442" t="s">
        <v>96</v>
      </c>
      <c r="V4" s="136" t="s">
        <v>102</v>
      </c>
      <c r="W4" s="136" t="s">
        <v>101</v>
      </c>
      <c r="X4" s="136" t="s">
        <v>93</v>
      </c>
      <c r="Y4" s="441" t="s">
        <v>99</v>
      </c>
      <c r="Z4" s="441" t="s">
        <v>98</v>
      </c>
      <c r="AA4" s="441" t="s">
        <v>97</v>
      </c>
      <c r="AB4" s="441" t="s">
        <v>100</v>
      </c>
      <c r="AC4" s="441" t="s">
        <v>99</v>
      </c>
      <c r="AD4" s="441" t="s">
        <v>98</v>
      </c>
      <c r="AE4" s="441" t="s">
        <v>97</v>
      </c>
      <c r="AF4" s="441" t="s">
        <v>100</v>
      </c>
      <c r="AG4" s="440" t="s">
        <v>99</v>
      </c>
      <c r="AH4" s="440" t="s">
        <v>98</v>
      </c>
      <c r="AI4" s="440" t="s">
        <v>97</v>
      </c>
      <c r="AJ4" s="439" t="s">
        <v>96</v>
      </c>
      <c r="AK4" s="438" t="s">
        <v>99</v>
      </c>
      <c r="AL4" s="438" t="s">
        <v>98</v>
      </c>
      <c r="AM4" s="438" t="s">
        <v>97</v>
      </c>
      <c r="AN4" s="437" t="s">
        <v>96</v>
      </c>
      <c r="AO4" s="925"/>
      <c r="AP4" s="926"/>
      <c r="AQ4" s="130"/>
      <c r="AR4" s="130"/>
      <c r="AS4" s="209"/>
      <c r="AT4" s="130"/>
      <c r="AU4" s="130"/>
      <c r="AV4" s="130"/>
    </row>
    <row r="5" spans="1:52" ht="30.75" customHeight="1" thickBot="1" x14ac:dyDescent="0.3">
      <c r="A5" s="908"/>
      <c r="B5" s="909"/>
      <c r="C5" s="436" t="s">
        <v>94</v>
      </c>
      <c r="D5" s="902"/>
      <c r="E5" s="436" t="s">
        <v>94</v>
      </c>
      <c r="F5" s="435"/>
      <c r="G5" s="435"/>
      <c r="H5" s="434"/>
      <c r="I5" s="123"/>
      <c r="J5" s="123"/>
      <c r="K5" s="127"/>
      <c r="L5" s="123"/>
      <c r="M5" s="123"/>
      <c r="N5" s="126" t="s">
        <v>88</v>
      </c>
      <c r="O5" s="126" t="s">
        <v>88</v>
      </c>
      <c r="P5" s="126" t="s">
        <v>88</v>
      </c>
      <c r="Q5" s="125" t="s">
        <v>88</v>
      </c>
      <c r="R5" s="433" t="s">
        <v>89</v>
      </c>
      <c r="S5" s="433" t="s">
        <v>89</v>
      </c>
      <c r="T5" s="433" t="s">
        <v>89</v>
      </c>
      <c r="U5" s="433" t="s">
        <v>89</v>
      </c>
      <c r="V5" s="123" t="s">
        <v>95</v>
      </c>
      <c r="W5" s="123" t="s">
        <v>94</v>
      </c>
      <c r="X5" s="123" t="s">
        <v>93</v>
      </c>
      <c r="Y5" s="432" t="s">
        <v>92</v>
      </c>
      <c r="Z5" s="432" t="s">
        <v>91</v>
      </c>
      <c r="AA5" s="432" t="s">
        <v>90</v>
      </c>
      <c r="AB5" s="432"/>
      <c r="AC5" s="432" t="s">
        <v>92</v>
      </c>
      <c r="AD5" s="432" t="s">
        <v>91</v>
      </c>
      <c r="AE5" s="432" t="s">
        <v>90</v>
      </c>
      <c r="AF5" s="432"/>
      <c r="AG5" s="431" t="s">
        <v>89</v>
      </c>
      <c r="AH5" s="431" t="s">
        <v>89</v>
      </c>
      <c r="AI5" s="431" t="s">
        <v>89</v>
      </c>
      <c r="AJ5" s="431" t="s">
        <v>89</v>
      </c>
      <c r="AK5" s="430" t="s">
        <v>89</v>
      </c>
      <c r="AL5" s="430" t="s">
        <v>89</v>
      </c>
      <c r="AM5" s="430" t="s">
        <v>89</v>
      </c>
      <c r="AN5" s="119" t="s">
        <v>88</v>
      </c>
      <c r="AO5" s="118" t="s">
        <v>88</v>
      </c>
      <c r="AP5" s="117" t="s">
        <v>88</v>
      </c>
      <c r="AQ5" s="74"/>
      <c r="AR5" s="74"/>
      <c r="AS5" s="74"/>
      <c r="AT5" s="74"/>
      <c r="AU5" s="74"/>
      <c r="AV5" s="74"/>
    </row>
    <row r="6" spans="1:52" ht="19.5" customHeight="1" x14ac:dyDescent="0.25">
      <c r="A6" s="116">
        <v>1</v>
      </c>
      <c r="B6" s="108">
        <v>2</v>
      </c>
      <c r="C6" s="109">
        <v>3</v>
      </c>
      <c r="D6" s="108">
        <v>4</v>
      </c>
      <c r="E6" s="109">
        <v>5</v>
      </c>
      <c r="F6" s="108">
        <v>6</v>
      </c>
      <c r="G6" s="109">
        <v>7</v>
      </c>
      <c r="H6" s="115">
        <v>8</v>
      </c>
      <c r="I6" s="109">
        <v>9</v>
      </c>
      <c r="J6" s="108">
        <v>10</v>
      </c>
      <c r="K6" s="109">
        <v>11</v>
      </c>
      <c r="L6" s="108">
        <v>12</v>
      </c>
      <c r="M6" s="109">
        <v>13</v>
      </c>
      <c r="N6" s="113">
        <v>14</v>
      </c>
      <c r="O6" s="114">
        <v>15</v>
      </c>
      <c r="P6" s="113">
        <v>16</v>
      </c>
      <c r="Q6" s="112">
        <v>17</v>
      </c>
      <c r="R6" s="111">
        <v>18</v>
      </c>
      <c r="S6" s="110">
        <v>19</v>
      </c>
      <c r="T6" s="111">
        <v>20</v>
      </c>
      <c r="U6" s="110">
        <v>21</v>
      </c>
      <c r="V6" s="108">
        <v>22</v>
      </c>
      <c r="W6" s="109">
        <v>23</v>
      </c>
      <c r="X6" s="108">
        <v>24</v>
      </c>
      <c r="Y6" s="109">
        <v>25</v>
      </c>
      <c r="Z6" s="108">
        <v>26</v>
      </c>
      <c r="AA6" s="109">
        <v>27</v>
      </c>
      <c r="AB6" s="108">
        <v>28</v>
      </c>
      <c r="AC6" s="109">
        <v>29</v>
      </c>
      <c r="AD6" s="108">
        <v>30</v>
      </c>
      <c r="AE6" s="109">
        <v>31</v>
      </c>
      <c r="AF6" s="108">
        <v>32</v>
      </c>
      <c r="AG6" s="107">
        <v>33</v>
      </c>
      <c r="AH6" s="106">
        <v>34</v>
      </c>
      <c r="AI6" s="107">
        <v>35</v>
      </c>
      <c r="AJ6" s="106">
        <v>36</v>
      </c>
      <c r="AK6" s="105">
        <v>37</v>
      </c>
      <c r="AL6" s="104">
        <v>38</v>
      </c>
      <c r="AM6" s="105">
        <v>39</v>
      </c>
      <c r="AN6" s="104">
        <v>40</v>
      </c>
      <c r="AO6" s="103">
        <v>41</v>
      </c>
      <c r="AP6" s="102">
        <v>42</v>
      </c>
      <c r="AQ6" s="101"/>
      <c r="AR6" s="100"/>
      <c r="AS6" s="101"/>
      <c r="AT6" s="100"/>
      <c r="AU6" s="101"/>
      <c r="AV6" s="427"/>
    </row>
    <row r="7" spans="1:52" ht="99" customHeight="1" x14ac:dyDescent="0.25">
      <c r="A7" s="745">
        <v>1</v>
      </c>
      <c r="B7" s="446" t="s">
        <v>818</v>
      </c>
      <c r="C7" s="446" t="s">
        <v>817</v>
      </c>
      <c r="D7" s="56"/>
      <c r="E7" s="446"/>
      <c r="F7" s="446"/>
      <c r="G7" s="446"/>
      <c r="H7" s="470"/>
      <c r="I7" s="446"/>
      <c r="J7" s="446"/>
      <c r="K7" s="446"/>
      <c r="L7" s="446"/>
      <c r="M7" s="446"/>
      <c r="N7" s="448"/>
      <c r="O7" s="448"/>
      <c r="P7" s="448"/>
      <c r="Q7" s="447">
        <f>N7+O7+P7</f>
        <v>0</v>
      </c>
      <c r="R7" s="55"/>
      <c r="S7" s="55"/>
      <c r="T7" s="55"/>
      <c r="U7" s="55"/>
      <c r="V7" s="446"/>
      <c r="W7" s="446"/>
      <c r="X7" s="446"/>
      <c r="Y7" s="446"/>
      <c r="Z7" s="446"/>
      <c r="AA7" s="446"/>
      <c r="AB7" s="446"/>
      <c r="AC7" s="446"/>
      <c r="AD7" s="446"/>
      <c r="AE7" s="446"/>
      <c r="AF7" s="446"/>
      <c r="AG7" s="452"/>
      <c r="AH7" s="452"/>
      <c r="AI7" s="452"/>
      <c r="AJ7" s="452"/>
      <c r="AK7" s="445">
        <f t="shared" ref="AK7:AN9" si="0">R7*Y7</f>
        <v>0</v>
      </c>
      <c r="AL7" s="445">
        <f t="shared" si="0"/>
        <v>0</v>
      </c>
      <c r="AM7" s="445">
        <f t="shared" si="0"/>
        <v>0</v>
      </c>
      <c r="AN7" s="445">
        <f t="shared" si="0"/>
        <v>0</v>
      </c>
      <c r="AO7" s="66">
        <f>AK7+AL7+AM7+AN7</f>
        <v>0</v>
      </c>
      <c r="AP7" s="65">
        <f>AO7-Q7</f>
        <v>0</v>
      </c>
      <c r="AQ7" s="74"/>
      <c r="AR7" s="74"/>
      <c r="AS7" s="74"/>
      <c r="AT7" s="74"/>
      <c r="AU7" s="74"/>
      <c r="AV7" s="74"/>
    </row>
    <row r="8" spans="1:52" ht="95.25" customHeight="1" x14ac:dyDescent="0.25">
      <c r="A8" s="745"/>
      <c r="B8" s="446"/>
      <c r="C8" s="446" t="s">
        <v>816</v>
      </c>
      <c r="D8" s="56"/>
      <c r="E8" s="446"/>
      <c r="F8" s="446"/>
      <c r="G8" s="446"/>
      <c r="H8" s="470"/>
      <c r="I8" s="446"/>
      <c r="J8" s="446"/>
      <c r="K8" s="446"/>
      <c r="L8" s="446"/>
      <c r="M8" s="446"/>
      <c r="N8" s="448"/>
      <c r="O8" s="448"/>
      <c r="P8" s="448"/>
      <c r="Q8" s="447">
        <f>N8+O8+P8</f>
        <v>0</v>
      </c>
      <c r="R8" s="55"/>
      <c r="S8" s="55"/>
      <c r="T8" s="55"/>
      <c r="U8" s="55"/>
      <c r="V8" s="446"/>
      <c r="W8" s="446"/>
      <c r="X8" s="446"/>
      <c r="Y8" s="446"/>
      <c r="Z8" s="446"/>
      <c r="AA8" s="446"/>
      <c r="AB8" s="446"/>
      <c r="AC8" s="446"/>
      <c r="AD8" s="446"/>
      <c r="AE8" s="446"/>
      <c r="AF8" s="446"/>
      <c r="AG8" s="452"/>
      <c r="AH8" s="452"/>
      <c r="AI8" s="452"/>
      <c r="AJ8" s="452"/>
      <c r="AK8" s="445">
        <f t="shared" si="0"/>
        <v>0</v>
      </c>
      <c r="AL8" s="445">
        <f t="shared" si="0"/>
        <v>0</v>
      </c>
      <c r="AM8" s="445">
        <f t="shared" si="0"/>
        <v>0</v>
      </c>
      <c r="AN8" s="445">
        <f t="shared" si="0"/>
        <v>0</v>
      </c>
      <c r="AO8" s="66">
        <f>AK8+AL8+AM8+AN8</f>
        <v>0</v>
      </c>
      <c r="AP8" s="65">
        <f>AO8-Q8</f>
        <v>0</v>
      </c>
      <c r="AQ8" s="74"/>
      <c r="AR8" s="74"/>
      <c r="AS8" s="74"/>
      <c r="AT8" s="74"/>
      <c r="AU8" s="74"/>
      <c r="AV8" s="74"/>
    </row>
    <row r="9" spans="1:52" ht="88.5" customHeight="1" thickBot="1" x14ac:dyDescent="0.3">
      <c r="A9" s="758"/>
      <c r="B9" s="468"/>
      <c r="C9" s="468"/>
      <c r="D9" s="468"/>
      <c r="E9" s="468"/>
      <c r="F9" s="468"/>
      <c r="G9" s="468"/>
      <c r="H9" s="466"/>
      <c r="I9" s="468"/>
      <c r="J9" s="468"/>
      <c r="K9" s="468"/>
      <c r="L9" s="468"/>
      <c r="M9" s="468"/>
      <c r="N9" s="568"/>
      <c r="O9" s="568"/>
      <c r="P9" s="568"/>
      <c r="Q9" s="569">
        <f>N9+O9+P9</f>
        <v>0</v>
      </c>
      <c r="R9" s="570"/>
      <c r="S9" s="570"/>
      <c r="T9" s="570"/>
      <c r="U9" s="570"/>
      <c r="V9" s="468"/>
      <c r="W9" s="468"/>
      <c r="X9" s="468"/>
      <c r="Y9" s="468"/>
      <c r="Z9" s="468"/>
      <c r="AA9" s="468"/>
      <c r="AB9" s="468"/>
      <c r="AC9" s="468"/>
      <c r="AD9" s="468"/>
      <c r="AE9" s="468"/>
      <c r="AF9" s="468"/>
      <c r="AG9" s="571"/>
      <c r="AH9" s="571"/>
      <c r="AI9" s="571"/>
      <c r="AJ9" s="571"/>
      <c r="AK9" s="572">
        <f t="shared" si="0"/>
        <v>0</v>
      </c>
      <c r="AL9" s="572">
        <f t="shared" si="0"/>
        <v>0</v>
      </c>
      <c r="AM9" s="572">
        <f t="shared" si="0"/>
        <v>0</v>
      </c>
      <c r="AN9" s="572">
        <f t="shared" si="0"/>
        <v>0</v>
      </c>
      <c r="AO9" s="413">
        <f>AK9+AL9+AM9+AN9</f>
        <v>0</v>
      </c>
      <c r="AP9" s="412">
        <f>AO9-Q9</f>
        <v>0</v>
      </c>
      <c r="AQ9" s="74"/>
      <c r="AR9" s="74"/>
      <c r="AS9" s="74"/>
      <c r="AT9" s="74"/>
      <c r="AU9" s="74"/>
      <c r="AV9" s="74"/>
    </row>
    <row r="10" spans="1:52" ht="45" customHeight="1" thickBot="1" x14ac:dyDescent="0.3">
      <c r="A10" s="80"/>
      <c r="B10" s="59" t="s">
        <v>0</v>
      </c>
      <c r="C10" s="59">
        <v>2</v>
      </c>
      <c r="D10" s="59"/>
      <c r="E10" s="59">
        <f>SUM(E7:E9)</f>
        <v>0</v>
      </c>
      <c r="F10" s="59"/>
      <c r="G10" s="59"/>
      <c r="H10" s="59"/>
      <c r="I10" s="59"/>
      <c r="J10" s="59"/>
      <c r="K10" s="59"/>
      <c r="L10" s="59"/>
      <c r="M10" s="63"/>
      <c r="N10" s="62">
        <f t="shared" ref="N10:AP10" si="1">SUM(N7:N9)</f>
        <v>0</v>
      </c>
      <c r="O10" s="61">
        <f t="shared" si="1"/>
        <v>0</v>
      </c>
      <c r="P10" s="59">
        <f t="shared" si="1"/>
        <v>0</v>
      </c>
      <c r="Q10" s="59">
        <f t="shared" si="1"/>
        <v>0</v>
      </c>
      <c r="R10" s="59">
        <f t="shared" si="1"/>
        <v>0</v>
      </c>
      <c r="S10" s="59">
        <f t="shared" si="1"/>
        <v>0</v>
      </c>
      <c r="T10" s="59">
        <f t="shared" si="1"/>
        <v>0</v>
      </c>
      <c r="U10" s="59">
        <f t="shared" si="1"/>
        <v>0</v>
      </c>
      <c r="V10" s="59">
        <f t="shared" si="1"/>
        <v>0</v>
      </c>
      <c r="W10" s="59">
        <f t="shared" si="1"/>
        <v>0</v>
      </c>
      <c r="X10" s="59">
        <f t="shared" si="1"/>
        <v>0</v>
      </c>
      <c r="Y10" s="59">
        <f t="shared" si="1"/>
        <v>0</v>
      </c>
      <c r="Z10" s="59">
        <f t="shared" si="1"/>
        <v>0</v>
      </c>
      <c r="AA10" s="59">
        <f t="shared" si="1"/>
        <v>0</v>
      </c>
      <c r="AB10" s="59">
        <f t="shared" si="1"/>
        <v>0</v>
      </c>
      <c r="AC10" s="59">
        <f t="shared" si="1"/>
        <v>0</v>
      </c>
      <c r="AD10" s="59">
        <f t="shared" si="1"/>
        <v>0</v>
      </c>
      <c r="AE10" s="59">
        <f t="shared" si="1"/>
        <v>0</v>
      </c>
      <c r="AF10" s="59">
        <f t="shared" si="1"/>
        <v>0</v>
      </c>
      <c r="AG10" s="59">
        <f t="shared" si="1"/>
        <v>0</v>
      </c>
      <c r="AH10" s="59">
        <f t="shared" si="1"/>
        <v>0</v>
      </c>
      <c r="AI10" s="59">
        <f t="shared" si="1"/>
        <v>0</v>
      </c>
      <c r="AJ10" s="59">
        <f t="shared" si="1"/>
        <v>0</v>
      </c>
      <c r="AK10" s="59">
        <f t="shared" si="1"/>
        <v>0</v>
      </c>
      <c r="AL10" s="59">
        <f t="shared" si="1"/>
        <v>0</v>
      </c>
      <c r="AM10" s="59">
        <f t="shared" si="1"/>
        <v>0</v>
      </c>
      <c r="AN10" s="59">
        <f t="shared" si="1"/>
        <v>0</v>
      </c>
      <c r="AO10" s="59">
        <f t="shared" si="1"/>
        <v>0</v>
      </c>
      <c r="AP10" s="762">
        <f t="shared" si="1"/>
        <v>0</v>
      </c>
      <c r="AQ10" s="74"/>
      <c r="AR10" s="74"/>
      <c r="AS10" s="74"/>
      <c r="AT10" s="74"/>
      <c r="AU10" s="74"/>
      <c r="AV10" s="74"/>
    </row>
    <row r="11" spans="1:52" ht="99" customHeight="1" x14ac:dyDescent="0.25">
      <c r="A11" s="745">
        <v>2</v>
      </c>
      <c r="B11" s="446" t="s">
        <v>815</v>
      </c>
      <c r="C11" s="446">
        <v>31</v>
      </c>
      <c r="D11" s="56">
        <v>0</v>
      </c>
      <c r="E11" s="446">
        <v>0</v>
      </c>
      <c r="F11" s="446">
        <v>0</v>
      </c>
      <c r="G11" s="446">
        <v>0</v>
      </c>
      <c r="H11" s="470">
        <v>0</v>
      </c>
      <c r="I11" s="446">
        <v>0</v>
      </c>
      <c r="J11" s="446">
        <v>0</v>
      </c>
      <c r="K11" s="446">
        <v>0</v>
      </c>
      <c r="L11" s="446">
        <v>0</v>
      </c>
      <c r="M11" s="446">
        <v>0</v>
      </c>
      <c r="N11" s="448">
        <v>0</v>
      </c>
      <c r="O11" s="448">
        <v>0</v>
      </c>
      <c r="P11" s="448">
        <v>0</v>
      </c>
      <c r="Q11" s="447">
        <f>N11+O11+P11</f>
        <v>0</v>
      </c>
      <c r="R11" s="55">
        <v>0</v>
      </c>
      <c r="S11" s="55">
        <v>0</v>
      </c>
      <c r="T11" s="55">
        <v>0</v>
      </c>
      <c r="U11" s="55">
        <v>0</v>
      </c>
      <c r="V11" s="446">
        <v>12351</v>
      </c>
      <c r="W11" s="446">
        <v>0</v>
      </c>
      <c r="X11" s="446">
        <v>0</v>
      </c>
      <c r="Y11" s="446">
        <v>0</v>
      </c>
      <c r="Z11" s="446">
        <v>0</v>
      </c>
      <c r="AA11" s="446">
        <v>0</v>
      </c>
      <c r="AB11" s="446">
        <v>0</v>
      </c>
      <c r="AC11" s="446">
        <v>0</v>
      </c>
      <c r="AD11" s="446">
        <v>0</v>
      </c>
      <c r="AE11" s="446">
        <v>0</v>
      </c>
      <c r="AF11" s="446">
        <v>0</v>
      </c>
      <c r="AG11" s="452">
        <v>0</v>
      </c>
      <c r="AH11" s="452">
        <v>0</v>
      </c>
      <c r="AI11" s="452">
        <v>0</v>
      </c>
      <c r="AJ11" s="452">
        <v>0</v>
      </c>
      <c r="AK11" s="445">
        <f t="shared" ref="AK11:AN13" si="2">R11*Y11</f>
        <v>0</v>
      </c>
      <c r="AL11" s="445">
        <f t="shared" si="2"/>
        <v>0</v>
      </c>
      <c r="AM11" s="445">
        <f t="shared" si="2"/>
        <v>0</v>
      </c>
      <c r="AN11" s="445">
        <f t="shared" si="2"/>
        <v>0</v>
      </c>
      <c r="AO11" s="66">
        <f>AK11+AL11+AM11+AN11</f>
        <v>0</v>
      </c>
      <c r="AP11" s="65">
        <f>AO11-Q11</f>
        <v>0</v>
      </c>
      <c r="AQ11" s="74"/>
      <c r="AR11" s="74"/>
      <c r="AS11" s="74"/>
      <c r="AT11" s="74"/>
      <c r="AU11" s="74"/>
      <c r="AV11" s="74"/>
    </row>
    <row r="12" spans="1:52" ht="95.25" customHeight="1" x14ac:dyDescent="0.25">
      <c r="A12" s="745"/>
      <c r="B12" s="446"/>
      <c r="C12" s="446"/>
      <c r="D12" s="56"/>
      <c r="E12" s="446"/>
      <c r="F12" s="446"/>
      <c r="G12" s="446"/>
      <c r="H12" s="470"/>
      <c r="I12" s="446"/>
      <c r="J12" s="446"/>
      <c r="K12" s="446"/>
      <c r="L12" s="446"/>
      <c r="M12" s="446"/>
      <c r="N12" s="448"/>
      <c r="O12" s="448"/>
      <c r="P12" s="448"/>
      <c r="Q12" s="447">
        <f>N12+O12+P12</f>
        <v>0</v>
      </c>
      <c r="R12" s="55"/>
      <c r="S12" s="55"/>
      <c r="T12" s="55"/>
      <c r="U12" s="55"/>
      <c r="V12" s="446"/>
      <c r="W12" s="446"/>
      <c r="X12" s="446"/>
      <c r="Y12" s="446"/>
      <c r="Z12" s="446"/>
      <c r="AA12" s="446"/>
      <c r="AB12" s="446"/>
      <c r="AC12" s="446"/>
      <c r="AD12" s="446"/>
      <c r="AE12" s="446"/>
      <c r="AF12" s="446"/>
      <c r="AG12" s="452"/>
      <c r="AH12" s="452"/>
      <c r="AI12" s="452"/>
      <c r="AJ12" s="452"/>
      <c r="AK12" s="445">
        <f t="shared" si="2"/>
        <v>0</v>
      </c>
      <c r="AL12" s="445">
        <f t="shared" si="2"/>
        <v>0</v>
      </c>
      <c r="AM12" s="445">
        <f t="shared" si="2"/>
        <v>0</v>
      </c>
      <c r="AN12" s="445">
        <f t="shared" si="2"/>
        <v>0</v>
      </c>
      <c r="AO12" s="66">
        <f>AK12+AL12+AM12+AN12</f>
        <v>0</v>
      </c>
      <c r="AP12" s="65">
        <f>AO12-Q12</f>
        <v>0</v>
      </c>
      <c r="AQ12" s="74"/>
      <c r="AR12" s="74"/>
      <c r="AS12" s="74"/>
      <c r="AT12" s="74"/>
      <c r="AU12" s="74"/>
      <c r="AV12" s="74"/>
    </row>
    <row r="13" spans="1:52" ht="70.5" customHeight="1" thickBot="1" x14ac:dyDescent="0.3">
      <c r="A13" s="758"/>
      <c r="B13" s="468"/>
      <c r="C13" s="468"/>
      <c r="D13" s="468"/>
      <c r="E13" s="468"/>
      <c r="F13" s="468"/>
      <c r="G13" s="468"/>
      <c r="H13" s="466"/>
      <c r="I13" s="468"/>
      <c r="J13" s="468"/>
      <c r="K13" s="468"/>
      <c r="L13" s="468"/>
      <c r="M13" s="468"/>
      <c r="N13" s="568"/>
      <c r="O13" s="568"/>
      <c r="P13" s="568"/>
      <c r="Q13" s="569">
        <f>N13+O13+P13</f>
        <v>0</v>
      </c>
      <c r="R13" s="570"/>
      <c r="S13" s="570"/>
      <c r="T13" s="570"/>
      <c r="U13" s="570"/>
      <c r="V13" s="468"/>
      <c r="W13" s="468"/>
      <c r="X13" s="468"/>
      <c r="Y13" s="468"/>
      <c r="Z13" s="468"/>
      <c r="AA13" s="468"/>
      <c r="AB13" s="468"/>
      <c r="AC13" s="468"/>
      <c r="AD13" s="468"/>
      <c r="AE13" s="468"/>
      <c r="AF13" s="468"/>
      <c r="AG13" s="571"/>
      <c r="AH13" s="571"/>
      <c r="AI13" s="571"/>
      <c r="AJ13" s="571"/>
      <c r="AK13" s="572">
        <f t="shared" si="2"/>
        <v>0</v>
      </c>
      <c r="AL13" s="572">
        <f t="shared" si="2"/>
        <v>0</v>
      </c>
      <c r="AM13" s="572">
        <f t="shared" si="2"/>
        <v>0</v>
      </c>
      <c r="AN13" s="572">
        <f t="shared" si="2"/>
        <v>0</v>
      </c>
      <c r="AO13" s="413">
        <f>AK13+AL13+AM13+AN13</f>
        <v>0</v>
      </c>
      <c r="AP13" s="412">
        <f>AO13-Q13</f>
        <v>0</v>
      </c>
      <c r="AQ13" s="74"/>
      <c r="AR13" s="74"/>
      <c r="AS13" s="74"/>
      <c r="AT13" s="74"/>
      <c r="AU13" s="74"/>
      <c r="AV13" s="74"/>
    </row>
    <row r="14" spans="1:52" ht="19.5" customHeight="1" thickBot="1" x14ac:dyDescent="0.3">
      <c r="A14" s="80"/>
      <c r="B14" s="59" t="s">
        <v>0</v>
      </c>
      <c r="C14" s="59">
        <f>SUM(C11:C13)</f>
        <v>31</v>
      </c>
      <c r="D14" s="59"/>
      <c r="E14" s="59">
        <f>SUM(E11:E13)</f>
        <v>0</v>
      </c>
      <c r="F14" s="59"/>
      <c r="G14" s="59"/>
      <c r="H14" s="59"/>
      <c r="I14" s="59"/>
      <c r="J14" s="59"/>
      <c r="K14" s="59"/>
      <c r="L14" s="59"/>
      <c r="M14" s="63"/>
      <c r="N14" s="62">
        <f t="shared" ref="N14:AP14" si="3">SUM(N11:N13)</f>
        <v>0</v>
      </c>
      <c r="O14" s="61">
        <f t="shared" si="3"/>
        <v>0</v>
      </c>
      <c r="P14" s="59">
        <f t="shared" si="3"/>
        <v>0</v>
      </c>
      <c r="Q14" s="59">
        <f t="shared" si="3"/>
        <v>0</v>
      </c>
      <c r="R14" s="59">
        <f t="shared" si="3"/>
        <v>0</v>
      </c>
      <c r="S14" s="59">
        <f t="shared" si="3"/>
        <v>0</v>
      </c>
      <c r="T14" s="59">
        <f t="shared" si="3"/>
        <v>0</v>
      </c>
      <c r="U14" s="59">
        <f t="shared" si="3"/>
        <v>0</v>
      </c>
      <c r="V14" s="59">
        <f t="shared" si="3"/>
        <v>12351</v>
      </c>
      <c r="W14" s="59">
        <f t="shared" si="3"/>
        <v>0</v>
      </c>
      <c r="X14" s="59">
        <f t="shared" si="3"/>
        <v>0</v>
      </c>
      <c r="Y14" s="59">
        <f t="shared" si="3"/>
        <v>0</v>
      </c>
      <c r="Z14" s="59">
        <f t="shared" si="3"/>
        <v>0</v>
      </c>
      <c r="AA14" s="59">
        <f t="shared" si="3"/>
        <v>0</v>
      </c>
      <c r="AB14" s="59">
        <f t="shared" si="3"/>
        <v>0</v>
      </c>
      <c r="AC14" s="59">
        <f t="shared" si="3"/>
        <v>0</v>
      </c>
      <c r="AD14" s="59">
        <f t="shared" si="3"/>
        <v>0</v>
      </c>
      <c r="AE14" s="59">
        <f t="shared" si="3"/>
        <v>0</v>
      </c>
      <c r="AF14" s="59">
        <f t="shared" si="3"/>
        <v>0</v>
      </c>
      <c r="AG14" s="59">
        <f t="shared" si="3"/>
        <v>0</v>
      </c>
      <c r="AH14" s="59">
        <f t="shared" si="3"/>
        <v>0</v>
      </c>
      <c r="AI14" s="59">
        <f t="shared" si="3"/>
        <v>0</v>
      </c>
      <c r="AJ14" s="59">
        <f t="shared" si="3"/>
        <v>0</v>
      </c>
      <c r="AK14" s="59">
        <f t="shared" si="3"/>
        <v>0</v>
      </c>
      <c r="AL14" s="59">
        <f t="shared" si="3"/>
        <v>0</v>
      </c>
      <c r="AM14" s="59">
        <f t="shared" si="3"/>
        <v>0</v>
      </c>
      <c r="AN14" s="59">
        <f t="shared" si="3"/>
        <v>0</v>
      </c>
      <c r="AO14" s="59">
        <f t="shared" si="3"/>
        <v>0</v>
      </c>
      <c r="AP14" s="762">
        <f t="shared" si="3"/>
        <v>0</v>
      </c>
      <c r="AQ14" s="74"/>
      <c r="AR14" s="74"/>
      <c r="AS14" s="74"/>
      <c r="AT14" s="74"/>
      <c r="AU14" s="74"/>
      <c r="AV14" s="74"/>
    </row>
    <row r="15" spans="1:52" ht="56.25" customHeight="1" x14ac:dyDescent="0.25">
      <c r="A15" s="745">
        <v>3</v>
      </c>
      <c r="B15" s="446" t="s">
        <v>814</v>
      </c>
      <c r="C15" s="446">
        <v>9</v>
      </c>
      <c r="D15" s="207" t="s">
        <v>346</v>
      </c>
      <c r="E15" s="446">
        <v>1</v>
      </c>
      <c r="F15" s="202">
        <v>2006</v>
      </c>
      <c r="G15" s="202" t="s">
        <v>813</v>
      </c>
      <c r="H15" s="201" t="s">
        <v>812</v>
      </c>
      <c r="I15" s="446" t="s">
        <v>810</v>
      </c>
      <c r="J15" s="446" t="s">
        <v>810</v>
      </c>
      <c r="K15" s="446">
        <v>1</v>
      </c>
      <c r="L15" s="207" t="s">
        <v>811</v>
      </c>
      <c r="M15" s="446">
        <v>1</v>
      </c>
      <c r="N15" s="448">
        <v>21500</v>
      </c>
      <c r="O15" s="789">
        <v>270000</v>
      </c>
      <c r="P15" s="789">
        <v>30000</v>
      </c>
      <c r="Q15" s="722">
        <f>N15+O15+P15</f>
        <v>321500</v>
      </c>
      <c r="R15" s="208">
        <v>35000</v>
      </c>
      <c r="S15" s="208">
        <v>30000</v>
      </c>
      <c r="T15" s="55" t="s">
        <v>810</v>
      </c>
      <c r="U15" s="55"/>
      <c r="V15" s="202">
        <v>29900</v>
      </c>
      <c r="W15" s="446">
        <v>35</v>
      </c>
      <c r="X15" s="597">
        <v>0.12</v>
      </c>
      <c r="Y15" s="446">
        <v>4.5</v>
      </c>
      <c r="Z15" s="446">
        <v>7.2</v>
      </c>
      <c r="AA15" s="446">
        <v>7.7</v>
      </c>
      <c r="AB15" s="446"/>
      <c r="AC15" s="446"/>
      <c r="AD15" s="446"/>
      <c r="AE15" s="446"/>
      <c r="AF15" s="446"/>
      <c r="AG15" s="738">
        <v>157000</v>
      </c>
      <c r="AH15" s="738"/>
      <c r="AI15" s="738"/>
      <c r="AJ15" s="452"/>
      <c r="AK15" s="690">
        <f t="shared" ref="AK15:AN17" si="4">R15*Y15</f>
        <v>157500</v>
      </c>
      <c r="AL15" s="690">
        <f t="shared" si="4"/>
        <v>216000</v>
      </c>
      <c r="AM15" s="790" t="e">
        <f t="shared" si="4"/>
        <v>#VALUE!</v>
      </c>
      <c r="AN15" s="690">
        <f t="shared" si="4"/>
        <v>0</v>
      </c>
      <c r="AO15" s="788" t="e">
        <f>AK15+AL15+AM15+AN15</f>
        <v>#VALUE!</v>
      </c>
      <c r="AP15" s="787" t="e">
        <f>AO15-Q15</f>
        <v>#VALUE!</v>
      </c>
    </row>
    <row r="16" spans="1:52" ht="35.25" customHeight="1" x14ac:dyDescent="0.25">
      <c r="A16" s="745"/>
      <c r="B16" s="446"/>
      <c r="C16" s="446"/>
      <c r="D16" s="56"/>
      <c r="E16" s="446"/>
      <c r="F16" s="446"/>
      <c r="G16" s="446"/>
      <c r="H16" s="470"/>
      <c r="I16" s="446"/>
      <c r="J16" s="446"/>
      <c r="K16" s="446"/>
      <c r="L16" s="446"/>
      <c r="M16" s="446"/>
      <c r="N16" s="448"/>
      <c r="O16" s="789"/>
      <c r="P16" s="789"/>
      <c r="Q16" s="722">
        <f>N16+O16+P16</f>
        <v>0</v>
      </c>
      <c r="R16" s="54"/>
      <c r="S16" s="54"/>
      <c r="T16" s="55"/>
      <c r="U16" s="55"/>
      <c r="V16" s="446"/>
      <c r="W16" s="446"/>
      <c r="X16" s="446"/>
      <c r="Y16" s="446"/>
      <c r="Z16" s="446"/>
      <c r="AA16" s="446"/>
      <c r="AB16" s="446"/>
      <c r="AC16" s="446"/>
      <c r="AD16" s="446"/>
      <c r="AE16" s="446"/>
      <c r="AF16" s="446"/>
      <c r="AG16" s="738">
        <v>180000</v>
      </c>
      <c r="AH16" s="738"/>
      <c r="AI16" s="738"/>
      <c r="AJ16" s="452"/>
      <c r="AK16" s="690">
        <f t="shared" si="4"/>
        <v>0</v>
      </c>
      <c r="AL16" s="690">
        <f t="shared" si="4"/>
        <v>0</v>
      </c>
      <c r="AM16" s="690">
        <f t="shared" si="4"/>
        <v>0</v>
      </c>
      <c r="AN16" s="690">
        <f t="shared" si="4"/>
        <v>0</v>
      </c>
      <c r="AO16" s="788">
        <f>AK16+AL16+AM16+AN16</f>
        <v>0</v>
      </c>
      <c r="AP16" s="787">
        <f>AO16-Q16</f>
        <v>0</v>
      </c>
    </row>
    <row r="17" spans="1:42" ht="26.25" customHeight="1" thickBot="1" x14ac:dyDescent="0.3">
      <c r="A17" s="758"/>
      <c r="B17" s="468"/>
      <c r="C17" s="468"/>
      <c r="D17" s="468"/>
      <c r="E17" s="468"/>
      <c r="F17" s="468"/>
      <c r="H17" s="468"/>
      <c r="I17" s="468"/>
      <c r="J17" s="468"/>
      <c r="K17" s="468"/>
      <c r="L17" s="468"/>
      <c r="M17" s="468"/>
      <c r="N17" s="568"/>
      <c r="O17" s="719"/>
      <c r="P17" s="719"/>
      <c r="Q17" s="786">
        <f>N17+O17+P17</f>
        <v>0</v>
      </c>
      <c r="R17" s="785"/>
      <c r="S17" s="785"/>
      <c r="T17" s="570"/>
      <c r="U17" s="570"/>
      <c r="V17" s="468"/>
      <c r="W17" s="468"/>
      <c r="X17" s="468"/>
      <c r="Y17" s="468"/>
      <c r="Z17" s="468"/>
      <c r="AA17" s="468"/>
      <c r="AB17" s="468"/>
      <c r="AC17" s="468"/>
      <c r="AD17" s="468"/>
      <c r="AE17" s="468"/>
      <c r="AF17" s="468"/>
      <c r="AG17" s="784">
        <v>64450</v>
      </c>
      <c r="AH17" s="783"/>
      <c r="AI17" s="783"/>
      <c r="AJ17" s="571"/>
      <c r="AK17" s="782">
        <f t="shared" si="4"/>
        <v>0</v>
      </c>
      <c r="AL17" s="782">
        <f t="shared" si="4"/>
        <v>0</v>
      </c>
      <c r="AM17" s="782">
        <f t="shared" si="4"/>
        <v>0</v>
      </c>
      <c r="AN17" s="782">
        <f t="shared" si="4"/>
        <v>0</v>
      </c>
      <c r="AO17" s="781">
        <f>AK17+AL17+AM17+AN17</f>
        <v>0</v>
      </c>
      <c r="AP17" s="780">
        <f>AO17-Q17</f>
        <v>0</v>
      </c>
    </row>
    <row r="18" spans="1:42" ht="45.75" thickBot="1" x14ac:dyDescent="0.3">
      <c r="A18" s="80"/>
      <c r="B18" s="59" t="s">
        <v>0</v>
      </c>
      <c r="C18" s="59">
        <f>SUM(C15:C17)</f>
        <v>9</v>
      </c>
      <c r="D18" s="59"/>
      <c r="E18" s="59">
        <f>SUM(E15:E17)</f>
        <v>1</v>
      </c>
      <c r="F18" s="59"/>
      <c r="G18" s="59"/>
      <c r="H18" s="59"/>
      <c r="I18" s="59"/>
      <c r="J18" s="59"/>
      <c r="K18" s="59"/>
      <c r="L18" s="59"/>
      <c r="M18" s="63"/>
      <c r="N18" s="62">
        <f t="shared" ref="N18:AP18" si="5">SUM(N15:N17)</f>
        <v>21500</v>
      </c>
      <c r="O18" s="779">
        <f t="shared" si="5"/>
        <v>270000</v>
      </c>
      <c r="P18" s="774">
        <f t="shared" si="5"/>
        <v>30000</v>
      </c>
      <c r="Q18" s="774">
        <f t="shared" si="5"/>
        <v>321500</v>
      </c>
      <c r="R18" s="778">
        <f t="shared" si="5"/>
        <v>35000</v>
      </c>
      <c r="S18" s="778">
        <f t="shared" si="5"/>
        <v>30000</v>
      </c>
      <c r="T18" s="774">
        <f t="shared" si="5"/>
        <v>0</v>
      </c>
      <c r="U18" s="774">
        <f t="shared" si="5"/>
        <v>0</v>
      </c>
      <c r="V18" s="774">
        <f t="shared" si="5"/>
        <v>29900</v>
      </c>
      <c r="W18" s="59">
        <f t="shared" si="5"/>
        <v>35</v>
      </c>
      <c r="X18" s="777">
        <f t="shared" si="5"/>
        <v>0.12</v>
      </c>
      <c r="Y18" s="59">
        <f t="shared" si="5"/>
        <v>4.5</v>
      </c>
      <c r="Z18" s="59">
        <f t="shared" si="5"/>
        <v>7.2</v>
      </c>
      <c r="AA18" s="59">
        <f t="shared" si="5"/>
        <v>7.7</v>
      </c>
      <c r="AB18" s="59">
        <f t="shared" si="5"/>
        <v>0</v>
      </c>
      <c r="AC18" s="59">
        <f t="shared" si="5"/>
        <v>0</v>
      </c>
      <c r="AD18" s="59">
        <f t="shared" si="5"/>
        <v>0</v>
      </c>
      <c r="AE18" s="59">
        <f t="shared" si="5"/>
        <v>0</v>
      </c>
      <c r="AF18" s="59">
        <f t="shared" si="5"/>
        <v>0</v>
      </c>
      <c r="AG18" s="774">
        <f t="shared" si="5"/>
        <v>401450</v>
      </c>
      <c r="AH18" s="774">
        <f t="shared" si="5"/>
        <v>0</v>
      </c>
      <c r="AI18" s="774">
        <f t="shared" si="5"/>
        <v>0</v>
      </c>
      <c r="AJ18" s="59">
        <f t="shared" si="5"/>
        <v>0</v>
      </c>
      <c r="AK18" s="776">
        <f t="shared" si="5"/>
        <v>157500</v>
      </c>
      <c r="AL18" s="776">
        <f t="shared" si="5"/>
        <v>216000</v>
      </c>
      <c r="AM18" s="775" t="e">
        <f t="shared" si="5"/>
        <v>#VALUE!</v>
      </c>
      <c r="AN18" s="774">
        <f t="shared" si="5"/>
        <v>0</v>
      </c>
      <c r="AO18" s="774" t="e">
        <f t="shared" si="5"/>
        <v>#VALUE!</v>
      </c>
      <c r="AP18" s="773" t="e">
        <f t="shared" si="5"/>
        <v>#VALUE!</v>
      </c>
    </row>
    <row r="19" spans="1:42" ht="83.25" customHeight="1" x14ac:dyDescent="0.25">
      <c r="A19" s="745">
        <v>4</v>
      </c>
      <c r="B19" s="446" t="s">
        <v>809</v>
      </c>
      <c r="C19" s="446">
        <v>13</v>
      </c>
      <c r="D19" s="56" t="s">
        <v>808</v>
      </c>
      <c r="E19" s="446">
        <v>1</v>
      </c>
      <c r="F19" s="772" t="s">
        <v>807</v>
      </c>
      <c r="G19" s="772" t="s">
        <v>806</v>
      </c>
      <c r="H19" s="698" t="s">
        <v>805</v>
      </c>
      <c r="I19" s="202"/>
      <c r="J19" s="202"/>
      <c r="K19" s="202"/>
      <c r="L19" s="441" t="s">
        <v>116</v>
      </c>
      <c r="M19" s="446"/>
      <c r="N19" s="771"/>
      <c r="O19" s="770">
        <v>200</v>
      </c>
      <c r="P19" s="769">
        <v>1064</v>
      </c>
      <c r="Q19" s="768">
        <f>SUM(O19:P19)</f>
        <v>1264</v>
      </c>
      <c r="R19" s="767">
        <v>40</v>
      </c>
      <c r="S19" s="55"/>
      <c r="T19" s="55"/>
      <c r="U19" s="55"/>
      <c r="V19" s="446">
        <v>1033</v>
      </c>
      <c r="W19" s="766">
        <v>4</v>
      </c>
      <c r="X19" s="597">
        <v>0.39</v>
      </c>
      <c r="Y19" s="597"/>
      <c r="Z19" s="446"/>
      <c r="AA19" s="446"/>
      <c r="AB19" s="446"/>
      <c r="AC19" s="597">
        <v>0.75</v>
      </c>
      <c r="AD19" s="446"/>
      <c r="AE19" s="446"/>
      <c r="AF19" s="446"/>
      <c r="AG19" s="765">
        <v>40.5</v>
      </c>
      <c r="AH19" s="452"/>
      <c r="AI19" s="452"/>
      <c r="AJ19" s="765"/>
      <c r="AK19" s="445">
        <v>8.1</v>
      </c>
      <c r="AL19" s="445">
        <f t="shared" ref="AL19:AM21" si="6">S19*Z19</f>
        <v>0</v>
      </c>
      <c r="AM19" s="445">
        <f t="shared" si="6"/>
        <v>0</v>
      </c>
      <c r="AN19" s="445"/>
      <c r="AO19" s="66">
        <f>AK19+AL19+AM19+AN19</f>
        <v>8.1</v>
      </c>
      <c r="AP19" s="65">
        <f>AO19-Q19</f>
        <v>-1255.9000000000001</v>
      </c>
    </row>
    <row r="20" spans="1:42" ht="14.25" x14ac:dyDescent="0.25">
      <c r="A20" s="745"/>
      <c r="B20" s="446"/>
      <c r="C20" s="446"/>
      <c r="D20" s="56"/>
      <c r="E20" s="446"/>
      <c r="F20" s="446"/>
      <c r="G20" s="446"/>
      <c r="H20" s="470"/>
      <c r="I20" s="446"/>
      <c r="J20" s="446"/>
      <c r="K20" s="446"/>
      <c r="L20" s="764"/>
      <c r="M20" s="446"/>
      <c r="N20" s="448"/>
      <c r="O20" s="448"/>
      <c r="P20" s="448"/>
      <c r="Q20" s="447">
        <f>N20+O20+P20</f>
        <v>0</v>
      </c>
      <c r="R20" s="55"/>
      <c r="S20" s="55"/>
      <c r="T20" s="55"/>
      <c r="U20" s="55"/>
      <c r="V20" s="446"/>
      <c r="W20" s="446"/>
      <c r="X20" s="446"/>
      <c r="Y20" s="446"/>
      <c r="Z20" s="446"/>
      <c r="AA20" s="446"/>
      <c r="AB20" s="446"/>
      <c r="AC20" s="446"/>
      <c r="AD20" s="446"/>
      <c r="AE20" s="446"/>
      <c r="AF20" s="446"/>
      <c r="AG20" s="452"/>
      <c r="AH20" s="452"/>
      <c r="AI20" s="452"/>
      <c r="AJ20" s="452"/>
      <c r="AK20" s="445">
        <f>R20*Y20</f>
        <v>0</v>
      </c>
      <c r="AL20" s="445">
        <f t="shared" si="6"/>
        <v>0</v>
      </c>
      <c r="AM20" s="445">
        <f t="shared" si="6"/>
        <v>0</v>
      </c>
      <c r="AN20" s="445">
        <f>U20*AB20</f>
        <v>0</v>
      </c>
      <c r="AO20" s="66">
        <f>AK20+AL20+AM20+AN20</f>
        <v>0</v>
      </c>
      <c r="AP20" s="65">
        <f>AO20-Q20</f>
        <v>0</v>
      </c>
    </row>
    <row r="21" spans="1:42" ht="15" thickBot="1" x14ac:dyDescent="0.3">
      <c r="A21" s="758"/>
      <c r="B21" s="468"/>
      <c r="C21" s="468"/>
      <c r="D21" s="468"/>
      <c r="E21" s="468"/>
      <c r="F21" s="468"/>
      <c r="G21" s="468"/>
      <c r="H21" s="466"/>
      <c r="I21" s="468"/>
      <c r="J21" s="468"/>
      <c r="K21" s="468"/>
      <c r="L21" s="468"/>
      <c r="M21" s="468"/>
      <c r="N21" s="568"/>
      <c r="O21" s="568"/>
      <c r="P21" s="568"/>
      <c r="Q21" s="569">
        <f>N21+O21+P21</f>
        <v>0</v>
      </c>
      <c r="R21" s="570"/>
      <c r="S21" s="570"/>
      <c r="T21" s="570"/>
      <c r="U21" s="570"/>
      <c r="V21" s="468"/>
      <c r="W21" s="468"/>
      <c r="X21" s="468"/>
      <c r="Y21" s="468"/>
      <c r="Z21" s="468"/>
      <c r="AA21" s="468"/>
      <c r="AB21" s="468"/>
      <c r="AC21" s="468"/>
      <c r="AD21" s="468"/>
      <c r="AE21" s="468"/>
      <c r="AF21" s="468"/>
      <c r="AG21" s="571"/>
      <c r="AH21" s="571"/>
      <c r="AI21" s="571"/>
      <c r="AJ21" s="571"/>
      <c r="AK21" s="572">
        <f>R21*Y21</f>
        <v>0</v>
      </c>
      <c r="AL21" s="572">
        <f t="shared" si="6"/>
        <v>0</v>
      </c>
      <c r="AM21" s="572">
        <f t="shared" si="6"/>
        <v>0</v>
      </c>
      <c r="AN21" s="572">
        <f>U21*AB21</f>
        <v>0</v>
      </c>
      <c r="AO21" s="413">
        <f>AK21+AL21+AM21+AN21</f>
        <v>0</v>
      </c>
      <c r="AP21" s="412">
        <f>AO21-Q21</f>
        <v>0</v>
      </c>
    </row>
    <row r="22" spans="1:42" ht="36" customHeight="1" thickBot="1" x14ac:dyDescent="0.3">
      <c r="A22" s="80"/>
      <c r="B22" s="59" t="s">
        <v>0</v>
      </c>
      <c r="C22" s="59">
        <f>SUM(C19:C21)</f>
        <v>13</v>
      </c>
      <c r="D22" s="59"/>
      <c r="E22" s="59">
        <f>SUM(E19:E21)</f>
        <v>1</v>
      </c>
      <c r="F22" s="59"/>
      <c r="G22" s="59"/>
      <c r="H22" s="59"/>
      <c r="I22" s="59"/>
      <c r="J22" s="59"/>
      <c r="K22" s="59"/>
      <c r="L22" s="59"/>
      <c r="M22" s="63"/>
      <c r="N22" s="62">
        <f t="shared" ref="N22:AP22" si="7">SUM(N19:N21)</f>
        <v>0</v>
      </c>
      <c r="O22" s="61">
        <f t="shared" si="7"/>
        <v>200</v>
      </c>
      <c r="P22" s="763">
        <f t="shared" si="7"/>
        <v>1064</v>
      </c>
      <c r="Q22" s="59">
        <f t="shared" si="7"/>
        <v>1264</v>
      </c>
      <c r="R22" s="59">
        <f t="shared" si="7"/>
        <v>40</v>
      </c>
      <c r="S22" s="59">
        <f t="shared" si="7"/>
        <v>0</v>
      </c>
      <c r="T22" s="59">
        <f t="shared" si="7"/>
        <v>0</v>
      </c>
      <c r="U22" s="59">
        <f t="shared" si="7"/>
        <v>0</v>
      </c>
      <c r="V22" s="59">
        <f t="shared" si="7"/>
        <v>1033</v>
      </c>
      <c r="W22" s="59">
        <f t="shared" si="7"/>
        <v>4</v>
      </c>
      <c r="X22" s="59">
        <f t="shared" si="7"/>
        <v>0.39</v>
      </c>
      <c r="Y22" s="59">
        <f t="shared" si="7"/>
        <v>0</v>
      </c>
      <c r="Z22" s="59">
        <f t="shared" si="7"/>
        <v>0</v>
      </c>
      <c r="AA22" s="59">
        <f t="shared" si="7"/>
        <v>0</v>
      </c>
      <c r="AB22" s="59">
        <f t="shared" si="7"/>
        <v>0</v>
      </c>
      <c r="AC22" s="59">
        <f t="shared" si="7"/>
        <v>0.75</v>
      </c>
      <c r="AD22" s="59">
        <f t="shared" si="7"/>
        <v>0</v>
      </c>
      <c r="AE22" s="59">
        <f t="shared" si="7"/>
        <v>0</v>
      </c>
      <c r="AF22" s="59">
        <f t="shared" si="7"/>
        <v>0</v>
      </c>
      <c r="AG22" s="59">
        <f t="shared" si="7"/>
        <v>40.5</v>
      </c>
      <c r="AH22" s="59">
        <f t="shared" si="7"/>
        <v>0</v>
      </c>
      <c r="AI22" s="59">
        <f t="shared" si="7"/>
        <v>0</v>
      </c>
      <c r="AJ22" s="59">
        <f t="shared" si="7"/>
        <v>0</v>
      </c>
      <c r="AK22" s="59">
        <f t="shared" si="7"/>
        <v>8.1</v>
      </c>
      <c r="AL22" s="59">
        <f t="shared" si="7"/>
        <v>0</v>
      </c>
      <c r="AM22" s="59">
        <f t="shared" si="7"/>
        <v>0</v>
      </c>
      <c r="AN22" s="59">
        <f t="shared" si="7"/>
        <v>0</v>
      </c>
      <c r="AO22" s="59">
        <f t="shared" si="7"/>
        <v>8.1</v>
      </c>
      <c r="AP22" s="762">
        <f t="shared" si="7"/>
        <v>-1255.9000000000001</v>
      </c>
    </row>
    <row r="23" spans="1:42" ht="71.25" x14ac:dyDescent="0.25">
      <c r="A23" s="745">
        <v>5</v>
      </c>
      <c r="B23" s="446" t="s">
        <v>786</v>
      </c>
      <c r="C23" s="56" t="s">
        <v>804</v>
      </c>
      <c r="D23" s="56" t="s">
        <v>795</v>
      </c>
      <c r="E23" s="446">
        <v>2</v>
      </c>
      <c r="F23" s="446">
        <v>2014</v>
      </c>
      <c r="G23" s="56" t="s">
        <v>799</v>
      </c>
      <c r="H23" s="761" t="s">
        <v>803</v>
      </c>
      <c r="I23" s="56" t="s">
        <v>802</v>
      </c>
      <c r="J23" s="446"/>
      <c r="K23" s="446"/>
      <c r="L23" s="56" t="s">
        <v>116</v>
      </c>
      <c r="M23" s="446"/>
      <c r="N23" s="448"/>
      <c r="O23" s="448"/>
      <c r="P23" s="448"/>
      <c r="Q23" s="447">
        <f t="shared" ref="Q23:Q31" si="8">N23+O23+P23</f>
        <v>0</v>
      </c>
      <c r="R23" s="55"/>
      <c r="S23" s="55"/>
      <c r="T23" s="55"/>
      <c r="U23" s="55"/>
      <c r="V23" s="446"/>
      <c r="W23" s="446"/>
      <c r="X23" s="446"/>
      <c r="Y23" s="446"/>
      <c r="Z23" s="446"/>
      <c r="AA23" s="446"/>
      <c r="AB23" s="446"/>
      <c r="AC23" s="446"/>
      <c r="AD23" s="446"/>
      <c r="AE23" s="446"/>
      <c r="AF23" s="446"/>
      <c r="AG23" s="452"/>
      <c r="AH23" s="452"/>
      <c r="AI23" s="452"/>
      <c r="AJ23" s="452"/>
      <c r="AK23" s="445">
        <f t="shared" ref="AK23:AK31" si="9">R23*Y23</f>
        <v>0</v>
      </c>
      <c r="AL23" s="445">
        <f t="shared" ref="AL23:AL31" si="10">S23*Z23</f>
        <v>0</v>
      </c>
      <c r="AM23" s="445">
        <f t="shared" ref="AM23:AM31" si="11">T23*AA23</f>
        <v>0</v>
      </c>
      <c r="AN23" s="445">
        <f t="shared" ref="AN23:AN31" si="12">U23*AB23</f>
        <v>0</v>
      </c>
      <c r="AO23" s="66">
        <f t="shared" ref="AO23:AO31" si="13">AK23+AL23+AM23+AN23</f>
        <v>0</v>
      </c>
      <c r="AP23" s="65">
        <f t="shared" ref="AP23:AP31" si="14">AO23-Q23</f>
        <v>0</v>
      </c>
    </row>
    <row r="24" spans="1:42" ht="99.75" x14ac:dyDescent="0.25">
      <c r="A24" s="745"/>
      <c r="B24" s="446" t="s">
        <v>786</v>
      </c>
      <c r="C24" s="56" t="s">
        <v>801</v>
      </c>
      <c r="D24" s="56" t="s">
        <v>678</v>
      </c>
      <c r="E24" s="446">
        <v>1</v>
      </c>
      <c r="F24" s="56" t="s">
        <v>800</v>
      </c>
      <c r="G24" s="56" t="s">
        <v>799</v>
      </c>
      <c r="H24" s="71" t="s">
        <v>798</v>
      </c>
      <c r="I24" s="56"/>
      <c r="J24" s="56"/>
      <c r="K24" s="56"/>
      <c r="L24" s="56"/>
      <c r="M24" s="56"/>
      <c r="N24" s="70"/>
      <c r="O24" s="70"/>
      <c r="P24" s="70"/>
      <c r="Q24" s="447">
        <f t="shared" si="8"/>
        <v>0</v>
      </c>
      <c r="R24" s="55"/>
      <c r="S24" s="55"/>
      <c r="T24" s="55"/>
      <c r="U24" s="55"/>
      <c r="V24" s="446">
        <v>31031</v>
      </c>
      <c r="W24" s="446"/>
      <c r="X24" s="446"/>
      <c r="Y24" s="446"/>
      <c r="Z24" s="446"/>
      <c r="AA24" s="446"/>
      <c r="AB24" s="446"/>
      <c r="AC24" s="446"/>
      <c r="AD24" s="446"/>
      <c r="AE24" s="446"/>
      <c r="AF24" s="56" t="s">
        <v>797</v>
      </c>
      <c r="AG24" s="68"/>
      <c r="AH24" s="68"/>
      <c r="AI24" s="68"/>
      <c r="AJ24" s="68"/>
      <c r="AK24" s="445">
        <f t="shared" si="9"/>
        <v>0</v>
      </c>
      <c r="AL24" s="445">
        <f t="shared" si="10"/>
        <v>0</v>
      </c>
      <c r="AM24" s="445">
        <f t="shared" si="11"/>
        <v>0</v>
      </c>
      <c r="AN24" s="445">
        <f t="shared" si="12"/>
        <v>0</v>
      </c>
      <c r="AO24" s="66">
        <f t="shared" si="13"/>
        <v>0</v>
      </c>
      <c r="AP24" s="65">
        <f t="shared" si="14"/>
        <v>0</v>
      </c>
    </row>
    <row r="25" spans="1:42" ht="71.25" x14ac:dyDescent="0.25">
      <c r="A25" s="758"/>
      <c r="B25" s="468" t="s">
        <v>786</v>
      </c>
      <c r="C25" s="461" t="s">
        <v>796</v>
      </c>
      <c r="D25" s="461" t="s">
        <v>795</v>
      </c>
      <c r="E25" s="461">
        <v>1</v>
      </c>
      <c r="F25" s="461" t="s">
        <v>794</v>
      </c>
      <c r="G25" s="461" t="s">
        <v>793</v>
      </c>
      <c r="H25" s="760" t="s">
        <v>792</v>
      </c>
      <c r="I25" s="461"/>
      <c r="J25" s="468"/>
      <c r="K25" s="468"/>
      <c r="L25" s="468"/>
      <c r="M25" s="468"/>
      <c r="N25" s="568"/>
      <c r="O25" s="568"/>
      <c r="P25" s="568"/>
      <c r="Q25" s="569">
        <f t="shared" si="8"/>
        <v>0</v>
      </c>
      <c r="R25" s="570"/>
      <c r="S25" s="570"/>
      <c r="T25" s="570"/>
      <c r="U25" s="570"/>
      <c r="V25" s="468"/>
      <c r="W25" s="468"/>
      <c r="X25" s="468"/>
      <c r="Y25" s="468"/>
      <c r="Z25" s="468"/>
      <c r="AA25" s="468"/>
      <c r="AB25" s="468"/>
      <c r="AC25" s="468"/>
      <c r="AD25" s="468"/>
      <c r="AE25" s="468"/>
      <c r="AF25" s="56" t="s">
        <v>787</v>
      </c>
      <c r="AG25" s="571"/>
      <c r="AH25" s="571"/>
      <c r="AI25" s="571"/>
      <c r="AJ25" s="571"/>
      <c r="AK25" s="572">
        <f t="shared" si="9"/>
        <v>0</v>
      </c>
      <c r="AL25" s="572">
        <f t="shared" si="10"/>
        <v>0</v>
      </c>
      <c r="AM25" s="572">
        <f t="shared" si="11"/>
        <v>0</v>
      </c>
      <c r="AN25" s="572">
        <f t="shared" si="12"/>
        <v>0</v>
      </c>
      <c r="AO25" s="413">
        <f t="shared" si="13"/>
        <v>0</v>
      </c>
      <c r="AP25" s="412">
        <f t="shared" si="14"/>
        <v>0</v>
      </c>
    </row>
    <row r="26" spans="1:42" ht="71.25" x14ac:dyDescent="0.25">
      <c r="A26" s="745"/>
      <c r="B26" s="446" t="s">
        <v>786</v>
      </c>
      <c r="C26" s="446" t="s">
        <v>791</v>
      </c>
      <c r="D26" s="56" t="s">
        <v>678</v>
      </c>
      <c r="E26" s="446">
        <v>1</v>
      </c>
      <c r="F26" s="446">
        <v>2014</v>
      </c>
      <c r="G26" s="56" t="s">
        <v>790</v>
      </c>
      <c r="H26" s="71" t="s">
        <v>789</v>
      </c>
      <c r="I26" s="446"/>
      <c r="J26" s="446"/>
      <c r="K26" s="446"/>
      <c r="L26" s="446"/>
      <c r="M26" s="446"/>
      <c r="N26" s="448"/>
      <c r="O26" s="448"/>
      <c r="P26" s="448"/>
      <c r="Q26" s="447">
        <f t="shared" si="8"/>
        <v>0</v>
      </c>
      <c r="R26" s="55"/>
      <c r="S26" s="55"/>
      <c r="T26" s="55"/>
      <c r="U26" s="55"/>
      <c r="V26" s="446"/>
      <c r="W26" s="446"/>
      <c r="X26" s="446"/>
      <c r="Y26" s="446"/>
      <c r="Z26" s="446"/>
      <c r="AA26" s="446"/>
      <c r="AB26" s="446"/>
      <c r="AC26" s="446"/>
      <c r="AD26" s="446"/>
      <c r="AE26" s="446"/>
      <c r="AF26" s="56" t="s">
        <v>787</v>
      </c>
      <c r="AG26" s="452"/>
      <c r="AH26" s="452"/>
      <c r="AI26" s="452"/>
      <c r="AJ26" s="452"/>
      <c r="AK26" s="445">
        <f t="shared" si="9"/>
        <v>0</v>
      </c>
      <c r="AL26" s="445">
        <f t="shared" si="10"/>
        <v>0</v>
      </c>
      <c r="AM26" s="445">
        <f t="shared" si="11"/>
        <v>0</v>
      </c>
      <c r="AN26" s="445">
        <f t="shared" si="12"/>
        <v>0</v>
      </c>
      <c r="AO26" s="66">
        <f t="shared" si="13"/>
        <v>0</v>
      </c>
      <c r="AP26" s="65">
        <f t="shared" si="14"/>
        <v>0</v>
      </c>
    </row>
    <row r="27" spans="1:42" ht="71.25" x14ac:dyDescent="0.25">
      <c r="A27" s="745"/>
      <c r="B27" s="446" t="s">
        <v>786</v>
      </c>
      <c r="C27" s="56" t="s">
        <v>785</v>
      </c>
      <c r="D27" s="56" t="s">
        <v>678</v>
      </c>
      <c r="E27" s="446">
        <v>1</v>
      </c>
      <c r="F27" s="446">
        <v>2014</v>
      </c>
      <c r="G27" s="56" t="s">
        <v>788</v>
      </c>
      <c r="H27" s="71" t="s">
        <v>783</v>
      </c>
      <c r="I27" s="446"/>
      <c r="J27" s="446"/>
      <c r="K27" s="446"/>
      <c r="L27" s="446"/>
      <c r="M27" s="446"/>
      <c r="N27" s="448"/>
      <c r="O27" s="448"/>
      <c r="P27" s="448"/>
      <c r="Q27" s="447">
        <f t="shared" si="8"/>
        <v>0</v>
      </c>
      <c r="R27" s="55"/>
      <c r="S27" s="55"/>
      <c r="T27" s="55"/>
      <c r="U27" s="55"/>
      <c r="V27" s="446"/>
      <c r="W27" s="446"/>
      <c r="X27" s="446"/>
      <c r="Y27" s="446"/>
      <c r="Z27" s="446"/>
      <c r="AA27" s="446"/>
      <c r="AB27" s="446"/>
      <c r="AC27" s="446"/>
      <c r="AD27" s="446"/>
      <c r="AE27" s="446"/>
      <c r="AF27" s="56" t="s">
        <v>787</v>
      </c>
      <c r="AG27" s="68"/>
      <c r="AH27" s="68"/>
      <c r="AI27" s="68"/>
      <c r="AJ27" s="68"/>
      <c r="AK27" s="445">
        <f t="shared" si="9"/>
        <v>0</v>
      </c>
      <c r="AL27" s="445">
        <f t="shared" si="10"/>
        <v>0</v>
      </c>
      <c r="AM27" s="445">
        <f t="shared" si="11"/>
        <v>0</v>
      </c>
      <c r="AN27" s="445">
        <f t="shared" si="12"/>
        <v>0</v>
      </c>
      <c r="AO27" s="66">
        <f t="shared" si="13"/>
        <v>0</v>
      </c>
      <c r="AP27" s="65">
        <f t="shared" si="14"/>
        <v>0</v>
      </c>
    </row>
    <row r="28" spans="1:42" ht="28.5" x14ac:dyDescent="0.25">
      <c r="A28" s="758"/>
      <c r="B28" s="468" t="s">
        <v>786</v>
      </c>
      <c r="C28" s="461" t="s">
        <v>785</v>
      </c>
      <c r="D28" s="461" t="s">
        <v>569</v>
      </c>
      <c r="E28" s="468">
        <v>1</v>
      </c>
      <c r="F28" s="468">
        <v>2014</v>
      </c>
      <c r="G28" s="468" t="s">
        <v>784</v>
      </c>
      <c r="H28" s="71" t="s">
        <v>783</v>
      </c>
      <c r="I28" s="468"/>
      <c r="J28" s="468"/>
      <c r="K28" s="468"/>
      <c r="L28" s="468"/>
      <c r="M28" s="468"/>
      <c r="N28" s="568"/>
      <c r="O28" s="568"/>
      <c r="P28" s="568"/>
      <c r="Q28" s="569">
        <f t="shared" si="8"/>
        <v>0</v>
      </c>
      <c r="R28" s="570"/>
      <c r="S28" s="570"/>
      <c r="T28" s="570"/>
      <c r="U28" s="570"/>
      <c r="V28" s="468"/>
      <c r="W28" s="468"/>
      <c r="X28" s="468"/>
      <c r="Y28" s="468"/>
      <c r="Z28" s="468"/>
      <c r="AA28" s="468"/>
      <c r="AB28" s="468"/>
      <c r="AC28" s="468"/>
      <c r="AD28" s="468"/>
      <c r="AE28" s="468"/>
      <c r="AF28" s="461" t="s">
        <v>782</v>
      </c>
      <c r="AG28" s="759"/>
      <c r="AH28" s="759"/>
      <c r="AI28" s="759"/>
      <c r="AJ28" s="571"/>
      <c r="AK28" s="572">
        <f t="shared" si="9"/>
        <v>0</v>
      </c>
      <c r="AL28" s="572">
        <f t="shared" si="10"/>
        <v>0</v>
      </c>
      <c r="AM28" s="572">
        <f t="shared" si="11"/>
        <v>0</v>
      </c>
      <c r="AN28" s="572">
        <f t="shared" si="12"/>
        <v>0</v>
      </c>
      <c r="AO28" s="413">
        <f t="shared" si="13"/>
        <v>0</v>
      </c>
      <c r="AP28" s="412">
        <f t="shared" si="14"/>
        <v>0</v>
      </c>
    </row>
    <row r="29" spans="1:42" ht="14.25" x14ac:dyDescent="0.25">
      <c r="A29" s="745"/>
      <c r="B29" s="446"/>
      <c r="C29" s="446"/>
      <c r="D29" s="56"/>
      <c r="E29" s="446"/>
      <c r="F29" s="446"/>
      <c r="G29" s="446"/>
      <c r="H29" s="470"/>
      <c r="I29" s="446"/>
      <c r="J29" s="446"/>
      <c r="K29" s="446"/>
      <c r="L29" s="446"/>
      <c r="M29" s="446"/>
      <c r="N29" s="448"/>
      <c r="O29" s="448"/>
      <c r="P29" s="448"/>
      <c r="Q29" s="447">
        <f t="shared" si="8"/>
        <v>0</v>
      </c>
      <c r="R29" s="55"/>
      <c r="S29" s="55"/>
      <c r="T29" s="55"/>
      <c r="U29" s="55"/>
      <c r="V29" s="446"/>
      <c r="W29" s="446"/>
      <c r="X29" s="446"/>
      <c r="Y29" s="446"/>
      <c r="Z29" s="446"/>
      <c r="AA29" s="446"/>
      <c r="AB29" s="446"/>
      <c r="AC29" s="446"/>
      <c r="AD29" s="446"/>
      <c r="AE29" s="446"/>
      <c r="AF29" s="446"/>
      <c r="AG29" s="452"/>
      <c r="AH29" s="452"/>
      <c r="AI29" s="452"/>
      <c r="AJ29" s="452"/>
      <c r="AK29" s="445">
        <f t="shared" si="9"/>
        <v>0</v>
      </c>
      <c r="AL29" s="445">
        <f t="shared" si="10"/>
        <v>0</v>
      </c>
      <c r="AM29" s="445">
        <f t="shared" si="11"/>
        <v>0</v>
      </c>
      <c r="AN29" s="445">
        <f t="shared" si="12"/>
        <v>0</v>
      </c>
      <c r="AO29" s="66">
        <f t="shared" si="13"/>
        <v>0</v>
      </c>
      <c r="AP29" s="65">
        <f t="shared" si="14"/>
        <v>0</v>
      </c>
    </row>
    <row r="30" spans="1:42" ht="14.25" x14ac:dyDescent="0.25">
      <c r="A30" s="745"/>
      <c r="B30" s="446"/>
      <c r="C30" s="446"/>
      <c r="D30" s="56"/>
      <c r="E30" s="446"/>
      <c r="F30" s="446"/>
      <c r="G30" s="446"/>
      <c r="H30" s="470"/>
      <c r="I30" s="446"/>
      <c r="J30" s="446"/>
      <c r="K30" s="446"/>
      <c r="L30" s="446"/>
      <c r="M30" s="446"/>
      <c r="N30" s="448"/>
      <c r="O30" s="448"/>
      <c r="P30" s="448"/>
      <c r="Q30" s="447">
        <f t="shared" si="8"/>
        <v>0</v>
      </c>
      <c r="R30" s="55"/>
      <c r="S30" s="55"/>
      <c r="T30" s="55"/>
      <c r="U30" s="55"/>
      <c r="V30" s="446"/>
      <c r="W30" s="446"/>
      <c r="X30" s="446"/>
      <c r="Y30" s="446"/>
      <c r="Z30" s="446"/>
      <c r="AA30" s="446"/>
      <c r="AB30" s="446"/>
      <c r="AC30" s="446"/>
      <c r="AD30" s="446"/>
      <c r="AE30" s="446"/>
      <c r="AF30" s="446"/>
      <c r="AG30" s="452"/>
      <c r="AH30" s="452"/>
      <c r="AI30" s="452"/>
      <c r="AJ30" s="452"/>
      <c r="AK30" s="445">
        <f t="shared" si="9"/>
        <v>0</v>
      </c>
      <c r="AL30" s="445">
        <f t="shared" si="10"/>
        <v>0</v>
      </c>
      <c r="AM30" s="445">
        <f t="shared" si="11"/>
        <v>0</v>
      </c>
      <c r="AN30" s="445">
        <f t="shared" si="12"/>
        <v>0</v>
      </c>
      <c r="AO30" s="66">
        <f t="shared" si="13"/>
        <v>0</v>
      </c>
      <c r="AP30" s="65">
        <f t="shared" si="14"/>
        <v>0</v>
      </c>
    </row>
    <row r="31" spans="1:42" ht="15" thickBot="1" x14ac:dyDescent="0.3">
      <c r="A31" s="758"/>
      <c r="B31" s="468"/>
      <c r="C31" s="468"/>
      <c r="D31" s="468"/>
      <c r="E31" s="468"/>
      <c r="F31" s="468"/>
      <c r="G31" s="468"/>
      <c r="H31" s="466"/>
      <c r="I31" s="468"/>
      <c r="J31" s="468"/>
      <c r="K31" s="468"/>
      <c r="L31" s="468"/>
      <c r="M31" s="468"/>
      <c r="N31" s="568"/>
      <c r="O31" s="568"/>
      <c r="P31" s="568"/>
      <c r="Q31" s="569">
        <f t="shared" si="8"/>
        <v>0</v>
      </c>
      <c r="R31" s="570"/>
      <c r="S31" s="570"/>
      <c r="T31" s="570"/>
      <c r="U31" s="570"/>
      <c r="V31" s="468"/>
      <c r="W31" s="468"/>
      <c r="X31" s="468"/>
      <c r="Y31" s="468"/>
      <c r="Z31" s="468"/>
      <c r="AA31" s="468"/>
      <c r="AB31" s="468"/>
      <c r="AC31" s="468"/>
      <c r="AD31" s="468"/>
      <c r="AE31" s="468"/>
      <c r="AF31" s="468"/>
      <c r="AG31" s="571"/>
      <c r="AH31" s="571"/>
      <c r="AI31" s="571"/>
      <c r="AJ31" s="571"/>
      <c r="AK31" s="572">
        <f t="shared" si="9"/>
        <v>0</v>
      </c>
      <c r="AL31" s="572">
        <f t="shared" si="10"/>
        <v>0</v>
      </c>
      <c r="AM31" s="572">
        <f t="shared" si="11"/>
        <v>0</v>
      </c>
      <c r="AN31" s="572">
        <f t="shared" si="12"/>
        <v>0</v>
      </c>
      <c r="AO31" s="413">
        <f t="shared" si="13"/>
        <v>0</v>
      </c>
      <c r="AP31" s="412">
        <f t="shared" si="14"/>
        <v>0</v>
      </c>
    </row>
    <row r="32" spans="1:42" ht="29.25" customHeight="1" thickBot="1" x14ac:dyDescent="0.3">
      <c r="A32" s="80"/>
      <c r="B32" s="754" t="s">
        <v>0</v>
      </c>
      <c r="C32" s="754">
        <v>17</v>
      </c>
      <c r="D32" s="757"/>
      <c r="E32" s="752">
        <f>SUM(E23:E31)</f>
        <v>7</v>
      </c>
      <c r="F32" s="755"/>
      <c r="G32" s="752"/>
      <c r="H32" s="755"/>
      <c r="I32" s="754"/>
      <c r="J32" s="754"/>
      <c r="K32" s="59"/>
      <c r="L32" s="754"/>
      <c r="M32" s="63"/>
      <c r="N32" s="756">
        <f t="shared" ref="N32:U32" si="15">SUM(N29:N31)</f>
        <v>0</v>
      </c>
      <c r="O32" s="755">
        <f t="shared" si="15"/>
        <v>0</v>
      </c>
      <c r="P32" s="752">
        <f t="shared" si="15"/>
        <v>0</v>
      </c>
      <c r="Q32" s="752">
        <f t="shared" si="15"/>
        <v>0</v>
      </c>
      <c r="R32" s="755">
        <f t="shared" si="15"/>
        <v>0</v>
      </c>
      <c r="S32" s="59">
        <f t="shared" si="15"/>
        <v>0</v>
      </c>
      <c r="T32" s="59">
        <f t="shared" si="15"/>
        <v>0</v>
      </c>
      <c r="U32" s="59">
        <f t="shared" si="15"/>
        <v>0</v>
      </c>
      <c r="V32" s="754">
        <v>31031</v>
      </c>
      <c r="W32" s="754">
        <f t="shared" ref="W32:AO32" si="16">SUM(X29:X31)</f>
        <v>0</v>
      </c>
      <c r="X32" s="754">
        <f t="shared" si="16"/>
        <v>0</v>
      </c>
      <c r="Y32" s="59">
        <f t="shared" si="16"/>
        <v>0</v>
      </c>
      <c r="Z32" s="61">
        <f t="shared" si="16"/>
        <v>0</v>
      </c>
      <c r="AA32" s="59">
        <f t="shared" si="16"/>
        <v>0</v>
      </c>
      <c r="AB32" s="59">
        <f t="shared" si="16"/>
        <v>0</v>
      </c>
      <c r="AC32" s="59">
        <f t="shared" si="16"/>
        <v>0</v>
      </c>
      <c r="AD32" s="59">
        <f t="shared" si="16"/>
        <v>0</v>
      </c>
      <c r="AE32" s="59">
        <f t="shared" si="16"/>
        <v>0</v>
      </c>
      <c r="AF32" s="755">
        <f t="shared" si="16"/>
        <v>0</v>
      </c>
      <c r="AG32" s="59">
        <f t="shared" si="16"/>
        <v>0</v>
      </c>
      <c r="AH32" s="61">
        <f t="shared" si="16"/>
        <v>0</v>
      </c>
      <c r="AI32" s="59">
        <f t="shared" si="16"/>
        <v>0</v>
      </c>
      <c r="AJ32" s="59">
        <f t="shared" si="16"/>
        <v>0</v>
      </c>
      <c r="AK32" s="61">
        <f t="shared" si="16"/>
        <v>0</v>
      </c>
      <c r="AL32" s="59">
        <f t="shared" si="16"/>
        <v>0</v>
      </c>
      <c r="AM32" s="754">
        <f t="shared" si="16"/>
        <v>0</v>
      </c>
      <c r="AN32" s="753">
        <f t="shared" si="16"/>
        <v>0</v>
      </c>
      <c r="AO32" s="752">
        <f t="shared" si="16"/>
        <v>0</v>
      </c>
      <c r="AP32" s="528">
        <v>0</v>
      </c>
    </row>
    <row r="33" spans="1:42" ht="29.25" customHeight="1" x14ac:dyDescent="0.25">
      <c r="A33" s="751"/>
      <c r="B33" s="64"/>
      <c r="C33" s="64">
        <v>72</v>
      </c>
      <c r="D33" s="64"/>
      <c r="E33" s="746">
        <v>9</v>
      </c>
      <c r="F33" s="64"/>
      <c r="G33" s="746"/>
      <c r="H33" s="64"/>
      <c r="I33" s="64"/>
      <c r="J33" s="64"/>
      <c r="K33" s="749"/>
      <c r="L33" s="64"/>
      <c r="M33" s="749"/>
      <c r="N33" s="64">
        <v>21500</v>
      </c>
      <c r="O33" s="64">
        <v>270200</v>
      </c>
      <c r="P33" s="746">
        <v>31064</v>
      </c>
      <c r="Q33" s="746">
        <v>322764</v>
      </c>
      <c r="R33" s="64">
        <v>35040</v>
      </c>
      <c r="S33" s="749">
        <v>30000</v>
      </c>
      <c r="T33" s="748"/>
      <c r="U33" s="747"/>
      <c r="V33" s="64">
        <v>73415</v>
      </c>
      <c r="W33" s="64">
        <v>39</v>
      </c>
      <c r="X33" s="64">
        <v>0.52</v>
      </c>
      <c r="Y33" s="750">
        <v>5</v>
      </c>
      <c r="Z33" s="750">
        <v>7.2</v>
      </c>
      <c r="AA33" s="746">
        <v>8</v>
      </c>
      <c r="AB33" s="746">
        <v>0</v>
      </c>
      <c r="AC33" s="746">
        <v>0.8</v>
      </c>
      <c r="AD33" s="746">
        <v>0</v>
      </c>
      <c r="AE33" s="746">
        <v>0</v>
      </c>
      <c r="AF33" s="64">
        <v>0</v>
      </c>
      <c r="AG33" s="746">
        <v>401491</v>
      </c>
      <c r="AH33" s="749">
        <v>0</v>
      </c>
      <c r="AI33" s="746">
        <v>0</v>
      </c>
      <c r="AJ33" s="746">
        <v>0</v>
      </c>
      <c r="AK33" s="748">
        <v>157508.1</v>
      </c>
      <c r="AL33" s="747">
        <v>216000</v>
      </c>
      <c r="AM33" s="64"/>
      <c r="AN33" s="64"/>
      <c r="AO33" s="746">
        <v>8.1</v>
      </c>
      <c r="AP33" s="630">
        <v>-1255.9000000000001</v>
      </c>
    </row>
    <row r="34" spans="1:42" x14ac:dyDescent="0.25"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</row>
    <row r="35" spans="1:42" x14ac:dyDescent="0.25"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</row>
    <row r="36" spans="1:42" x14ac:dyDescent="0.25">
      <c r="B36" s="142"/>
      <c r="C36" s="142" t="s">
        <v>604</v>
      </c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</row>
    <row r="37" spans="1:42" x14ac:dyDescent="0.25">
      <c r="B37" s="142"/>
      <c r="C37" s="142"/>
      <c r="D37" s="142"/>
      <c r="E37" s="142" t="s">
        <v>604</v>
      </c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1:42" x14ac:dyDescent="0.25"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</row>
    <row r="39" spans="1:42" x14ac:dyDescent="0.25"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</row>
    <row r="40" spans="1:42" x14ac:dyDescent="0.25"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</row>
    <row r="41" spans="1:42" x14ac:dyDescent="0.25"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</row>
    <row r="42" spans="1:42" x14ac:dyDescent="0.25"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</row>
    <row r="43" spans="1:42" x14ac:dyDescent="0.25"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</row>
    <row r="44" spans="1:42" x14ac:dyDescent="0.25"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</row>
    <row r="45" spans="1:42" x14ac:dyDescent="0.25"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</row>
    <row r="46" spans="1:42" x14ac:dyDescent="0.25"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</row>
    <row r="47" spans="1:42" x14ac:dyDescent="0.25"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</row>
    <row r="48" spans="1:42" x14ac:dyDescent="0.25"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</row>
    <row r="49" spans="2:38" x14ac:dyDescent="0.25"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</row>
    <row r="50" spans="2:38" x14ac:dyDescent="0.25"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</row>
    <row r="51" spans="2:38" x14ac:dyDescent="0.25"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</row>
    <row r="52" spans="2:38" x14ac:dyDescent="0.25"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</row>
    <row r="53" spans="2:38" x14ac:dyDescent="0.25"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</row>
    <row r="54" spans="2:38" x14ac:dyDescent="0.25"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</row>
    <row r="55" spans="2:38" x14ac:dyDescent="0.25"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</row>
    <row r="56" spans="2:38" x14ac:dyDescent="0.25"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</row>
    <row r="57" spans="2:38" x14ac:dyDescent="0.25"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</row>
    <row r="58" spans="2:38" x14ac:dyDescent="0.25"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</row>
    <row r="59" spans="2:38" x14ac:dyDescent="0.25"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</row>
    <row r="60" spans="2:38" x14ac:dyDescent="0.25"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</row>
    <row r="61" spans="2:38" x14ac:dyDescent="0.25"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</row>
    <row r="62" spans="2:38" x14ac:dyDescent="0.25"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</row>
    <row r="63" spans="2:38" x14ac:dyDescent="0.25"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</row>
    <row r="64" spans="2:38" x14ac:dyDescent="0.25"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</row>
    <row r="65" spans="2:38" x14ac:dyDescent="0.25"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</row>
    <row r="66" spans="2:38" x14ac:dyDescent="0.25"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</row>
    <row r="67" spans="2:38" x14ac:dyDescent="0.25"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</row>
    <row r="68" spans="2:38" x14ac:dyDescent="0.25"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</row>
    <row r="69" spans="2:38" x14ac:dyDescent="0.25"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</row>
    <row r="70" spans="2:38" x14ac:dyDescent="0.25"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</row>
    <row r="71" spans="2:38" x14ac:dyDescent="0.25"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</row>
    <row r="72" spans="2:38" x14ac:dyDescent="0.25"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</row>
    <row r="73" spans="2:38" x14ac:dyDescent="0.25"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</row>
    <row r="74" spans="2:38" x14ac:dyDescent="0.25"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</row>
    <row r="75" spans="2:38" x14ac:dyDescent="0.25"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</row>
    <row r="76" spans="2:38" x14ac:dyDescent="0.25"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</row>
    <row r="77" spans="2:38" x14ac:dyDescent="0.25"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</row>
    <row r="78" spans="2:38" x14ac:dyDescent="0.25"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</row>
    <row r="79" spans="2:38" x14ac:dyDescent="0.25"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</row>
    <row r="80" spans="2:38" x14ac:dyDescent="0.25"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</row>
    <row r="81" spans="2:38" x14ac:dyDescent="0.25"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</row>
    <row r="82" spans="2:38" x14ac:dyDescent="0.25"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</row>
    <row r="83" spans="2:38" x14ac:dyDescent="0.25"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</row>
    <row r="84" spans="2:38" x14ac:dyDescent="0.25"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</row>
    <row r="85" spans="2:38" x14ac:dyDescent="0.25"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142"/>
    </row>
    <row r="86" spans="2:38" x14ac:dyDescent="0.25"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</row>
    <row r="87" spans="2:38" x14ac:dyDescent="0.25"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</row>
    <row r="88" spans="2:38" x14ac:dyDescent="0.25"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  <c r="AL88" s="142"/>
    </row>
    <row r="89" spans="2:38" x14ac:dyDescent="0.25"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142"/>
    </row>
    <row r="90" spans="2:38" x14ac:dyDescent="0.25"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2"/>
      <c r="AK90" s="142"/>
      <c r="AL90" s="142"/>
    </row>
    <row r="91" spans="2:38" x14ac:dyDescent="0.25"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  <c r="AL91" s="142"/>
    </row>
    <row r="92" spans="2:38" x14ac:dyDescent="0.25"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2"/>
      <c r="AK92" s="142"/>
      <c r="AL92" s="142"/>
    </row>
    <row r="93" spans="2:38" x14ac:dyDescent="0.25"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</row>
    <row r="94" spans="2:38" x14ac:dyDescent="0.25"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2"/>
      <c r="AK94" s="142"/>
      <c r="AL94" s="142"/>
    </row>
    <row r="95" spans="2:38" x14ac:dyDescent="0.25"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</row>
    <row r="96" spans="2:38" x14ac:dyDescent="0.25"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</row>
    <row r="97" spans="2:38" x14ac:dyDescent="0.25"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  <c r="AL97" s="142"/>
    </row>
    <row r="98" spans="2:38" x14ac:dyDescent="0.25"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2"/>
      <c r="AK98" s="142"/>
      <c r="AL98" s="142"/>
    </row>
    <row r="99" spans="2:38" x14ac:dyDescent="0.25"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</row>
    <row r="100" spans="2:38" x14ac:dyDescent="0.25"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2"/>
      <c r="AK100" s="142"/>
      <c r="AL100" s="142"/>
    </row>
    <row r="101" spans="2:38" x14ac:dyDescent="0.25"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2"/>
      <c r="AK101" s="142"/>
      <c r="AL101" s="142"/>
    </row>
    <row r="102" spans="2:38" x14ac:dyDescent="0.25"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2"/>
      <c r="AK102" s="142"/>
      <c r="AL102" s="142"/>
    </row>
    <row r="103" spans="2:38" x14ac:dyDescent="0.25"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</row>
    <row r="104" spans="2:38" x14ac:dyDescent="0.25"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2"/>
      <c r="AK104" s="142"/>
      <c r="AL104" s="142"/>
    </row>
    <row r="105" spans="2:38" x14ac:dyDescent="0.25"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</row>
    <row r="106" spans="2:38" x14ac:dyDescent="0.25"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</row>
    <row r="107" spans="2:38" x14ac:dyDescent="0.25"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2"/>
      <c r="AK107" s="142"/>
      <c r="AL107" s="142"/>
    </row>
    <row r="108" spans="2:38" x14ac:dyDescent="0.2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  <c r="AK108" s="142"/>
      <c r="AL108" s="142"/>
    </row>
    <row r="109" spans="2:38" x14ac:dyDescent="0.2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  <c r="AK109" s="142"/>
      <c r="AL109" s="142"/>
    </row>
    <row r="110" spans="2:38" x14ac:dyDescent="0.2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  <c r="AK110" s="142"/>
      <c r="AL110" s="142"/>
    </row>
    <row r="111" spans="2:38" x14ac:dyDescent="0.2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  <c r="AL111" s="142"/>
    </row>
    <row r="112" spans="2:38" x14ac:dyDescent="0.2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  <c r="AK112" s="142"/>
      <c r="AL112" s="142"/>
    </row>
    <row r="113" spans="2:38" x14ac:dyDescent="0.2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  <c r="AK113" s="142"/>
      <c r="AL113" s="142"/>
    </row>
    <row r="114" spans="2:38" x14ac:dyDescent="0.2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  <c r="AK114" s="142"/>
      <c r="AL114" s="142"/>
    </row>
    <row r="115" spans="2:38" x14ac:dyDescent="0.2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  <c r="AK115" s="142"/>
      <c r="AL115" s="142"/>
    </row>
    <row r="116" spans="2:38" x14ac:dyDescent="0.2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  <c r="AK116" s="142"/>
      <c r="AL116" s="142"/>
    </row>
    <row r="117" spans="2:38" x14ac:dyDescent="0.2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  <c r="AK117" s="142"/>
      <c r="AL117" s="142"/>
    </row>
    <row r="118" spans="2:38" x14ac:dyDescent="0.2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  <c r="AK118" s="142"/>
      <c r="AL118" s="142"/>
    </row>
    <row r="119" spans="2:38" x14ac:dyDescent="0.2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  <c r="AK119" s="142"/>
      <c r="AL119" s="142"/>
    </row>
    <row r="120" spans="2:38" x14ac:dyDescent="0.2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  <c r="AK120" s="142"/>
      <c r="AL120" s="142"/>
    </row>
    <row r="121" spans="2:38" x14ac:dyDescent="0.2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  <c r="AK121" s="142"/>
      <c r="AL121" s="142"/>
    </row>
    <row r="122" spans="2:38" x14ac:dyDescent="0.2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  <c r="AK122" s="142"/>
      <c r="AL122" s="142"/>
    </row>
    <row r="123" spans="2:38" x14ac:dyDescent="0.2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  <c r="AK123" s="142"/>
      <c r="AL123" s="142"/>
    </row>
    <row r="124" spans="2:38" x14ac:dyDescent="0.2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  <c r="AK124" s="142"/>
      <c r="AL124" s="142"/>
    </row>
    <row r="125" spans="2:38" x14ac:dyDescent="0.2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  <c r="AK125" s="142"/>
      <c r="AL125" s="142"/>
    </row>
    <row r="126" spans="2:38" x14ac:dyDescent="0.2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  <c r="AK126" s="142"/>
      <c r="AL126" s="142"/>
    </row>
    <row r="127" spans="2:38" x14ac:dyDescent="0.2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  <c r="AK127" s="142"/>
      <c r="AL127" s="142"/>
    </row>
    <row r="128" spans="2:38" x14ac:dyDescent="0.2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  <c r="AK128" s="142"/>
      <c r="AL128" s="142"/>
    </row>
    <row r="129" spans="2:38" x14ac:dyDescent="0.2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  <c r="AK129" s="142"/>
      <c r="AL129" s="142"/>
    </row>
    <row r="130" spans="2:38" x14ac:dyDescent="0.2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  <c r="AK130" s="142"/>
      <c r="AL130" s="142"/>
    </row>
    <row r="131" spans="2:38" x14ac:dyDescent="0.2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  <c r="AK131" s="142"/>
      <c r="AL131" s="142"/>
    </row>
    <row r="132" spans="2:38" x14ac:dyDescent="0.2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  <c r="AK132" s="142"/>
      <c r="AL132" s="142"/>
    </row>
    <row r="133" spans="2:38" x14ac:dyDescent="0.2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  <c r="AK133" s="142"/>
      <c r="AL133" s="142"/>
    </row>
    <row r="134" spans="2:38" x14ac:dyDescent="0.2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  <c r="AK134" s="142"/>
      <c r="AL134" s="142"/>
    </row>
    <row r="135" spans="2:38" x14ac:dyDescent="0.2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  <c r="AK135" s="142"/>
      <c r="AL135" s="142"/>
    </row>
    <row r="136" spans="2:38" x14ac:dyDescent="0.2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  <c r="AK136" s="142"/>
      <c r="AL136" s="142"/>
    </row>
    <row r="137" spans="2:38" x14ac:dyDescent="0.2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  <c r="AK137" s="142"/>
      <c r="AL137" s="142"/>
    </row>
    <row r="138" spans="2:38" x14ac:dyDescent="0.2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  <c r="AK138" s="142"/>
      <c r="AL138" s="142"/>
    </row>
    <row r="139" spans="2:38" x14ac:dyDescent="0.2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  <c r="AK139" s="142"/>
      <c r="AL139" s="142"/>
    </row>
    <row r="140" spans="2:38" x14ac:dyDescent="0.2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  <c r="AK140" s="142"/>
      <c r="AL140" s="142"/>
    </row>
    <row r="141" spans="2:38" x14ac:dyDescent="0.2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  <c r="AK141" s="142"/>
      <c r="AL141" s="142"/>
    </row>
    <row r="142" spans="2:38" x14ac:dyDescent="0.2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  <c r="AK142" s="142"/>
      <c r="AL142" s="142"/>
    </row>
    <row r="143" spans="2:38" x14ac:dyDescent="0.2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  <c r="AK143" s="142"/>
      <c r="AL143" s="142"/>
    </row>
    <row r="144" spans="2:38" x14ac:dyDescent="0.2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  <c r="AK144" s="142"/>
      <c r="AL144" s="142"/>
    </row>
    <row r="145" spans="2:38" x14ac:dyDescent="0.2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  <c r="AL145" s="142"/>
    </row>
  </sheetData>
  <mergeCells count="32">
    <mergeCell ref="A1:AO1"/>
    <mergeCell ref="A2:A5"/>
    <mergeCell ref="B2:B5"/>
    <mergeCell ref="D3:D5"/>
    <mergeCell ref="E3:E4"/>
    <mergeCell ref="F3:F4"/>
    <mergeCell ref="K3:K4"/>
    <mergeCell ref="L3:L4"/>
    <mergeCell ref="M3:M4"/>
    <mergeCell ref="N3:N4"/>
    <mergeCell ref="N2:Q2"/>
    <mergeCell ref="Q3:Q4"/>
    <mergeCell ref="C2:C4"/>
    <mergeCell ref="V2:X2"/>
    <mergeCell ref="P3:P4"/>
    <mergeCell ref="R2:U3"/>
    <mergeCell ref="G3:G4"/>
    <mergeCell ref="H3:H4"/>
    <mergeCell ref="AK3:AN3"/>
    <mergeCell ref="AO3:AO4"/>
    <mergeCell ref="AG2:AP2"/>
    <mergeCell ref="AP3:AP4"/>
    <mergeCell ref="AG3:AJ3"/>
    <mergeCell ref="O3:O4"/>
    <mergeCell ref="D2:H2"/>
    <mergeCell ref="V3:X3"/>
    <mergeCell ref="Y2:AF2"/>
    <mergeCell ref="Y3:AB3"/>
    <mergeCell ref="AC3:AF3"/>
    <mergeCell ref="I2:M2"/>
    <mergeCell ref="I3:I4"/>
    <mergeCell ref="J3:J4"/>
  </mergeCells>
  <pageMargins left="0.22" right="0.2" top="0.4" bottom="0.17" header="0.3" footer="0.17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8"/>
  <sheetViews>
    <sheetView zoomScale="89" zoomScaleNormal="89" workbookViewId="0">
      <selection activeCell="P30" sqref="P30"/>
    </sheetView>
  </sheetViews>
  <sheetFormatPr defaultRowHeight="13.5" x14ac:dyDescent="0.25"/>
  <cols>
    <col min="1" max="1" width="4.7109375" style="140" customWidth="1"/>
    <col min="2" max="2" width="13" style="140" customWidth="1"/>
    <col min="3" max="3" width="5.42578125" style="140" customWidth="1"/>
    <col min="4" max="4" width="17.42578125" style="140" bestFit="1" customWidth="1"/>
    <col min="5" max="5" width="5.85546875" style="140" customWidth="1"/>
    <col min="6" max="6" width="12.5703125" style="140" bestFit="1" customWidth="1"/>
    <col min="7" max="7" width="8.28515625" style="140" bestFit="1" customWidth="1"/>
    <col min="8" max="8" width="7.28515625" style="140" customWidth="1"/>
    <col min="9" max="11" width="5.85546875" style="140" customWidth="1"/>
    <col min="12" max="12" width="12.85546875" style="140" bestFit="1" customWidth="1"/>
    <col min="13" max="13" width="4.140625" style="140" customWidth="1"/>
    <col min="14" max="15" width="10.85546875" style="140" bestFit="1" customWidth="1"/>
    <col min="16" max="16" width="9" style="140" bestFit="1" customWidth="1"/>
    <col min="17" max="17" width="10.28515625" style="140" bestFit="1" customWidth="1"/>
    <col min="18" max="18" width="6.7109375" style="140" bestFit="1" customWidth="1"/>
    <col min="19" max="22" width="7.7109375" style="140" bestFit="1" customWidth="1"/>
    <col min="23" max="23" width="8.28515625" style="140" bestFit="1" customWidth="1"/>
    <col min="24" max="24" width="7.85546875" style="140" bestFit="1" customWidth="1"/>
    <col min="25" max="25" width="4.5703125" style="140" customWidth="1"/>
    <col min="26" max="26" width="5.42578125" style="140" customWidth="1"/>
    <col min="27" max="27" width="7.7109375" style="140" bestFit="1" customWidth="1"/>
    <col min="28" max="28" width="5.7109375" style="140" bestFit="1" customWidth="1"/>
    <col min="29" max="29" width="4.85546875" style="140" customWidth="1"/>
    <col min="30" max="31" width="5.42578125" style="140" customWidth="1"/>
    <col min="32" max="32" width="5.5703125" style="140" bestFit="1" customWidth="1"/>
    <col min="33" max="33" width="5.5703125" style="141" bestFit="1" customWidth="1"/>
    <col min="34" max="34" width="4.85546875" style="141" customWidth="1"/>
    <col min="35" max="35" width="5.5703125" style="141" customWidth="1"/>
    <col min="36" max="36" width="10.85546875" style="141" bestFit="1" customWidth="1"/>
    <col min="37" max="37" width="4.7109375" style="140" customWidth="1"/>
    <col min="38" max="40" width="10.28515625" style="140" bestFit="1" customWidth="1"/>
    <col min="41" max="42" width="11.5703125" style="140" bestFit="1" customWidth="1"/>
    <col min="43" max="43" width="8.85546875" style="140" customWidth="1"/>
    <col min="44" max="44" width="9.28515625" style="140" customWidth="1"/>
    <col min="45" max="45" width="4.140625" style="140" customWidth="1"/>
    <col min="46" max="46" width="6.5703125" style="140" customWidth="1"/>
    <col min="47" max="47" width="5.42578125" style="140" customWidth="1"/>
    <col min="48" max="48" width="5" style="140" customWidth="1"/>
    <col min="49" max="49" width="8" style="140" customWidth="1"/>
    <col min="50" max="50" width="5" style="140" customWidth="1"/>
    <col min="51" max="51" width="6.140625" style="140" customWidth="1"/>
    <col min="52" max="52" width="4.28515625" style="140" customWidth="1"/>
    <col min="53" max="53" width="36.7109375" style="140" customWidth="1"/>
    <col min="54" max="16384" width="9.140625" style="140"/>
  </cols>
  <sheetData>
    <row r="1" spans="1:52" ht="33" customHeight="1" thickBot="1" x14ac:dyDescent="0.3">
      <c r="A1" s="905" t="s">
        <v>781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  <c r="T1" s="905"/>
      <c r="U1" s="905"/>
      <c r="V1" s="905"/>
      <c r="W1" s="905"/>
      <c r="X1" s="905"/>
      <c r="Y1" s="905"/>
      <c r="Z1" s="905"/>
      <c r="AA1" s="905"/>
      <c r="AB1" s="905"/>
      <c r="AC1" s="905"/>
      <c r="AD1" s="905"/>
      <c r="AE1" s="905"/>
      <c r="AF1" s="905"/>
      <c r="AG1" s="905"/>
      <c r="AH1" s="905"/>
      <c r="AI1" s="905"/>
      <c r="AJ1" s="905"/>
      <c r="AK1" s="905"/>
      <c r="AL1" s="905"/>
      <c r="AM1" s="905"/>
      <c r="AN1" s="905"/>
      <c r="AO1" s="905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</row>
    <row r="2" spans="1:52" ht="57" customHeight="1" x14ac:dyDescent="0.25">
      <c r="A2" s="906" t="s">
        <v>134</v>
      </c>
      <c r="B2" s="897" t="s">
        <v>133</v>
      </c>
      <c r="C2" s="910" t="s">
        <v>132</v>
      </c>
      <c r="D2" s="911" t="s">
        <v>131</v>
      </c>
      <c r="E2" s="911"/>
      <c r="F2" s="911"/>
      <c r="G2" s="911"/>
      <c r="H2" s="911"/>
      <c r="I2" s="930" t="s">
        <v>130</v>
      </c>
      <c r="J2" s="930"/>
      <c r="K2" s="930"/>
      <c r="L2" s="930"/>
      <c r="M2" s="930"/>
      <c r="N2" s="935" t="s">
        <v>129</v>
      </c>
      <c r="O2" s="935"/>
      <c r="P2" s="935"/>
      <c r="Q2" s="935"/>
      <c r="R2" s="913" t="s">
        <v>128</v>
      </c>
      <c r="S2" s="913"/>
      <c r="T2" s="913"/>
      <c r="U2" s="913"/>
      <c r="V2" s="930" t="s">
        <v>127</v>
      </c>
      <c r="W2" s="930"/>
      <c r="X2" s="930"/>
      <c r="Y2" s="911" t="s">
        <v>126</v>
      </c>
      <c r="Z2" s="911"/>
      <c r="AA2" s="911"/>
      <c r="AB2" s="911"/>
      <c r="AC2" s="911"/>
      <c r="AD2" s="911"/>
      <c r="AE2" s="911"/>
      <c r="AF2" s="911"/>
      <c r="AG2" s="930" t="s">
        <v>125</v>
      </c>
      <c r="AH2" s="930"/>
      <c r="AI2" s="930"/>
      <c r="AJ2" s="930"/>
      <c r="AK2" s="930"/>
      <c r="AL2" s="930"/>
      <c r="AM2" s="930"/>
      <c r="AN2" s="930"/>
      <c r="AO2" s="930"/>
      <c r="AP2" s="931"/>
      <c r="AQ2" s="210"/>
      <c r="AR2" s="210"/>
      <c r="AS2" s="210"/>
      <c r="AT2" s="210"/>
      <c r="AU2" s="210"/>
      <c r="AV2" s="210"/>
    </row>
    <row r="3" spans="1:52" ht="136.5" customHeight="1" x14ac:dyDescent="0.25">
      <c r="A3" s="907"/>
      <c r="B3" s="890"/>
      <c r="C3" s="894"/>
      <c r="D3" s="894" t="s">
        <v>124</v>
      </c>
      <c r="E3" s="890" t="s">
        <v>123</v>
      </c>
      <c r="F3" s="932" t="s">
        <v>122</v>
      </c>
      <c r="G3" s="933" t="s">
        <v>121</v>
      </c>
      <c r="H3" s="936" t="s">
        <v>120</v>
      </c>
      <c r="I3" s="933" t="s">
        <v>119</v>
      </c>
      <c r="J3" s="933" t="s">
        <v>118</v>
      </c>
      <c r="K3" s="933" t="s">
        <v>117</v>
      </c>
      <c r="L3" s="933" t="s">
        <v>116</v>
      </c>
      <c r="M3" s="927" t="s">
        <v>100</v>
      </c>
      <c r="N3" s="928" t="s">
        <v>115</v>
      </c>
      <c r="O3" s="928" t="s">
        <v>114</v>
      </c>
      <c r="P3" s="928" t="s">
        <v>113</v>
      </c>
      <c r="Q3" s="929" t="s">
        <v>107</v>
      </c>
      <c r="R3" s="914"/>
      <c r="S3" s="914"/>
      <c r="T3" s="914"/>
      <c r="U3" s="914"/>
      <c r="V3" s="927" t="s">
        <v>112</v>
      </c>
      <c r="W3" s="927"/>
      <c r="X3" s="927"/>
      <c r="Y3" s="890" t="s">
        <v>111</v>
      </c>
      <c r="Z3" s="890"/>
      <c r="AA3" s="890"/>
      <c r="AB3" s="890"/>
      <c r="AC3" s="890" t="s">
        <v>110</v>
      </c>
      <c r="AD3" s="890"/>
      <c r="AE3" s="890"/>
      <c r="AF3" s="890"/>
      <c r="AG3" s="891" t="s">
        <v>109</v>
      </c>
      <c r="AH3" s="891"/>
      <c r="AI3" s="891"/>
      <c r="AJ3" s="891"/>
      <c r="AK3" s="924" t="s">
        <v>108</v>
      </c>
      <c r="AL3" s="924"/>
      <c r="AM3" s="924"/>
      <c r="AN3" s="924"/>
      <c r="AO3" s="925" t="s">
        <v>107</v>
      </c>
      <c r="AP3" s="926" t="s">
        <v>106</v>
      </c>
      <c r="AQ3" s="209"/>
      <c r="AR3" s="209"/>
      <c r="AS3" s="209"/>
      <c r="AT3" s="209"/>
      <c r="AU3" s="209"/>
      <c r="AV3" s="209"/>
    </row>
    <row r="4" spans="1:52" ht="93.75" customHeight="1" x14ac:dyDescent="0.25">
      <c r="A4" s="907"/>
      <c r="B4" s="890"/>
      <c r="C4" s="894"/>
      <c r="D4" s="894"/>
      <c r="E4" s="890"/>
      <c r="F4" s="932"/>
      <c r="G4" s="933"/>
      <c r="H4" s="936"/>
      <c r="I4" s="933"/>
      <c r="J4" s="933"/>
      <c r="K4" s="933"/>
      <c r="L4" s="933"/>
      <c r="M4" s="927"/>
      <c r="N4" s="928"/>
      <c r="O4" s="928"/>
      <c r="P4" s="928"/>
      <c r="Q4" s="929"/>
      <c r="R4" s="442" t="s">
        <v>105</v>
      </c>
      <c r="S4" s="442" t="s">
        <v>104</v>
      </c>
      <c r="T4" s="442" t="s">
        <v>103</v>
      </c>
      <c r="U4" s="442" t="s">
        <v>96</v>
      </c>
      <c r="V4" s="136" t="s">
        <v>102</v>
      </c>
      <c r="W4" s="136" t="s">
        <v>101</v>
      </c>
      <c r="X4" s="136" t="s">
        <v>93</v>
      </c>
      <c r="Y4" s="441" t="s">
        <v>99</v>
      </c>
      <c r="Z4" s="441" t="s">
        <v>98</v>
      </c>
      <c r="AA4" s="441" t="s">
        <v>97</v>
      </c>
      <c r="AB4" s="441" t="s">
        <v>100</v>
      </c>
      <c r="AC4" s="441" t="s">
        <v>99</v>
      </c>
      <c r="AD4" s="441" t="s">
        <v>98</v>
      </c>
      <c r="AE4" s="441" t="s">
        <v>97</v>
      </c>
      <c r="AF4" s="441" t="s">
        <v>100</v>
      </c>
      <c r="AG4" s="440" t="s">
        <v>99</v>
      </c>
      <c r="AH4" s="440" t="s">
        <v>98</v>
      </c>
      <c r="AI4" s="440" t="s">
        <v>97</v>
      </c>
      <c r="AJ4" s="439" t="s">
        <v>96</v>
      </c>
      <c r="AK4" s="438" t="s">
        <v>99</v>
      </c>
      <c r="AL4" s="438" t="s">
        <v>98</v>
      </c>
      <c r="AM4" s="438" t="s">
        <v>97</v>
      </c>
      <c r="AN4" s="437" t="s">
        <v>96</v>
      </c>
      <c r="AO4" s="925"/>
      <c r="AP4" s="926"/>
      <c r="AQ4" s="130"/>
      <c r="AR4" s="130"/>
      <c r="AS4" s="209"/>
      <c r="AT4" s="130"/>
      <c r="AU4" s="130"/>
      <c r="AV4" s="130"/>
    </row>
    <row r="5" spans="1:52" ht="36" customHeight="1" thickBot="1" x14ac:dyDescent="0.3">
      <c r="A5" s="908"/>
      <c r="B5" s="909"/>
      <c r="C5" s="436" t="s">
        <v>94</v>
      </c>
      <c r="D5" s="902"/>
      <c r="E5" s="436" t="s">
        <v>94</v>
      </c>
      <c r="F5" s="435"/>
      <c r="G5" s="435"/>
      <c r="H5" s="434"/>
      <c r="I5" s="123"/>
      <c r="J5" s="123"/>
      <c r="K5" s="127"/>
      <c r="L5" s="123"/>
      <c r="M5" s="123"/>
      <c r="N5" s="126" t="s">
        <v>88</v>
      </c>
      <c r="O5" s="126" t="s">
        <v>88</v>
      </c>
      <c r="P5" s="126" t="s">
        <v>88</v>
      </c>
      <c r="Q5" s="125" t="s">
        <v>88</v>
      </c>
      <c r="R5" s="433" t="s">
        <v>89</v>
      </c>
      <c r="S5" s="433" t="s">
        <v>89</v>
      </c>
      <c r="T5" s="433" t="s">
        <v>89</v>
      </c>
      <c r="U5" s="433" t="s">
        <v>89</v>
      </c>
      <c r="V5" s="123" t="s">
        <v>95</v>
      </c>
      <c r="W5" s="123" t="s">
        <v>94</v>
      </c>
      <c r="X5" s="123" t="s">
        <v>93</v>
      </c>
      <c r="Y5" s="432" t="s">
        <v>92</v>
      </c>
      <c r="Z5" s="432" t="s">
        <v>91</v>
      </c>
      <c r="AA5" s="122" t="s">
        <v>90</v>
      </c>
      <c r="AB5" s="432"/>
      <c r="AC5" s="432" t="s">
        <v>92</v>
      </c>
      <c r="AD5" s="432" t="s">
        <v>91</v>
      </c>
      <c r="AE5" s="432" t="s">
        <v>90</v>
      </c>
      <c r="AF5" s="432"/>
      <c r="AG5" s="431" t="s">
        <v>89</v>
      </c>
      <c r="AH5" s="431" t="s">
        <v>89</v>
      </c>
      <c r="AI5" s="431" t="s">
        <v>89</v>
      </c>
      <c r="AJ5" s="431" t="s">
        <v>89</v>
      </c>
      <c r="AK5" s="430" t="s">
        <v>89</v>
      </c>
      <c r="AL5" s="430" t="s">
        <v>89</v>
      </c>
      <c r="AM5" s="430" t="s">
        <v>89</v>
      </c>
      <c r="AN5" s="119" t="s">
        <v>88</v>
      </c>
      <c r="AO5" s="118" t="s">
        <v>88</v>
      </c>
      <c r="AP5" s="117" t="s">
        <v>88</v>
      </c>
      <c r="AQ5" s="74"/>
      <c r="AR5" s="74"/>
      <c r="AS5" s="74"/>
      <c r="AT5" s="74"/>
      <c r="AU5" s="74"/>
      <c r="AV5" s="74"/>
    </row>
    <row r="6" spans="1:52" ht="19.5" customHeight="1" x14ac:dyDescent="0.25">
      <c r="A6" s="116">
        <v>1</v>
      </c>
      <c r="B6" s="108">
        <v>2</v>
      </c>
      <c r="C6" s="109">
        <v>3</v>
      </c>
      <c r="D6" s="108">
        <v>4</v>
      </c>
      <c r="E6" s="109">
        <v>5</v>
      </c>
      <c r="F6" s="108">
        <v>6</v>
      </c>
      <c r="G6" s="109">
        <v>7</v>
      </c>
      <c r="H6" s="115">
        <v>8</v>
      </c>
      <c r="I6" s="109">
        <v>9</v>
      </c>
      <c r="J6" s="108">
        <v>10</v>
      </c>
      <c r="K6" s="109">
        <v>11</v>
      </c>
      <c r="L6" s="108">
        <v>12</v>
      </c>
      <c r="M6" s="109">
        <v>13</v>
      </c>
      <c r="N6" s="113">
        <v>14</v>
      </c>
      <c r="O6" s="114">
        <v>15</v>
      </c>
      <c r="P6" s="113">
        <v>16</v>
      </c>
      <c r="Q6" s="112">
        <v>17</v>
      </c>
      <c r="R6" s="111">
        <v>18</v>
      </c>
      <c r="S6" s="110">
        <v>19</v>
      </c>
      <c r="T6" s="111">
        <v>20</v>
      </c>
      <c r="U6" s="110">
        <v>21</v>
      </c>
      <c r="V6" s="108">
        <v>22</v>
      </c>
      <c r="W6" s="109">
        <v>23</v>
      </c>
      <c r="X6" s="108">
        <v>24</v>
      </c>
      <c r="Y6" s="109">
        <v>25</v>
      </c>
      <c r="Z6" s="108">
        <v>26</v>
      </c>
      <c r="AA6" s="109">
        <v>27</v>
      </c>
      <c r="AB6" s="108">
        <v>28</v>
      </c>
      <c r="AC6" s="109">
        <v>29</v>
      </c>
      <c r="AD6" s="108">
        <v>30</v>
      </c>
      <c r="AE6" s="109">
        <v>31</v>
      </c>
      <c r="AF6" s="108">
        <v>32</v>
      </c>
      <c r="AG6" s="107">
        <v>33</v>
      </c>
      <c r="AH6" s="106">
        <v>34</v>
      </c>
      <c r="AI6" s="107">
        <v>35</v>
      </c>
      <c r="AJ6" s="106">
        <v>36</v>
      </c>
      <c r="AK6" s="105">
        <v>37</v>
      </c>
      <c r="AL6" s="104">
        <v>38</v>
      </c>
      <c r="AM6" s="105">
        <v>39</v>
      </c>
      <c r="AN6" s="104">
        <v>40</v>
      </c>
      <c r="AO6" s="103">
        <v>41</v>
      </c>
      <c r="AP6" s="102">
        <v>42</v>
      </c>
      <c r="AQ6" s="101"/>
      <c r="AR6" s="100"/>
      <c r="AS6" s="101"/>
      <c r="AT6" s="100"/>
      <c r="AU6" s="101"/>
      <c r="AV6" s="427"/>
    </row>
    <row r="7" spans="1:52" ht="99" customHeight="1" x14ac:dyDescent="0.25">
      <c r="A7" s="745">
        <v>1</v>
      </c>
      <c r="B7" s="446" t="s">
        <v>780</v>
      </c>
      <c r="C7" s="446">
        <v>9</v>
      </c>
      <c r="D7" s="56" t="s">
        <v>59</v>
      </c>
      <c r="E7" s="446">
        <v>1</v>
      </c>
      <c r="F7" s="565">
        <v>43789</v>
      </c>
      <c r="G7" s="56" t="s">
        <v>457</v>
      </c>
      <c r="H7" s="71" t="s">
        <v>297</v>
      </c>
      <c r="I7" s="446"/>
      <c r="J7" s="446">
        <v>1</v>
      </c>
      <c r="K7" s="446"/>
      <c r="L7" s="446" t="s">
        <v>769</v>
      </c>
      <c r="M7" s="446"/>
      <c r="N7" s="448">
        <v>828000</v>
      </c>
      <c r="O7" s="448">
        <v>926000</v>
      </c>
      <c r="P7" s="448"/>
      <c r="Q7" s="447">
        <f t="shared" ref="Q7:Q14" si="0">N7+O7+P7</f>
        <v>1754000</v>
      </c>
      <c r="R7" s="55"/>
      <c r="S7" s="55">
        <v>15000</v>
      </c>
      <c r="T7" s="55">
        <v>15000</v>
      </c>
      <c r="U7" s="55">
        <v>15000</v>
      </c>
      <c r="V7" s="708">
        <v>11993</v>
      </c>
      <c r="W7" s="708">
        <v>200</v>
      </c>
      <c r="X7" s="708">
        <v>2</v>
      </c>
      <c r="Y7" s="708"/>
      <c r="Z7" s="708">
        <v>90</v>
      </c>
      <c r="AA7" s="708">
        <v>90</v>
      </c>
      <c r="AB7" s="708">
        <v>85</v>
      </c>
      <c r="AC7" s="708"/>
      <c r="AD7" s="708">
        <v>10</v>
      </c>
      <c r="AE7" s="708">
        <v>2</v>
      </c>
      <c r="AF7" s="708">
        <v>25</v>
      </c>
      <c r="AG7" s="452"/>
      <c r="AH7" s="452"/>
      <c r="AI7" s="452"/>
      <c r="AJ7" s="452">
        <v>770000</v>
      </c>
      <c r="AK7" s="445">
        <f t="shared" ref="AK7:AN10" si="1">R7*Y7</f>
        <v>0</v>
      </c>
      <c r="AL7" s="445">
        <f t="shared" si="1"/>
        <v>1350000</v>
      </c>
      <c r="AM7" s="445">
        <f t="shared" si="1"/>
        <v>1350000</v>
      </c>
      <c r="AN7" s="445">
        <f t="shared" si="1"/>
        <v>1275000</v>
      </c>
      <c r="AO7" s="66">
        <f>AK7+AL7+AM7+AN7</f>
        <v>3975000</v>
      </c>
      <c r="AP7" s="65">
        <f t="shared" ref="AP7:AP14" si="2">AO7-Q7</f>
        <v>2221000</v>
      </c>
      <c r="AQ7" s="74"/>
      <c r="AR7" s="74"/>
      <c r="AS7" s="74"/>
      <c r="AT7" s="74"/>
      <c r="AU7" s="74"/>
      <c r="AV7" s="74"/>
    </row>
    <row r="8" spans="1:52" ht="142.5" x14ac:dyDescent="0.25">
      <c r="A8" s="745">
        <v>2</v>
      </c>
      <c r="B8" s="446"/>
      <c r="C8" s="446"/>
      <c r="D8" s="56" t="s">
        <v>64</v>
      </c>
      <c r="E8" s="446">
        <v>1</v>
      </c>
      <c r="F8" s="446" t="s">
        <v>777</v>
      </c>
      <c r="G8" s="446" t="s">
        <v>779</v>
      </c>
      <c r="H8" s="71" t="s">
        <v>297</v>
      </c>
      <c r="I8" s="446"/>
      <c r="J8" s="446">
        <v>1</v>
      </c>
      <c r="K8" s="446"/>
      <c r="L8" s="565" t="s">
        <v>769</v>
      </c>
      <c r="M8" s="446"/>
      <c r="N8" s="448">
        <v>200000</v>
      </c>
      <c r="O8" s="448"/>
      <c r="P8" s="448"/>
      <c r="Q8" s="447">
        <f t="shared" si="0"/>
        <v>200000</v>
      </c>
      <c r="R8" s="55"/>
      <c r="S8" s="55">
        <v>15000</v>
      </c>
      <c r="T8" s="55"/>
      <c r="U8" s="55">
        <v>15000</v>
      </c>
      <c r="V8" s="708">
        <v>11993</v>
      </c>
      <c r="W8" s="708"/>
      <c r="X8" s="708"/>
      <c r="Y8" s="708"/>
      <c r="Z8" s="708"/>
      <c r="AA8" s="708"/>
      <c r="AB8" s="708"/>
      <c r="AC8" s="708"/>
      <c r="AD8" s="708"/>
      <c r="AE8" s="708"/>
      <c r="AF8" s="708"/>
      <c r="AG8" s="452"/>
      <c r="AH8" s="452"/>
      <c r="AI8" s="452"/>
      <c r="AJ8" s="452"/>
      <c r="AK8" s="445">
        <f t="shared" si="1"/>
        <v>0</v>
      </c>
      <c r="AL8" s="445">
        <f t="shared" si="1"/>
        <v>0</v>
      </c>
      <c r="AM8" s="445">
        <f t="shared" si="1"/>
        <v>0</v>
      </c>
      <c r="AN8" s="445">
        <f t="shared" si="1"/>
        <v>0</v>
      </c>
      <c r="AO8" s="66">
        <f>AK8+AL8+AM8+AN8</f>
        <v>0</v>
      </c>
      <c r="AP8" s="65">
        <f t="shared" si="2"/>
        <v>-200000</v>
      </c>
      <c r="AQ8" s="74"/>
      <c r="AR8" s="74"/>
      <c r="AS8" s="74"/>
      <c r="AT8" s="74"/>
      <c r="AU8" s="74"/>
      <c r="AV8" s="74"/>
    </row>
    <row r="9" spans="1:52" ht="142.5" x14ac:dyDescent="0.25">
      <c r="A9" s="446">
        <v>3</v>
      </c>
      <c r="B9" s="446"/>
      <c r="C9" s="446"/>
      <c r="D9" s="446" t="s">
        <v>778</v>
      </c>
      <c r="E9" s="446">
        <v>1</v>
      </c>
      <c r="F9" s="446" t="s">
        <v>777</v>
      </c>
      <c r="G9" s="446" t="s">
        <v>776</v>
      </c>
      <c r="H9" s="71" t="s">
        <v>297</v>
      </c>
      <c r="I9" s="446"/>
      <c r="J9" s="446">
        <v>1</v>
      </c>
      <c r="K9" s="446"/>
      <c r="L9" s="565" t="s">
        <v>769</v>
      </c>
      <c r="M9" s="446"/>
      <c r="N9" s="448">
        <v>300000</v>
      </c>
      <c r="O9" s="448"/>
      <c r="P9" s="448"/>
      <c r="Q9" s="447">
        <f t="shared" si="0"/>
        <v>300000</v>
      </c>
      <c r="R9" s="55"/>
      <c r="S9" s="55"/>
      <c r="T9" s="55"/>
      <c r="U9" s="55">
        <v>10000</v>
      </c>
      <c r="V9" s="708">
        <v>11993</v>
      </c>
      <c r="W9" s="708"/>
      <c r="X9" s="708"/>
      <c r="Y9" s="708"/>
      <c r="Z9" s="708"/>
      <c r="AA9" s="708"/>
      <c r="AB9" s="708"/>
      <c r="AC9" s="708"/>
      <c r="AD9" s="708"/>
      <c r="AE9" s="708">
        <v>0</v>
      </c>
      <c r="AF9" s="708">
        <v>0</v>
      </c>
      <c r="AG9" s="452"/>
      <c r="AH9" s="452"/>
      <c r="AI9" s="452"/>
      <c r="AJ9" s="452"/>
      <c r="AK9" s="445">
        <f t="shared" si="1"/>
        <v>0</v>
      </c>
      <c r="AL9" s="445">
        <f t="shared" si="1"/>
        <v>0</v>
      </c>
      <c r="AM9" s="445">
        <f t="shared" si="1"/>
        <v>0</v>
      </c>
      <c r="AN9" s="445">
        <f t="shared" si="1"/>
        <v>0</v>
      </c>
      <c r="AO9" s="66">
        <f>AK9+AL9+AM9+AN9</f>
        <v>0</v>
      </c>
      <c r="AP9" s="65">
        <f t="shared" si="2"/>
        <v>-300000</v>
      </c>
      <c r="AQ9" s="74"/>
      <c r="AR9" s="74"/>
      <c r="AS9" s="74"/>
      <c r="AT9" s="74"/>
      <c r="AU9" s="74"/>
      <c r="AV9" s="74"/>
    </row>
    <row r="10" spans="1:52" ht="142.5" x14ac:dyDescent="0.25">
      <c r="A10" s="745">
        <v>4</v>
      </c>
      <c r="B10" s="446"/>
      <c r="C10" s="446"/>
      <c r="D10" s="744" t="s">
        <v>775</v>
      </c>
      <c r="E10" s="743">
        <v>1</v>
      </c>
      <c r="F10" s="718" t="s">
        <v>774</v>
      </c>
      <c r="G10" s="598" t="s">
        <v>773</v>
      </c>
      <c r="H10" s="71" t="s">
        <v>297</v>
      </c>
      <c r="I10" s="742"/>
      <c r="J10" s="446">
        <v>1</v>
      </c>
      <c r="K10" s="742"/>
      <c r="L10" s="565" t="s">
        <v>769</v>
      </c>
      <c r="M10" s="742"/>
      <c r="N10" s="448">
        <v>486000</v>
      </c>
      <c r="O10" s="448">
        <v>668080</v>
      </c>
      <c r="P10" s="448"/>
      <c r="Q10" s="447">
        <f t="shared" si="0"/>
        <v>1154080</v>
      </c>
      <c r="R10" s="55"/>
      <c r="S10" s="55"/>
      <c r="T10" s="55">
        <v>700</v>
      </c>
      <c r="U10" s="55">
        <v>10000</v>
      </c>
      <c r="V10" s="708">
        <v>11993</v>
      </c>
      <c r="W10" s="708">
        <v>200</v>
      </c>
      <c r="X10" s="708">
        <v>2</v>
      </c>
      <c r="Y10" s="708"/>
      <c r="Z10" s="708"/>
      <c r="AA10" s="708">
        <v>480</v>
      </c>
      <c r="AB10" s="708">
        <v>90</v>
      </c>
      <c r="AC10" s="708"/>
      <c r="AD10" s="708"/>
      <c r="AE10" s="708">
        <v>4</v>
      </c>
      <c r="AF10" s="708">
        <v>7</v>
      </c>
      <c r="AG10" s="452"/>
      <c r="AH10" s="452"/>
      <c r="AI10" s="452"/>
      <c r="AJ10" s="452"/>
      <c r="AK10" s="445">
        <f t="shared" si="1"/>
        <v>0</v>
      </c>
      <c r="AL10" s="445">
        <f t="shared" si="1"/>
        <v>0</v>
      </c>
      <c r="AM10" s="445">
        <f t="shared" si="1"/>
        <v>336000</v>
      </c>
      <c r="AN10" s="445">
        <f t="shared" si="1"/>
        <v>900000</v>
      </c>
      <c r="AO10" s="66">
        <f>AK10+AL10+AM10+AN10</f>
        <v>1236000</v>
      </c>
      <c r="AP10" s="65">
        <f t="shared" si="2"/>
        <v>81920</v>
      </c>
      <c r="AQ10" s="74"/>
      <c r="AR10" s="74"/>
      <c r="AS10" s="74"/>
      <c r="AT10" s="74"/>
      <c r="AU10" s="74"/>
      <c r="AV10" s="74"/>
    </row>
    <row r="11" spans="1:52" ht="142.5" x14ac:dyDescent="0.25">
      <c r="A11" s="446">
        <v>5</v>
      </c>
      <c r="B11" s="446"/>
      <c r="C11" s="446"/>
      <c r="D11" s="744" t="s">
        <v>772</v>
      </c>
      <c r="E11" s="743">
        <v>1</v>
      </c>
      <c r="F11" s="718" t="s">
        <v>771</v>
      </c>
      <c r="G11" s="598" t="s">
        <v>770</v>
      </c>
      <c r="H11" s="71" t="s">
        <v>297</v>
      </c>
      <c r="I11" s="742"/>
      <c r="J11" s="446">
        <v>1</v>
      </c>
      <c r="K11" s="742"/>
      <c r="L11" s="565" t="s">
        <v>769</v>
      </c>
      <c r="M11" s="742"/>
      <c r="N11" s="448">
        <v>486000</v>
      </c>
      <c r="O11" s="448">
        <v>522970</v>
      </c>
      <c r="P11" s="448"/>
      <c r="Q11" s="447">
        <f t="shared" si="0"/>
        <v>1008970</v>
      </c>
      <c r="R11" s="55"/>
      <c r="S11" s="55"/>
      <c r="T11" s="43">
        <v>500</v>
      </c>
      <c r="U11" s="55">
        <v>5000</v>
      </c>
      <c r="V11" s="708">
        <v>11993</v>
      </c>
      <c r="W11" s="708">
        <v>200</v>
      </c>
      <c r="X11" s="708">
        <v>2</v>
      </c>
      <c r="Y11" s="708"/>
      <c r="Z11" s="708"/>
      <c r="AA11" s="708">
        <v>200</v>
      </c>
      <c r="AB11" s="708">
        <v>60</v>
      </c>
      <c r="AC11" s="708"/>
      <c r="AD11" s="708"/>
      <c r="AE11" s="708">
        <v>20</v>
      </c>
      <c r="AF11" s="708">
        <v>7</v>
      </c>
      <c r="AG11" s="452"/>
      <c r="AH11" s="452"/>
      <c r="AI11" s="452"/>
      <c r="AJ11" s="452"/>
      <c r="AK11" s="445">
        <f>R11*Y11</f>
        <v>0</v>
      </c>
      <c r="AL11" s="445">
        <f>S11*Z11</f>
        <v>0</v>
      </c>
      <c r="AM11" s="445">
        <f>T11*AA11</f>
        <v>100000</v>
      </c>
      <c r="AN11" s="445">
        <f>U11*AB11*AF11</f>
        <v>2100000</v>
      </c>
      <c r="AO11" s="66">
        <f>AK11+AL11+AM11+AN11</f>
        <v>2200000</v>
      </c>
      <c r="AP11" s="65">
        <f t="shared" si="2"/>
        <v>1191030</v>
      </c>
    </row>
    <row r="12" spans="1:52" ht="117" customHeight="1" x14ac:dyDescent="0.25">
      <c r="A12" s="717"/>
      <c r="B12" s="708" t="s">
        <v>768</v>
      </c>
      <c r="C12" s="718">
        <v>6</v>
      </c>
      <c r="D12" s="732" t="s">
        <v>59</v>
      </c>
      <c r="E12" s="708">
        <v>1</v>
      </c>
      <c r="F12" s="709" t="s">
        <v>767</v>
      </c>
      <c r="G12" s="716" t="s">
        <v>766</v>
      </c>
      <c r="H12" s="698" t="s">
        <v>56</v>
      </c>
      <c r="I12" s="708"/>
      <c r="J12" s="708"/>
      <c r="K12" s="708"/>
      <c r="L12" s="708"/>
      <c r="M12" s="708" t="s">
        <v>100</v>
      </c>
      <c r="N12" s="715"/>
      <c r="O12" s="715">
        <v>0</v>
      </c>
      <c r="P12" s="714"/>
      <c r="Q12" s="447">
        <f t="shared" si="0"/>
        <v>0</v>
      </c>
      <c r="R12" s="713">
        <v>0</v>
      </c>
      <c r="S12" s="55">
        <v>500</v>
      </c>
      <c r="T12" s="712">
        <v>0</v>
      </c>
      <c r="U12" s="55">
        <v>0</v>
      </c>
      <c r="V12" s="708">
        <v>3636</v>
      </c>
      <c r="W12" s="711">
        <v>730</v>
      </c>
      <c r="X12" s="739">
        <v>22</v>
      </c>
      <c r="Y12" s="709">
        <v>0</v>
      </c>
      <c r="Z12" s="708">
        <v>4120</v>
      </c>
      <c r="AA12" s="741" t="s">
        <v>765</v>
      </c>
      <c r="AB12" s="708" t="s">
        <v>764</v>
      </c>
      <c r="AC12" s="708">
        <v>0</v>
      </c>
      <c r="AD12" s="708">
        <v>2970</v>
      </c>
      <c r="AE12" s="740" t="s">
        <v>763</v>
      </c>
      <c r="AF12" s="708" t="s">
        <v>762</v>
      </c>
      <c r="AG12" s="707">
        <v>0</v>
      </c>
      <c r="AH12" s="738">
        <v>0</v>
      </c>
      <c r="AI12" s="452">
        <v>0</v>
      </c>
      <c r="AJ12" s="738">
        <v>0</v>
      </c>
      <c r="AK12" s="690">
        <v>0</v>
      </c>
      <c r="AL12" s="690">
        <v>0</v>
      </c>
      <c r="AM12" s="690">
        <v>0</v>
      </c>
      <c r="AN12" s="690">
        <v>0</v>
      </c>
      <c r="AO12" s="66">
        <v>0</v>
      </c>
      <c r="AP12" s="65">
        <f t="shared" si="2"/>
        <v>0</v>
      </c>
      <c r="AQ12" s="689"/>
      <c r="AR12" s="689"/>
      <c r="AS12" s="689"/>
      <c r="AT12" s="689"/>
      <c r="AU12" s="689"/>
      <c r="AV12" s="689"/>
    </row>
    <row r="13" spans="1:52" ht="112.5" customHeight="1" x14ac:dyDescent="0.25">
      <c r="A13" s="717"/>
      <c r="B13" s="708"/>
      <c r="C13" s="708"/>
      <c r="D13" s="732" t="s">
        <v>761</v>
      </c>
      <c r="E13" s="692">
        <v>1</v>
      </c>
      <c r="F13" s="700" t="s">
        <v>760</v>
      </c>
      <c r="G13" s="716" t="s">
        <v>759</v>
      </c>
      <c r="H13" s="698" t="s">
        <v>56</v>
      </c>
      <c r="I13" s="708"/>
      <c r="J13" s="708"/>
      <c r="K13" s="708"/>
      <c r="L13" s="708"/>
      <c r="M13" s="708"/>
      <c r="N13" s="715"/>
      <c r="O13" s="715">
        <v>0</v>
      </c>
      <c r="P13" s="714"/>
      <c r="Q13" s="447">
        <f t="shared" si="0"/>
        <v>0</v>
      </c>
      <c r="R13" s="713">
        <v>0</v>
      </c>
      <c r="S13" s="55">
        <v>800</v>
      </c>
      <c r="T13" s="712">
        <v>0</v>
      </c>
      <c r="U13" s="55">
        <v>900</v>
      </c>
      <c r="V13" s="708">
        <v>3636</v>
      </c>
      <c r="W13" s="711">
        <v>730</v>
      </c>
      <c r="X13" s="739">
        <v>22</v>
      </c>
      <c r="Y13" s="709">
        <v>0</v>
      </c>
      <c r="Z13" s="708">
        <v>0</v>
      </c>
      <c r="AA13" s="709">
        <v>0</v>
      </c>
      <c r="AB13" s="708">
        <v>2200</v>
      </c>
      <c r="AC13" s="708">
        <v>0</v>
      </c>
      <c r="AD13" s="708">
        <v>0</v>
      </c>
      <c r="AE13" s="708">
        <v>0</v>
      </c>
      <c r="AF13" s="708">
        <v>2200</v>
      </c>
      <c r="AG13" s="707">
        <v>0</v>
      </c>
      <c r="AH13" s="452">
        <v>0</v>
      </c>
      <c r="AI13" s="738">
        <v>0</v>
      </c>
      <c r="AJ13" s="738">
        <v>0</v>
      </c>
      <c r="AK13" s="690">
        <v>0</v>
      </c>
      <c r="AL13" s="445">
        <v>0</v>
      </c>
      <c r="AM13" s="690">
        <v>0</v>
      </c>
      <c r="AN13" s="690">
        <v>0</v>
      </c>
      <c r="AO13" s="66">
        <v>0</v>
      </c>
      <c r="AP13" s="65">
        <f t="shared" si="2"/>
        <v>0</v>
      </c>
      <c r="AQ13" s="689"/>
      <c r="AR13" s="689"/>
      <c r="AS13" s="689"/>
      <c r="AT13" s="689"/>
      <c r="AU13" s="689"/>
      <c r="AV13" s="689"/>
    </row>
    <row r="14" spans="1:52" ht="110.25" customHeight="1" x14ac:dyDescent="0.25">
      <c r="A14" s="702"/>
      <c r="B14" s="692"/>
      <c r="C14" s="692"/>
      <c r="D14" s="737" t="s">
        <v>758</v>
      </c>
      <c r="E14" s="692">
        <v>1</v>
      </c>
      <c r="F14" s="700" t="s">
        <v>757</v>
      </c>
      <c r="G14" s="706" t="s">
        <v>756</v>
      </c>
      <c r="H14" s="698" t="s">
        <v>56</v>
      </c>
      <c r="I14" s="692"/>
      <c r="J14" s="692"/>
      <c r="K14" s="692"/>
      <c r="L14" s="692"/>
      <c r="M14" s="692"/>
      <c r="N14" s="697"/>
      <c r="O14" s="697">
        <v>0</v>
      </c>
      <c r="P14" s="568"/>
      <c r="Q14" s="447">
        <f t="shared" si="0"/>
        <v>0</v>
      </c>
      <c r="R14" s="695">
        <v>0</v>
      </c>
      <c r="S14" s="570">
        <v>0</v>
      </c>
      <c r="T14" s="695">
        <v>0</v>
      </c>
      <c r="U14" s="570">
        <v>0</v>
      </c>
      <c r="V14" s="692">
        <v>3636</v>
      </c>
      <c r="W14" s="692">
        <v>3250</v>
      </c>
      <c r="X14" s="705">
        <v>89</v>
      </c>
      <c r="Y14" s="704">
        <v>0</v>
      </c>
      <c r="Z14" s="692">
        <v>0</v>
      </c>
      <c r="AA14" s="703">
        <v>0</v>
      </c>
      <c r="AB14" s="692">
        <v>520</v>
      </c>
      <c r="AC14" s="692">
        <v>0</v>
      </c>
      <c r="AD14" s="692">
        <v>0</v>
      </c>
      <c r="AE14" s="692">
        <v>0</v>
      </c>
      <c r="AF14" s="692">
        <v>520</v>
      </c>
      <c r="AG14" s="691">
        <v>0</v>
      </c>
      <c r="AH14" s="571">
        <v>0</v>
      </c>
      <c r="AI14" s="571">
        <v>0</v>
      </c>
      <c r="AJ14" s="571">
        <v>0</v>
      </c>
      <c r="AK14" s="690">
        <v>0</v>
      </c>
      <c r="AL14" s="445">
        <v>0</v>
      </c>
      <c r="AM14" s="690">
        <v>0</v>
      </c>
      <c r="AN14" s="445"/>
      <c r="AO14" s="66">
        <v>0</v>
      </c>
      <c r="AP14" s="65">
        <f t="shared" si="2"/>
        <v>0</v>
      </c>
      <c r="AQ14" s="689"/>
      <c r="AR14" s="689"/>
      <c r="AS14" s="689"/>
      <c r="AT14" s="689"/>
      <c r="AU14" s="689"/>
      <c r="AV14" s="689"/>
    </row>
    <row r="15" spans="1:52" ht="81" customHeight="1" x14ac:dyDescent="0.25">
      <c r="A15" s="717"/>
      <c r="B15" s="708" t="s">
        <v>755</v>
      </c>
      <c r="C15" s="718">
        <v>36</v>
      </c>
      <c r="D15" s="700" t="s">
        <v>746</v>
      </c>
      <c r="E15" s="708">
        <v>1</v>
      </c>
      <c r="F15" s="709" t="s">
        <v>748</v>
      </c>
      <c r="G15" s="716" t="s">
        <v>754</v>
      </c>
      <c r="H15" s="698" t="s">
        <v>56</v>
      </c>
      <c r="I15" s="708"/>
      <c r="J15" s="708"/>
      <c r="K15" s="708"/>
      <c r="L15" s="708"/>
      <c r="M15" s="708"/>
      <c r="N15" s="714">
        <v>15</v>
      </c>
      <c r="O15" s="714">
        <v>248.6</v>
      </c>
      <c r="P15" s="714">
        <v>0</v>
      </c>
      <c r="Q15" s="728">
        <v>263.60000000000002</v>
      </c>
      <c r="R15" s="713">
        <v>10000</v>
      </c>
      <c r="S15" s="55"/>
      <c r="T15" s="712">
        <v>10000</v>
      </c>
      <c r="U15" s="55"/>
      <c r="V15" s="446">
        <v>14786</v>
      </c>
      <c r="W15" s="736">
        <v>11</v>
      </c>
      <c r="X15" s="735">
        <v>7.4000000000000003E-3</v>
      </c>
      <c r="Y15" s="202">
        <v>0</v>
      </c>
      <c r="Z15" s="446"/>
      <c r="AA15" s="730">
        <v>152.19999999999999</v>
      </c>
      <c r="AB15" s="446"/>
      <c r="AC15" s="446"/>
      <c r="AD15" s="446"/>
      <c r="AE15" s="446"/>
      <c r="AF15" s="446"/>
      <c r="AG15" s="729">
        <v>1522</v>
      </c>
      <c r="AH15" s="452"/>
      <c r="AI15" s="452"/>
      <c r="AJ15" s="452"/>
      <c r="AK15" s="690"/>
      <c r="AL15" s="734">
        <v>0</v>
      </c>
      <c r="AM15" s="734">
        <v>1522000</v>
      </c>
      <c r="AN15" s="445">
        <v>0</v>
      </c>
      <c r="AO15" s="733">
        <v>1522000</v>
      </c>
      <c r="AP15" s="685">
        <v>1521736.4</v>
      </c>
      <c r="AQ15" s="689"/>
      <c r="AR15" s="689"/>
      <c r="AS15" s="689"/>
      <c r="AT15" s="689"/>
      <c r="AU15" s="689"/>
      <c r="AV15" s="689"/>
    </row>
    <row r="16" spans="1:52" ht="67.5" customHeight="1" x14ac:dyDescent="0.25">
      <c r="A16" s="717"/>
      <c r="B16" s="708"/>
      <c r="C16" s="708"/>
      <c r="D16" s="732" t="s">
        <v>753</v>
      </c>
      <c r="E16" s="708">
        <v>1</v>
      </c>
      <c r="F16" s="700" t="s">
        <v>748</v>
      </c>
      <c r="G16" s="716" t="s">
        <v>752</v>
      </c>
      <c r="H16" s="470"/>
      <c r="I16" s="708"/>
      <c r="J16" s="708"/>
      <c r="K16" s="708"/>
      <c r="L16" s="708"/>
      <c r="M16" s="708"/>
      <c r="N16" s="714">
        <v>30.6</v>
      </c>
      <c r="O16" s="714">
        <v>0</v>
      </c>
      <c r="P16" s="448"/>
      <c r="Q16" s="696">
        <v>30.6</v>
      </c>
      <c r="R16" s="712">
        <v>5000</v>
      </c>
      <c r="S16" s="55"/>
      <c r="T16" s="712">
        <v>5000</v>
      </c>
      <c r="U16" s="55"/>
      <c r="V16" s="446"/>
      <c r="W16" s="446">
        <v>32</v>
      </c>
      <c r="X16" s="731">
        <v>0.18</v>
      </c>
      <c r="Y16" s="202">
        <v>1.6</v>
      </c>
      <c r="Z16" s="446"/>
      <c r="AA16" s="730">
        <v>57.6</v>
      </c>
      <c r="AB16" s="446"/>
      <c r="AC16" s="446"/>
      <c r="AD16" s="446"/>
      <c r="AE16" s="446"/>
      <c r="AF16" s="446"/>
      <c r="AG16" s="729">
        <v>288</v>
      </c>
      <c r="AH16" s="452"/>
      <c r="AI16" s="452"/>
      <c r="AJ16" s="452"/>
      <c r="AK16" s="690"/>
      <c r="AL16" s="445">
        <v>0</v>
      </c>
      <c r="AM16" s="690">
        <v>288000</v>
      </c>
      <c r="AN16" s="445">
        <v>0</v>
      </c>
      <c r="AO16" s="66">
        <v>288000</v>
      </c>
      <c r="AP16" s="685">
        <v>287969.40000000002</v>
      </c>
      <c r="AQ16" s="689"/>
      <c r="AR16" s="689"/>
      <c r="AS16" s="689"/>
      <c r="AT16" s="689"/>
      <c r="AU16" s="689"/>
      <c r="AV16" s="689"/>
    </row>
    <row r="17" spans="1:48" ht="84" customHeight="1" x14ac:dyDescent="0.25">
      <c r="A17" s="702"/>
      <c r="B17" s="692"/>
      <c r="C17" s="692"/>
      <c r="D17" s="701" t="s">
        <v>751</v>
      </c>
      <c r="E17" s="692">
        <v>1</v>
      </c>
      <c r="F17" s="700" t="s">
        <v>748</v>
      </c>
      <c r="G17" s="701" t="s">
        <v>750</v>
      </c>
      <c r="H17" s="466"/>
      <c r="I17" s="692"/>
      <c r="J17" s="692"/>
      <c r="K17" s="692"/>
      <c r="L17" s="692"/>
      <c r="M17" s="692"/>
      <c r="N17" s="726">
        <v>1158.2</v>
      </c>
      <c r="O17" s="726">
        <v>123.5</v>
      </c>
      <c r="P17" s="568"/>
      <c r="Q17" s="728">
        <v>1281.7</v>
      </c>
      <c r="R17" s="695">
        <v>8000</v>
      </c>
      <c r="S17" s="570"/>
      <c r="T17" s="695">
        <v>8000</v>
      </c>
      <c r="U17" s="570"/>
      <c r="V17" s="468"/>
      <c r="W17" s="468">
        <v>72</v>
      </c>
      <c r="X17" s="727">
        <v>0.02</v>
      </c>
      <c r="Y17" s="720">
        <v>6.4</v>
      </c>
      <c r="Z17" s="468"/>
      <c r="AA17" s="720">
        <v>172</v>
      </c>
      <c r="AB17" s="468"/>
      <c r="AC17" s="468"/>
      <c r="AD17" s="468"/>
      <c r="AE17" s="468"/>
      <c r="AF17" s="468"/>
      <c r="AG17" s="723">
        <v>1376</v>
      </c>
      <c r="AH17" s="571"/>
      <c r="AI17" s="571"/>
      <c r="AJ17" s="571"/>
      <c r="AK17" s="690"/>
      <c r="AL17" s="445">
        <v>0</v>
      </c>
      <c r="AM17" s="690">
        <v>1376000</v>
      </c>
      <c r="AN17" s="445">
        <v>0</v>
      </c>
      <c r="AO17" s="66">
        <v>1376000</v>
      </c>
      <c r="AP17" s="685">
        <v>1374718.3</v>
      </c>
      <c r="AQ17" s="689"/>
      <c r="AR17" s="689"/>
      <c r="AS17" s="689"/>
      <c r="AT17" s="689"/>
      <c r="AU17" s="689"/>
      <c r="AV17" s="689"/>
    </row>
    <row r="18" spans="1:48" ht="66.75" customHeight="1" x14ac:dyDescent="0.25">
      <c r="A18" s="702"/>
      <c r="B18" s="692"/>
      <c r="C18" s="692"/>
      <c r="D18" s="701" t="s">
        <v>743</v>
      </c>
      <c r="E18" s="692">
        <v>1</v>
      </c>
      <c r="F18" s="700" t="s">
        <v>748</v>
      </c>
      <c r="G18" s="699" t="s">
        <v>749</v>
      </c>
      <c r="H18" s="466"/>
      <c r="I18" s="692"/>
      <c r="J18" s="692"/>
      <c r="K18" s="692"/>
      <c r="L18" s="692"/>
      <c r="M18" s="692"/>
      <c r="N18" s="726">
        <v>63.3</v>
      </c>
      <c r="O18" s="726">
        <v>1218.2</v>
      </c>
      <c r="P18" s="568"/>
      <c r="Q18" s="722">
        <v>1281.5</v>
      </c>
      <c r="R18" s="695">
        <v>4000</v>
      </c>
      <c r="S18" s="570"/>
      <c r="T18" s="695">
        <v>4000</v>
      </c>
      <c r="U18" s="570"/>
      <c r="V18" s="468"/>
      <c r="W18" s="468">
        <v>29</v>
      </c>
      <c r="X18" s="725">
        <v>6.7999999999999996E-3</v>
      </c>
      <c r="Y18" s="724">
        <v>0</v>
      </c>
      <c r="Z18" s="468"/>
      <c r="AA18" s="720">
        <v>213.5</v>
      </c>
      <c r="AB18" s="468"/>
      <c r="AC18" s="468"/>
      <c r="AD18" s="468"/>
      <c r="AE18" s="468"/>
      <c r="AF18" s="468"/>
      <c r="AG18" s="723">
        <v>854</v>
      </c>
      <c r="AH18" s="571"/>
      <c r="AI18" s="571"/>
      <c r="AJ18" s="571"/>
      <c r="AK18" s="690"/>
      <c r="AL18" s="445">
        <v>0</v>
      </c>
      <c r="AM18" s="690">
        <v>854000</v>
      </c>
      <c r="AN18" s="445">
        <v>0</v>
      </c>
      <c r="AO18" s="66">
        <v>854000</v>
      </c>
      <c r="AP18" s="65">
        <v>852718.5</v>
      </c>
      <c r="AQ18" s="689"/>
      <c r="AR18" s="689"/>
      <c r="AS18" s="689"/>
      <c r="AT18" s="689"/>
      <c r="AU18" s="689"/>
      <c r="AV18" s="689"/>
    </row>
    <row r="19" spans="1:48" ht="62.25" customHeight="1" x14ac:dyDescent="0.25">
      <c r="A19" s="702"/>
      <c r="B19" s="692"/>
      <c r="C19" s="692"/>
      <c r="D19" s="701" t="s">
        <v>743</v>
      </c>
      <c r="E19" s="692">
        <v>1</v>
      </c>
      <c r="F19" s="700" t="s">
        <v>748</v>
      </c>
      <c r="G19" s="699" t="s">
        <v>749</v>
      </c>
      <c r="H19" s="466"/>
      <c r="I19" s="692"/>
      <c r="J19" s="692"/>
      <c r="K19" s="692"/>
      <c r="L19" s="692"/>
      <c r="M19" s="692"/>
      <c r="N19" s="719"/>
      <c r="O19" s="719">
        <v>0</v>
      </c>
      <c r="P19" s="568"/>
      <c r="Q19" s="722">
        <v>0</v>
      </c>
      <c r="R19" s="695">
        <v>4000</v>
      </c>
      <c r="S19" s="570"/>
      <c r="T19" s="695">
        <v>4000</v>
      </c>
      <c r="U19" s="570"/>
      <c r="V19" s="468"/>
      <c r="W19" s="468">
        <v>0</v>
      </c>
      <c r="X19" s="721">
        <v>0</v>
      </c>
      <c r="Y19" s="720">
        <v>0</v>
      </c>
      <c r="Z19" s="468"/>
      <c r="AA19" s="720">
        <v>0</v>
      </c>
      <c r="AB19" s="468"/>
      <c r="AC19" s="468"/>
      <c r="AD19" s="468"/>
      <c r="AE19" s="468"/>
      <c r="AF19" s="468"/>
      <c r="AG19" s="691">
        <v>0</v>
      </c>
      <c r="AH19" s="571"/>
      <c r="AI19" s="571"/>
      <c r="AJ19" s="571"/>
      <c r="AK19" s="690"/>
      <c r="AL19" s="445">
        <v>0</v>
      </c>
      <c r="AM19" s="690">
        <v>0</v>
      </c>
      <c r="AN19" s="445">
        <v>0</v>
      </c>
      <c r="AO19" s="66">
        <v>0</v>
      </c>
      <c r="AP19" s="65">
        <v>0</v>
      </c>
      <c r="AQ19" s="689"/>
      <c r="AR19" s="689"/>
      <c r="AS19" s="689"/>
      <c r="AT19" s="689"/>
      <c r="AU19" s="689"/>
      <c r="AV19" s="689"/>
    </row>
    <row r="20" spans="1:48" ht="59.25" customHeight="1" x14ac:dyDescent="0.25">
      <c r="A20" s="702"/>
      <c r="B20" s="692"/>
      <c r="C20" s="692"/>
      <c r="D20" s="706" t="s">
        <v>392</v>
      </c>
      <c r="E20" s="692">
        <v>1</v>
      </c>
      <c r="F20" s="700" t="s">
        <v>748</v>
      </c>
      <c r="G20" s="692"/>
      <c r="H20" s="466"/>
      <c r="I20" s="692"/>
      <c r="J20" s="692"/>
      <c r="K20" s="692"/>
      <c r="L20" s="692"/>
      <c r="M20" s="692"/>
      <c r="N20" s="719"/>
      <c r="O20" s="719"/>
      <c r="P20" s="568"/>
      <c r="Q20" s="569">
        <v>0</v>
      </c>
      <c r="R20" s="570"/>
      <c r="S20" s="570"/>
      <c r="T20" s="570"/>
      <c r="U20" s="570"/>
      <c r="V20" s="468"/>
      <c r="W20" s="468"/>
      <c r="X20" s="468"/>
      <c r="Y20" s="468"/>
      <c r="Z20" s="468"/>
      <c r="AA20" s="468"/>
      <c r="AB20" s="468"/>
      <c r="AC20" s="468"/>
      <c r="AD20" s="468"/>
      <c r="AE20" s="468"/>
      <c r="AF20" s="468"/>
      <c r="AG20" s="571"/>
      <c r="AH20" s="571"/>
      <c r="AI20" s="571"/>
      <c r="AJ20" s="571"/>
      <c r="AK20" s="572">
        <v>0</v>
      </c>
      <c r="AL20" s="572">
        <v>0</v>
      </c>
      <c r="AM20" s="572">
        <v>0</v>
      </c>
      <c r="AN20" s="572">
        <v>0</v>
      </c>
      <c r="AO20" s="413">
        <v>0</v>
      </c>
      <c r="AP20" s="412">
        <v>0</v>
      </c>
      <c r="AQ20" s="689"/>
      <c r="AR20" s="689"/>
      <c r="AS20" s="689"/>
      <c r="AT20" s="689"/>
      <c r="AU20" s="689"/>
      <c r="AV20" s="689"/>
    </row>
    <row r="21" spans="1:48" ht="81" customHeight="1" x14ac:dyDescent="0.25">
      <c r="A21" s="717"/>
      <c r="B21" s="610" t="s">
        <v>747</v>
      </c>
      <c r="C21" s="718"/>
      <c r="D21" s="700" t="s">
        <v>746</v>
      </c>
      <c r="E21" s="708">
        <v>1</v>
      </c>
      <c r="F21" s="709" t="s">
        <v>745</v>
      </c>
      <c r="G21" s="716" t="s">
        <v>744</v>
      </c>
      <c r="H21" s="698" t="s">
        <v>56</v>
      </c>
      <c r="I21" s="708"/>
      <c r="J21" s="708"/>
      <c r="K21" s="708"/>
      <c r="L21" s="708"/>
      <c r="M21" s="708"/>
      <c r="N21" s="715"/>
      <c r="O21" s="715">
        <v>0</v>
      </c>
      <c r="P21" s="714">
        <v>0</v>
      </c>
      <c r="Q21" s="696">
        <f>N21+O21+P21</f>
        <v>0</v>
      </c>
      <c r="R21" s="713">
        <v>0</v>
      </c>
      <c r="S21" s="55"/>
      <c r="T21" s="712">
        <v>0</v>
      </c>
      <c r="U21" s="55"/>
      <c r="V21" s="708">
        <v>7900</v>
      </c>
      <c r="W21" s="711">
        <v>0</v>
      </c>
      <c r="X21" s="710">
        <f>W21/V21*100</f>
        <v>0</v>
      </c>
      <c r="Y21" s="709">
        <v>0</v>
      </c>
      <c r="Z21" s="708"/>
      <c r="AA21" s="709">
        <v>0</v>
      </c>
      <c r="AB21" s="708"/>
      <c r="AC21" s="708"/>
      <c r="AD21" s="708"/>
      <c r="AE21" s="708"/>
      <c r="AF21" s="708"/>
      <c r="AG21" s="707">
        <v>0</v>
      </c>
      <c r="AH21" s="452"/>
      <c r="AI21" s="452">
        <v>0</v>
      </c>
      <c r="AJ21" s="452"/>
      <c r="AK21" s="690"/>
      <c r="AL21" s="445">
        <f>S21*Z21</f>
        <v>0</v>
      </c>
      <c r="AM21" s="690">
        <v>0</v>
      </c>
      <c r="AN21" s="445">
        <f>U21*AB21</f>
        <v>0</v>
      </c>
      <c r="AO21" s="66">
        <f>AK21+AL21+AM21+AN21</f>
        <v>0</v>
      </c>
      <c r="AP21" s="65">
        <f>AO21-Q21</f>
        <v>0</v>
      </c>
      <c r="AQ21" s="689"/>
      <c r="AR21" s="689"/>
      <c r="AS21" s="689"/>
      <c r="AT21" s="689"/>
      <c r="AU21" s="689"/>
      <c r="AV21" s="689"/>
    </row>
    <row r="22" spans="1:48" ht="67.5" customHeight="1" x14ac:dyDescent="0.25">
      <c r="A22" s="717"/>
      <c r="B22" s="708"/>
      <c r="C22" s="708"/>
      <c r="D22" s="701" t="s">
        <v>743</v>
      </c>
      <c r="E22" s="692">
        <v>1</v>
      </c>
      <c r="F22" s="700" t="s">
        <v>742</v>
      </c>
      <c r="G22" s="716">
        <v>65115</v>
      </c>
      <c r="H22" s="698" t="s">
        <v>56</v>
      </c>
      <c r="I22" s="708"/>
      <c r="J22" s="708"/>
      <c r="K22" s="708"/>
      <c r="L22" s="708"/>
      <c r="M22" s="708"/>
      <c r="N22" s="715">
        <v>0</v>
      </c>
      <c r="O22" s="715">
        <v>0</v>
      </c>
      <c r="P22" s="714">
        <v>0</v>
      </c>
      <c r="Q22" s="696">
        <f>N22+O22+P22</f>
        <v>0</v>
      </c>
      <c r="R22" s="713">
        <v>0</v>
      </c>
      <c r="S22" s="55"/>
      <c r="T22" s="712">
        <v>0</v>
      </c>
      <c r="U22" s="55"/>
      <c r="V22" s="708">
        <v>7900</v>
      </c>
      <c r="W22" s="711">
        <v>0</v>
      </c>
      <c r="X22" s="710">
        <f>W22/V22*100</f>
        <v>0</v>
      </c>
      <c r="Y22" s="709">
        <v>0</v>
      </c>
      <c r="Z22" s="708"/>
      <c r="AA22" s="709">
        <v>0</v>
      </c>
      <c r="AB22" s="708"/>
      <c r="AC22" s="708"/>
      <c r="AD22" s="708"/>
      <c r="AE22" s="708"/>
      <c r="AF22" s="708"/>
      <c r="AG22" s="707">
        <v>0</v>
      </c>
      <c r="AH22" s="452"/>
      <c r="AI22" s="452">
        <v>0</v>
      </c>
      <c r="AJ22" s="452"/>
      <c r="AK22" s="690"/>
      <c r="AL22" s="445">
        <f>S22*Z22</f>
        <v>0</v>
      </c>
      <c r="AM22" s="690">
        <f>T22*AA22</f>
        <v>0</v>
      </c>
      <c r="AN22" s="445">
        <f>U22*AB22</f>
        <v>0</v>
      </c>
      <c r="AO22" s="66">
        <v>0</v>
      </c>
      <c r="AP22" s="65">
        <f>AO22-Q22</f>
        <v>0</v>
      </c>
      <c r="AQ22" s="689"/>
      <c r="AR22" s="689"/>
      <c r="AS22" s="689"/>
      <c r="AT22" s="689"/>
      <c r="AU22" s="689"/>
      <c r="AV22" s="689"/>
    </row>
    <row r="23" spans="1:48" ht="56.25" customHeight="1" x14ac:dyDescent="0.25">
      <c r="A23" s="702"/>
      <c r="B23" s="692"/>
      <c r="C23" s="692"/>
      <c r="D23" s="706" t="s">
        <v>741</v>
      </c>
      <c r="E23" s="692">
        <v>1</v>
      </c>
      <c r="F23" s="700" t="s">
        <v>740</v>
      </c>
      <c r="G23" s="701" t="s">
        <v>739</v>
      </c>
      <c r="H23" s="698" t="s">
        <v>56</v>
      </c>
      <c r="I23" s="692"/>
      <c r="J23" s="692"/>
      <c r="K23" s="692"/>
      <c r="L23" s="692"/>
      <c r="M23" s="692"/>
      <c r="N23" s="697">
        <v>0</v>
      </c>
      <c r="O23" s="697">
        <v>0</v>
      </c>
      <c r="P23" s="568"/>
      <c r="Q23" s="696">
        <f>N23+O23+P23</f>
        <v>0</v>
      </c>
      <c r="R23" s="695">
        <v>0</v>
      </c>
      <c r="S23" s="570"/>
      <c r="T23" s="695">
        <v>0</v>
      </c>
      <c r="U23" s="570"/>
      <c r="V23" s="692"/>
      <c r="W23" s="692">
        <v>0</v>
      </c>
      <c r="X23" s="705">
        <v>0</v>
      </c>
      <c r="Y23" s="704">
        <v>0</v>
      </c>
      <c r="Z23" s="692"/>
      <c r="AA23" s="703">
        <v>0</v>
      </c>
      <c r="AB23" s="692"/>
      <c r="AC23" s="692"/>
      <c r="AD23" s="692"/>
      <c r="AE23" s="692"/>
      <c r="AF23" s="692"/>
      <c r="AG23" s="691">
        <v>0</v>
      </c>
      <c r="AH23" s="571"/>
      <c r="AI23" s="571"/>
      <c r="AJ23" s="571"/>
      <c r="AK23" s="690"/>
      <c r="AL23" s="445">
        <f>S23*Z23</f>
        <v>0</v>
      </c>
      <c r="AM23" s="690">
        <f>T23*AA23</f>
        <v>0</v>
      </c>
      <c r="AN23" s="445">
        <f>U23*AB23</f>
        <v>0</v>
      </c>
      <c r="AO23" s="66">
        <f>AK23+AL23+AM23+AN23</f>
        <v>0</v>
      </c>
      <c r="AP23" s="65">
        <f>AO23-Q23</f>
        <v>0</v>
      </c>
      <c r="AQ23" s="689"/>
      <c r="AR23" s="689"/>
      <c r="AS23" s="689"/>
      <c r="AT23" s="689"/>
      <c r="AU23" s="689"/>
      <c r="AV23" s="689"/>
    </row>
    <row r="24" spans="1:48" ht="66.75" customHeight="1" x14ac:dyDescent="0.25">
      <c r="A24" s="702"/>
      <c r="B24" s="692"/>
      <c r="C24" s="692"/>
      <c r="D24" s="701" t="s">
        <v>218</v>
      </c>
      <c r="E24" s="692">
        <v>1</v>
      </c>
      <c r="F24" s="700" t="s">
        <v>738</v>
      </c>
      <c r="G24" s="699" t="s">
        <v>737</v>
      </c>
      <c r="H24" s="698" t="s">
        <v>56</v>
      </c>
      <c r="I24" s="692"/>
      <c r="J24" s="692"/>
      <c r="K24" s="692"/>
      <c r="L24" s="692"/>
      <c r="M24" s="692"/>
      <c r="N24" s="697"/>
      <c r="O24" s="697">
        <v>0</v>
      </c>
      <c r="P24" s="568"/>
      <c r="Q24" s="696">
        <f>O24</f>
        <v>0</v>
      </c>
      <c r="R24" s="695"/>
      <c r="S24" s="570"/>
      <c r="T24" s="695"/>
      <c r="U24" s="570"/>
      <c r="V24" s="692">
        <v>7900</v>
      </c>
      <c r="W24" s="692">
        <v>0</v>
      </c>
      <c r="X24" s="692">
        <v>0</v>
      </c>
      <c r="Y24" s="694"/>
      <c r="Z24" s="692"/>
      <c r="AA24" s="693">
        <v>0</v>
      </c>
      <c r="AB24" s="692"/>
      <c r="AC24" s="692"/>
      <c r="AD24" s="692"/>
      <c r="AE24" s="692"/>
      <c r="AF24" s="692"/>
      <c r="AG24" s="691">
        <v>0</v>
      </c>
      <c r="AH24" s="571"/>
      <c r="AI24" s="571">
        <v>0</v>
      </c>
      <c r="AJ24" s="571"/>
      <c r="AK24" s="690"/>
      <c r="AL24" s="445"/>
      <c r="AM24" s="690">
        <v>0</v>
      </c>
      <c r="AN24" s="445"/>
      <c r="AO24" s="66">
        <v>0</v>
      </c>
      <c r="AP24" s="65">
        <f>AO24-Q24</f>
        <v>0</v>
      </c>
      <c r="AQ24" s="689"/>
      <c r="AR24" s="689"/>
      <c r="AS24" s="689"/>
      <c r="AT24" s="689"/>
      <c r="AU24" s="689"/>
      <c r="AV24" s="689"/>
    </row>
    <row r="25" spans="1:48" ht="14.25" x14ac:dyDescent="0.25">
      <c r="A25" s="688"/>
      <c r="B25" s="64" t="s">
        <v>0</v>
      </c>
      <c r="C25" s="64">
        <f>SUM(C7:C24)</f>
        <v>51</v>
      </c>
      <c r="D25" s="64"/>
      <c r="E25" s="64">
        <f>SUM(E7:E24)</f>
        <v>18</v>
      </c>
      <c r="F25" s="64"/>
      <c r="G25" s="64"/>
      <c r="H25" s="64"/>
      <c r="I25" s="64"/>
      <c r="J25" s="64"/>
      <c r="K25" s="64"/>
      <c r="L25" s="64"/>
      <c r="M25" s="64"/>
      <c r="N25" s="687">
        <f t="shared" ref="N25:AO25" si="3">SUM(N7:N24)</f>
        <v>2301267.1</v>
      </c>
      <c r="O25" s="687">
        <f t="shared" si="3"/>
        <v>2118640.3000000003</v>
      </c>
      <c r="P25" s="64">
        <f t="shared" si="3"/>
        <v>0</v>
      </c>
      <c r="Q25" s="64">
        <f t="shared" si="3"/>
        <v>4419907.3999999994</v>
      </c>
      <c r="R25" s="64">
        <f t="shared" si="3"/>
        <v>31000</v>
      </c>
      <c r="S25" s="64">
        <f t="shared" si="3"/>
        <v>31300</v>
      </c>
      <c r="T25" s="64">
        <f t="shared" si="3"/>
        <v>47200</v>
      </c>
      <c r="U25" s="64">
        <f t="shared" si="3"/>
        <v>55900</v>
      </c>
      <c r="V25" s="64">
        <f t="shared" si="3"/>
        <v>109359</v>
      </c>
      <c r="W25" s="64">
        <f t="shared" si="3"/>
        <v>5454</v>
      </c>
      <c r="X25" s="686">
        <f t="shared" si="3"/>
        <v>139.21420000000001</v>
      </c>
      <c r="Y25" s="64">
        <f t="shared" si="3"/>
        <v>8</v>
      </c>
      <c r="Z25" s="64">
        <f t="shared" si="3"/>
        <v>4210</v>
      </c>
      <c r="AA25" s="64">
        <f t="shared" si="3"/>
        <v>1365.3000000000002</v>
      </c>
      <c r="AB25" s="64">
        <f t="shared" si="3"/>
        <v>2955</v>
      </c>
      <c r="AC25" s="64">
        <f t="shared" si="3"/>
        <v>0</v>
      </c>
      <c r="AD25" s="64">
        <f t="shared" si="3"/>
        <v>2980</v>
      </c>
      <c r="AE25" s="64">
        <f t="shared" si="3"/>
        <v>26</v>
      </c>
      <c r="AF25" s="64">
        <f t="shared" si="3"/>
        <v>2759</v>
      </c>
      <c r="AG25" s="64">
        <f t="shared" si="3"/>
        <v>4040</v>
      </c>
      <c r="AH25" s="64">
        <f t="shared" si="3"/>
        <v>0</v>
      </c>
      <c r="AI25" s="64">
        <f t="shared" si="3"/>
        <v>0</v>
      </c>
      <c r="AJ25" s="64">
        <f t="shared" si="3"/>
        <v>770000</v>
      </c>
      <c r="AK25" s="64">
        <f t="shared" si="3"/>
        <v>0</v>
      </c>
      <c r="AL25" s="64">
        <f t="shared" si="3"/>
        <v>1350000</v>
      </c>
      <c r="AM25" s="64">
        <f t="shared" si="3"/>
        <v>5826000</v>
      </c>
      <c r="AN25" s="64">
        <f t="shared" si="3"/>
        <v>4275000</v>
      </c>
      <c r="AO25" s="64">
        <f t="shared" si="3"/>
        <v>11451000</v>
      </c>
      <c r="AP25" s="685">
        <f>AO25-Q25</f>
        <v>7031092.6000000006</v>
      </c>
    </row>
    <row r="26" spans="1:48" ht="48.75" customHeight="1" x14ac:dyDescent="0.25">
      <c r="A26" s="336"/>
      <c r="B26" s="937" t="s">
        <v>482</v>
      </c>
      <c r="C26" s="937"/>
      <c r="D26" s="937"/>
      <c r="E26" s="937"/>
      <c r="F26" s="937"/>
      <c r="G26" s="937"/>
      <c r="H26" s="937"/>
      <c r="I26" s="937"/>
      <c r="J26" s="937"/>
      <c r="K26" s="937"/>
      <c r="L26" s="937"/>
      <c r="M26" s="937"/>
      <c r="N26" s="937"/>
      <c r="O26" s="937"/>
      <c r="P26" s="937"/>
      <c r="Q26" s="937"/>
      <c r="R26" s="937"/>
      <c r="S26" s="937"/>
      <c r="T26" s="937"/>
      <c r="U26" s="937"/>
      <c r="V26" s="937"/>
      <c r="W26" s="937"/>
      <c r="X26" s="937"/>
      <c r="Y26" s="937"/>
      <c r="Z26" s="937"/>
      <c r="AA26" s="937"/>
      <c r="AB26" s="937"/>
      <c r="AC26" s="937"/>
      <c r="AD26" s="937"/>
      <c r="AE26" s="937"/>
      <c r="AF26" s="937"/>
      <c r="AG26" s="684"/>
      <c r="AH26" s="684"/>
      <c r="AI26" s="684"/>
      <c r="AJ26" s="684"/>
      <c r="AK26" s="684"/>
      <c r="AL26" s="684"/>
      <c r="AM26" s="684"/>
      <c r="AN26" s="684"/>
      <c r="AO26" s="5"/>
      <c r="AP26" s="5"/>
    </row>
    <row r="27" spans="1:48" x14ac:dyDescent="0.25"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48" x14ac:dyDescent="0.25"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48" x14ac:dyDescent="0.25"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48" x14ac:dyDescent="0.25"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48" x14ac:dyDescent="0.25"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48" x14ac:dyDescent="0.25"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2:38" x14ac:dyDescent="0.25"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</row>
    <row r="34" spans="2:38" x14ac:dyDescent="0.25"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</row>
    <row r="35" spans="2:38" x14ac:dyDescent="0.25"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</row>
    <row r="36" spans="2:38" x14ac:dyDescent="0.25"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</row>
    <row r="37" spans="2:38" x14ac:dyDescent="0.25"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2:38" x14ac:dyDescent="0.25"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</row>
    <row r="39" spans="2:38" x14ac:dyDescent="0.25"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</row>
    <row r="40" spans="2:38" x14ac:dyDescent="0.25"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</row>
    <row r="41" spans="2:38" x14ac:dyDescent="0.25"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</row>
    <row r="42" spans="2:38" x14ac:dyDescent="0.25"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</row>
    <row r="43" spans="2:38" x14ac:dyDescent="0.25"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</row>
    <row r="44" spans="2:38" x14ac:dyDescent="0.25"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</row>
    <row r="45" spans="2:38" x14ac:dyDescent="0.25"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</row>
    <row r="46" spans="2:38" x14ac:dyDescent="0.25"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</row>
    <row r="47" spans="2:38" x14ac:dyDescent="0.25"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</row>
    <row r="48" spans="2:38" x14ac:dyDescent="0.25"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</row>
    <row r="49" spans="2:38" x14ac:dyDescent="0.25"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</row>
    <row r="50" spans="2:38" x14ac:dyDescent="0.25"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</row>
    <row r="51" spans="2:38" x14ac:dyDescent="0.25"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</row>
    <row r="52" spans="2:38" x14ac:dyDescent="0.25"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</row>
    <row r="53" spans="2:38" x14ac:dyDescent="0.25"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</row>
    <row r="54" spans="2:38" x14ac:dyDescent="0.25"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</row>
    <row r="55" spans="2:38" x14ac:dyDescent="0.25"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</row>
    <row r="56" spans="2:38" x14ac:dyDescent="0.25"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</row>
    <row r="57" spans="2:38" x14ac:dyDescent="0.25"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</row>
    <row r="58" spans="2:38" x14ac:dyDescent="0.25"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</row>
    <row r="59" spans="2:38" x14ac:dyDescent="0.25"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</row>
    <row r="60" spans="2:38" x14ac:dyDescent="0.25"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</row>
    <row r="61" spans="2:38" x14ac:dyDescent="0.25"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</row>
    <row r="62" spans="2:38" x14ac:dyDescent="0.25"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</row>
    <row r="63" spans="2:38" x14ac:dyDescent="0.25"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</row>
    <row r="64" spans="2:38" x14ac:dyDescent="0.25"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</row>
    <row r="65" spans="2:38" x14ac:dyDescent="0.25"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</row>
    <row r="66" spans="2:38" x14ac:dyDescent="0.25"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</row>
    <row r="67" spans="2:38" x14ac:dyDescent="0.25"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</row>
    <row r="68" spans="2:38" x14ac:dyDescent="0.25"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</row>
    <row r="69" spans="2:38" x14ac:dyDescent="0.25"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</row>
    <row r="70" spans="2:38" x14ac:dyDescent="0.25"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</row>
    <row r="71" spans="2:38" x14ac:dyDescent="0.25"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</row>
    <row r="72" spans="2:38" x14ac:dyDescent="0.25"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</row>
    <row r="73" spans="2:38" x14ac:dyDescent="0.25"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</row>
    <row r="74" spans="2:38" x14ac:dyDescent="0.25"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</row>
    <row r="75" spans="2:38" x14ac:dyDescent="0.25"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</row>
    <row r="76" spans="2:38" x14ac:dyDescent="0.25"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</row>
    <row r="77" spans="2:38" x14ac:dyDescent="0.25"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</row>
    <row r="78" spans="2:38" x14ac:dyDescent="0.25"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</row>
    <row r="79" spans="2:38" x14ac:dyDescent="0.25"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</row>
    <row r="80" spans="2:38" x14ac:dyDescent="0.25"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</row>
    <row r="81" spans="2:38" x14ac:dyDescent="0.25"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</row>
    <row r="82" spans="2:38" x14ac:dyDescent="0.25"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</row>
    <row r="83" spans="2:38" x14ac:dyDescent="0.25"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</row>
    <row r="84" spans="2:38" x14ac:dyDescent="0.25"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</row>
    <row r="85" spans="2:38" x14ac:dyDescent="0.25"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142"/>
    </row>
    <row r="86" spans="2:38" x14ac:dyDescent="0.25"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</row>
    <row r="87" spans="2:38" x14ac:dyDescent="0.25"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</row>
    <row r="88" spans="2:38" x14ac:dyDescent="0.25"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  <c r="AL88" s="142"/>
    </row>
    <row r="89" spans="2:38" x14ac:dyDescent="0.25"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142"/>
    </row>
    <row r="90" spans="2:38" x14ac:dyDescent="0.25"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2"/>
      <c r="AK90" s="142"/>
      <c r="AL90" s="142"/>
    </row>
    <row r="91" spans="2:38" x14ac:dyDescent="0.25"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  <c r="AL91" s="142"/>
    </row>
    <row r="92" spans="2:38" x14ac:dyDescent="0.25"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2"/>
      <c r="AK92" s="142"/>
      <c r="AL92" s="142"/>
    </row>
    <row r="93" spans="2:38" x14ac:dyDescent="0.25"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</row>
    <row r="94" spans="2:38" x14ac:dyDescent="0.25"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2"/>
      <c r="AK94" s="142"/>
      <c r="AL94" s="142"/>
    </row>
    <row r="95" spans="2:38" x14ac:dyDescent="0.25"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</row>
    <row r="96" spans="2:38" x14ac:dyDescent="0.25"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</row>
    <row r="97" spans="2:38" x14ac:dyDescent="0.25"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  <c r="AL97" s="142"/>
    </row>
    <row r="98" spans="2:38" x14ac:dyDescent="0.25"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2"/>
      <c r="AK98" s="142"/>
      <c r="AL98" s="142"/>
    </row>
    <row r="99" spans="2:38" x14ac:dyDescent="0.25"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</row>
    <row r="100" spans="2:38" x14ac:dyDescent="0.25"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2"/>
      <c r="AK100" s="142"/>
      <c r="AL100" s="142"/>
    </row>
    <row r="101" spans="2:38" x14ac:dyDescent="0.25"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2"/>
      <c r="AK101" s="142"/>
      <c r="AL101" s="142"/>
    </row>
    <row r="102" spans="2:38" x14ac:dyDescent="0.25"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2"/>
      <c r="AK102" s="142"/>
      <c r="AL102" s="142"/>
    </row>
    <row r="103" spans="2:38" x14ac:dyDescent="0.25"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</row>
    <row r="104" spans="2:38" x14ac:dyDescent="0.25"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2"/>
      <c r="AK104" s="142"/>
      <c r="AL104" s="142"/>
    </row>
    <row r="105" spans="2:38" x14ac:dyDescent="0.25"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</row>
    <row r="106" spans="2:38" x14ac:dyDescent="0.25"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</row>
    <row r="107" spans="2:38" x14ac:dyDescent="0.25"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2"/>
      <c r="AK107" s="142"/>
      <c r="AL107" s="142"/>
    </row>
    <row r="108" spans="2:38" x14ac:dyDescent="0.2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  <c r="AK108" s="142"/>
      <c r="AL108" s="142"/>
    </row>
    <row r="109" spans="2:38" x14ac:dyDescent="0.2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  <c r="AK109" s="142"/>
      <c r="AL109" s="142"/>
    </row>
    <row r="110" spans="2:38" x14ac:dyDescent="0.2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  <c r="AK110" s="142"/>
      <c r="AL110" s="142"/>
    </row>
    <row r="111" spans="2:38" x14ac:dyDescent="0.2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  <c r="AL111" s="142"/>
    </row>
    <row r="112" spans="2:38" x14ac:dyDescent="0.2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  <c r="AK112" s="142"/>
      <c r="AL112" s="142"/>
    </row>
    <row r="113" spans="2:38" x14ac:dyDescent="0.2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  <c r="AK113" s="142"/>
      <c r="AL113" s="142"/>
    </row>
    <row r="114" spans="2:38" x14ac:dyDescent="0.2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  <c r="AK114" s="142"/>
      <c r="AL114" s="142"/>
    </row>
    <row r="115" spans="2:38" x14ac:dyDescent="0.2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  <c r="AK115" s="142"/>
      <c r="AL115" s="142"/>
    </row>
    <row r="116" spans="2:38" x14ac:dyDescent="0.2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  <c r="AK116" s="142"/>
      <c r="AL116" s="142"/>
    </row>
    <row r="117" spans="2:38" x14ac:dyDescent="0.2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  <c r="AK117" s="142"/>
      <c r="AL117" s="142"/>
    </row>
    <row r="118" spans="2:38" x14ac:dyDescent="0.2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  <c r="AK118" s="142"/>
      <c r="AL118" s="142"/>
    </row>
  </sheetData>
  <mergeCells count="33">
    <mergeCell ref="A1:AO1"/>
    <mergeCell ref="A2:A5"/>
    <mergeCell ref="B2:B5"/>
    <mergeCell ref="D3:D5"/>
    <mergeCell ref="E3:E4"/>
    <mergeCell ref="F3:F4"/>
    <mergeCell ref="G3:G4"/>
    <mergeCell ref="H3:H4"/>
    <mergeCell ref="AK3:AN3"/>
    <mergeCell ref="AO3:AO4"/>
    <mergeCell ref="AG2:AP2"/>
    <mergeCell ref="AP3:AP4"/>
    <mergeCell ref="C2:C4"/>
    <mergeCell ref="AG3:AJ3"/>
    <mergeCell ref="R2:U3"/>
    <mergeCell ref="O3:O4"/>
    <mergeCell ref="V2:X2"/>
    <mergeCell ref="Y2:AF2"/>
    <mergeCell ref="N2:Q2"/>
    <mergeCell ref="Q3:Q4"/>
    <mergeCell ref="V3:X3"/>
    <mergeCell ref="P3:P4"/>
    <mergeCell ref="D2:H2"/>
    <mergeCell ref="B26:AF26"/>
    <mergeCell ref="Y3:AB3"/>
    <mergeCell ref="AC3:AF3"/>
    <mergeCell ref="I2:M2"/>
    <mergeCell ref="I3:I4"/>
    <mergeCell ref="J3:J4"/>
    <mergeCell ref="K3:K4"/>
    <mergeCell ref="L3:L4"/>
    <mergeCell ref="M3:M4"/>
    <mergeCell ref="N3:N4"/>
  </mergeCells>
  <pageMargins left="0.23622047244094491" right="0.23622047244094491" top="0.74803149606299213" bottom="0.74803149606299213" header="0.31496062992125984" footer="0.31496062992125984"/>
  <pageSetup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88"/>
  <sheetViews>
    <sheetView topLeftCell="A4" zoomScale="72" zoomScaleNormal="72" workbookViewId="0">
      <selection activeCell="I9" sqref="I9"/>
    </sheetView>
  </sheetViews>
  <sheetFormatPr defaultColWidth="9.140625" defaultRowHeight="13.5" x14ac:dyDescent="0.25"/>
  <cols>
    <col min="1" max="1" width="4.7109375" style="140" customWidth="1"/>
    <col min="2" max="2" width="14.85546875" style="140" customWidth="1"/>
    <col min="3" max="3" width="7.42578125" style="140" customWidth="1"/>
    <col min="4" max="4" width="16.5703125" style="140" customWidth="1"/>
    <col min="5" max="5" width="8.42578125" style="140" customWidth="1"/>
    <col min="6" max="6" width="13.5703125" style="140" customWidth="1"/>
    <col min="7" max="9" width="14.85546875" style="140" customWidth="1"/>
    <col min="10" max="10" width="10.42578125" style="140" customWidth="1"/>
    <col min="11" max="11" width="10.5703125" style="140" customWidth="1"/>
    <col min="12" max="12" width="12" style="140" customWidth="1"/>
    <col min="13" max="13" width="9.85546875" style="140" customWidth="1"/>
    <col min="14" max="14" width="12.42578125" style="140" customWidth="1"/>
    <col min="15" max="15" width="12.7109375" style="140" customWidth="1"/>
    <col min="16" max="16" width="11.140625" style="140" customWidth="1"/>
    <col min="17" max="17" width="12" style="140" customWidth="1"/>
    <col min="18" max="18" width="18" style="140" customWidth="1"/>
    <col min="19" max="19" width="8.28515625" style="140" customWidth="1"/>
    <col min="20" max="20" width="9.42578125" style="140" customWidth="1"/>
    <col min="21" max="21" width="14.85546875" style="140" customWidth="1"/>
    <col min="22" max="22" width="11.7109375" style="140" customWidth="1"/>
    <col min="23" max="23" width="9.140625" style="140" customWidth="1"/>
    <col min="24" max="24" width="12" style="140" customWidth="1"/>
    <col min="25" max="25" width="9.5703125" style="140" customWidth="1"/>
    <col min="26" max="27" width="10.7109375" style="140" customWidth="1"/>
    <col min="28" max="28" width="14.85546875" style="140" customWidth="1"/>
    <col min="29" max="32" width="8.5703125" style="140" customWidth="1"/>
    <col min="33" max="33" width="11.28515625" style="141" customWidth="1"/>
    <col min="34" max="34" width="12.42578125" style="141" customWidth="1"/>
    <col min="35" max="35" width="10.85546875" style="141" customWidth="1"/>
    <col min="36" max="36" width="11.85546875" style="141" customWidth="1"/>
    <col min="37" max="37" width="11.28515625" style="140" customWidth="1"/>
    <col min="38" max="38" width="13.28515625" style="140" customWidth="1"/>
    <col min="39" max="39" width="10.42578125" style="140" customWidth="1"/>
    <col min="40" max="40" width="11.7109375" style="140" customWidth="1"/>
    <col min="41" max="42" width="13.5703125" style="140" customWidth="1"/>
    <col min="43" max="43" width="55.5703125" style="140" customWidth="1"/>
    <col min="44" max="44" width="9.28515625" style="140" customWidth="1"/>
    <col min="45" max="45" width="4.140625" style="140" customWidth="1"/>
    <col min="46" max="46" width="6.5703125" style="140" customWidth="1"/>
    <col min="47" max="47" width="5.42578125" style="140" customWidth="1"/>
    <col min="48" max="48" width="5" style="140" customWidth="1"/>
    <col min="49" max="49" width="8" style="140" customWidth="1"/>
    <col min="50" max="50" width="5" style="140" customWidth="1"/>
    <col min="51" max="51" width="6.140625" style="140" customWidth="1"/>
    <col min="52" max="52" width="4.28515625" style="140" customWidth="1"/>
    <col min="53" max="53" width="36.7109375" style="140" customWidth="1"/>
    <col min="54" max="16384" width="9.140625" style="140"/>
  </cols>
  <sheetData>
    <row r="1" spans="1:198" ht="52.5" customHeight="1" thickBot="1" x14ac:dyDescent="0.3">
      <c r="A1" s="971" t="s">
        <v>597</v>
      </c>
      <c r="B1" s="971"/>
      <c r="C1" s="971"/>
      <c r="D1" s="971"/>
      <c r="E1" s="971"/>
      <c r="F1" s="971"/>
      <c r="G1" s="971"/>
      <c r="H1" s="971"/>
      <c r="I1" s="971"/>
      <c r="J1" s="971"/>
      <c r="K1" s="971"/>
      <c r="L1" s="971"/>
      <c r="M1" s="971"/>
      <c r="N1" s="971"/>
      <c r="O1" s="971"/>
      <c r="P1" s="971"/>
      <c r="Q1" s="971"/>
      <c r="R1" s="971"/>
      <c r="S1" s="971"/>
      <c r="T1" s="971"/>
      <c r="U1" s="971"/>
      <c r="V1" s="971"/>
      <c r="W1" s="971"/>
      <c r="X1" s="971"/>
      <c r="Y1" s="971"/>
      <c r="Z1" s="971"/>
      <c r="AA1" s="971"/>
      <c r="AB1" s="971"/>
      <c r="AC1" s="971"/>
      <c r="AD1" s="971"/>
      <c r="AE1" s="971"/>
      <c r="AF1" s="971"/>
      <c r="AG1" s="971"/>
      <c r="AH1" s="971"/>
      <c r="AI1" s="971"/>
      <c r="AJ1" s="971"/>
      <c r="AK1" s="971"/>
      <c r="AL1" s="971"/>
      <c r="AM1" s="971"/>
      <c r="AN1" s="971"/>
      <c r="AO1" s="971"/>
      <c r="AP1" s="971"/>
      <c r="AQ1" s="211"/>
      <c r="AR1" s="211"/>
      <c r="AS1" s="211"/>
      <c r="AT1" s="211"/>
      <c r="AU1" s="211"/>
      <c r="AV1" s="211"/>
      <c r="AW1" s="211"/>
      <c r="AX1" s="211"/>
      <c r="AY1" s="211"/>
      <c r="AZ1" s="211"/>
    </row>
    <row r="2" spans="1:198" ht="40.5" customHeight="1" x14ac:dyDescent="0.25">
      <c r="A2" s="972" t="s">
        <v>134</v>
      </c>
      <c r="B2" s="975" t="s">
        <v>133</v>
      </c>
      <c r="C2" s="977" t="s">
        <v>132</v>
      </c>
      <c r="D2" s="978" t="s">
        <v>131</v>
      </c>
      <c r="E2" s="978"/>
      <c r="F2" s="978"/>
      <c r="G2" s="978"/>
      <c r="H2" s="978"/>
      <c r="I2" s="964" t="s">
        <v>130</v>
      </c>
      <c r="J2" s="964"/>
      <c r="K2" s="964"/>
      <c r="L2" s="964"/>
      <c r="M2" s="964"/>
      <c r="N2" s="979" t="s">
        <v>129</v>
      </c>
      <c r="O2" s="979"/>
      <c r="P2" s="979"/>
      <c r="Q2" s="979"/>
      <c r="R2" s="980" t="s">
        <v>128</v>
      </c>
      <c r="S2" s="980"/>
      <c r="T2" s="980"/>
      <c r="U2" s="980"/>
      <c r="V2" s="964" t="s">
        <v>127</v>
      </c>
      <c r="W2" s="964"/>
      <c r="X2" s="964"/>
      <c r="Y2" s="978" t="s">
        <v>126</v>
      </c>
      <c r="Z2" s="978"/>
      <c r="AA2" s="978"/>
      <c r="AB2" s="978"/>
      <c r="AC2" s="978"/>
      <c r="AD2" s="978"/>
      <c r="AE2" s="978"/>
      <c r="AF2" s="978"/>
      <c r="AG2" s="964" t="s">
        <v>125</v>
      </c>
      <c r="AH2" s="964"/>
      <c r="AI2" s="964"/>
      <c r="AJ2" s="964"/>
      <c r="AK2" s="964"/>
      <c r="AL2" s="964"/>
      <c r="AM2" s="964"/>
      <c r="AN2" s="964"/>
      <c r="AO2" s="964"/>
      <c r="AP2" s="965"/>
      <c r="AQ2" s="427"/>
      <c r="AR2" s="427"/>
      <c r="AS2" s="427"/>
      <c r="AT2" s="427"/>
      <c r="AU2" s="427"/>
      <c r="AV2" s="427"/>
    </row>
    <row r="3" spans="1:198" ht="113.25" customHeight="1" x14ac:dyDescent="0.25">
      <c r="A3" s="973"/>
      <c r="B3" s="956"/>
      <c r="C3" s="966"/>
      <c r="D3" s="966" t="s">
        <v>124</v>
      </c>
      <c r="E3" s="956" t="s">
        <v>123</v>
      </c>
      <c r="F3" s="968" t="s">
        <v>122</v>
      </c>
      <c r="G3" s="969" t="s">
        <v>121</v>
      </c>
      <c r="H3" s="970" t="s">
        <v>598</v>
      </c>
      <c r="I3" s="969" t="s">
        <v>119</v>
      </c>
      <c r="J3" s="969" t="s">
        <v>118</v>
      </c>
      <c r="K3" s="969" t="s">
        <v>117</v>
      </c>
      <c r="L3" s="969" t="s">
        <v>116</v>
      </c>
      <c r="M3" s="961" t="s">
        <v>100</v>
      </c>
      <c r="N3" s="962" t="s">
        <v>115</v>
      </c>
      <c r="O3" s="962" t="s">
        <v>114</v>
      </c>
      <c r="P3" s="962" t="s">
        <v>113</v>
      </c>
      <c r="Q3" s="963" t="s">
        <v>107</v>
      </c>
      <c r="R3" s="981"/>
      <c r="S3" s="981"/>
      <c r="T3" s="981"/>
      <c r="U3" s="981"/>
      <c r="V3" s="961" t="s">
        <v>112</v>
      </c>
      <c r="W3" s="961"/>
      <c r="X3" s="961"/>
      <c r="Y3" s="956" t="s">
        <v>111</v>
      </c>
      <c r="Z3" s="956"/>
      <c r="AA3" s="956"/>
      <c r="AB3" s="956"/>
      <c r="AC3" s="956" t="s">
        <v>110</v>
      </c>
      <c r="AD3" s="956"/>
      <c r="AE3" s="956"/>
      <c r="AF3" s="956"/>
      <c r="AG3" s="957" t="s">
        <v>109</v>
      </c>
      <c r="AH3" s="957"/>
      <c r="AI3" s="957"/>
      <c r="AJ3" s="957"/>
      <c r="AK3" s="958" t="s">
        <v>108</v>
      </c>
      <c r="AL3" s="958"/>
      <c r="AM3" s="958"/>
      <c r="AN3" s="958"/>
      <c r="AO3" s="959" t="s">
        <v>107</v>
      </c>
      <c r="AP3" s="960" t="s">
        <v>106</v>
      </c>
      <c r="AQ3" s="952" t="s">
        <v>599</v>
      </c>
      <c r="AR3" s="474"/>
      <c r="AS3" s="474"/>
      <c r="AT3" s="474"/>
      <c r="AU3" s="474"/>
      <c r="AV3" s="474"/>
    </row>
    <row r="4" spans="1:198" ht="93.75" customHeight="1" x14ac:dyDescent="0.25">
      <c r="A4" s="973"/>
      <c r="B4" s="956"/>
      <c r="C4" s="966"/>
      <c r="D4" s="966"/>
      <c r="E4" s="956"/>
      <c r="F4" s="968"/>
      <c r="G4" s="969"/>
      <c r="H4" s="970"/>
      <c r="I4" s="969"/>
      <c r="J4" s="969"/>
      <c r="K4" s="969"/>
      <c r="L4" s="969"/>
      <c r="M4" s="961"/>
      <c r="N4" s="962"/>
      <c r="O4" s="962"/>
      <c r="P4" s="962"/>
      <c r="Q4" s="963"/>
      <c r="R4" s="475" t="s">
        <v>105</v>
      </c>
      <c r="S4" s="475" t="s">
        <v>104</v>
      </c>
      <c r="T4" s="475" t="s">
        <v>103</v>
      </c>
      <c r="U4" s="475" t="s">
        <v>96</v>
      </c>
      <c r="V4" s="476" t="s">
        <v>102</v>
      </c>
      <c r="W4" s="476" t="s">
        <v>101</v>
      </c>
      <c r="X4" s="476" t="s">
        <v>93</v>
      </c>
      <c r="Y4" s="477" t="s">
        <v>99</v>
      </c>
      <c r="Z4" s="477" t="s">
        <v>98</v>
      </c>
      <c r="AA4" s="477" t="s">
        <v>97</v>
      </c>
      <c r="AB4" s="477" t="s">
        <v>100</v>
      </c>
      <c r="AC4" s="477" t="s">
        <v>99</v>
      </c>
      <c r="AD4" s="477" t="s">
        <v>98</v>
      </c>
      <c r="AE4" s="477" t="s">
        <v>97</v>
      </c>
      <c r="AF4" s="477" t="s">
        <v>100</v>
      </c>
      <c r="AG4" s="478" t="s">
        <v>99</v>
      </c>
      <c r="AH4" s="478" t="s">
        <v>98</v>
      </c>
      <c r="AI4" s="478" t="s">
        <v>97</v>
      </c>
      <c r="AJ4" s="479" t="s">
        <v>96</v>
      </c>
      <c r="AK4" s="480" t="s">
        <v>99</v>
      </c>
      <c r="AL4" s="480" t="s">
        <v>98</v>
      </c>
      <c r="AM4" s="480" t="s">
        <v>97</v>
      </c>
      <c r="AN4" s="481" t="s">
        <v>96</v>
      </c>
      <c r="AO4" s="959"/>
      <c r="AP4" s="960"/>
      <c r="AQ4" s="953"/>
      <c r="AR4" s="482"/>
      <c r="AS4" s="474"/>
      <c r="AT4" s="482"/>
      <c r="AU4" s="482"/>
      <c r="AV4" s="482"/>
    </row>
    <row r="5" spans="1:198" ht="30.75" customHeight="1" thickBot="1" x14ac:dyDescent="0.3">
      <c r="A5" s="974"/>
      <c r="B5" s="976"/>
      <c r="C5" s="483" t="s">
        <v>94</v>
      </c>
      <c r="D5" s="967"/>
      <c r="E5" s="483" t="s">
        <v>94</v>
      </c>
      <c r="F5" s="484"/>
      <c r="G5" s="484"/>
      <c r="H5" s="485"/>
      <c r="I5" s="486"/>
      <c r="J5" s="486"/>
      <c r="K5" s="487"/>
      <c r="L5" s="486"/>
      <c r="M5" s="486"/>
      <c r="N5" s="488" t="s">
        <v>88</v>
      </c>
      <c r="O5" s="488" t="s">
        <v>88</v>
      </c>
      <c r="P5" s="488" t="s">
        <v>88</v>
      </c>
      <c r="Q5" s="489" t="s">
        <v>88</v>
      </c>
      <c r="R5" s="490" t="s">
        <v>89</v>
      </c>
      <c r="S5" s="490" t="s">
        <v>89</v>
      </c>
      <c r="T5" s="490" t="s">
        <v>89</v>
      </c>
      <c r="U5" s="490" t="s">
        <v>89</v>
      </c>
      <c r="V5" s="486" t="s">
        <v>95</v>
      </c>
      <c r="W5" s="486" t="s">
        <v>94</v>
      </c>
      <c r="X5" s="486" t="s">
        <v>93</v>
      </c>
      <c r="Y5" s="491" t="s">
        <v>92</v>
      </c>
      <c r="Z5" s="491" t="s">
        <v>91</v>
      </c>
      <c r="AA5" s="491" t="s">
        <v>90</v>
      </c>
      <c r="AB5" s="491"/>
      <c r="AC5" s="491" t="s">
        <v>92</v>
      </c>
      <c r="AD5" s="491" t="s">
        <v>91</v>
      </c>
      <c r="AE5" s="491" t="s">
        <v>90</v>
      </c>
      <c r="AF5" s="491"/>
      <c r="AG5" s="492" t="s">
        <v>89</v>
      </c>
      <c r="AH5" s="492" t="s">
        <v>89</v>
      </c>
      <c r="AI5" s="492" t="s">
        <v>89</v>
      </c>
      <c r="AJ5" s="492" t="s">
        <v>89</v>
      </c>
      <c r="AK5" s="493" t="s">
        <v>89</v>
      </c>
      <c r="AL5" s="493" t="s">
        <v>89</v>
      </c>
      <c r="AM5" s="493" t="s">
        <v>89</v>
      </c>
      <c r="AN5" s="494" t="s">
        <v>88</v>
      </c>
      <c r="AO5" s="495" t="s">
        <v>88</v>
      </c>
      <c r="AP5" s="496" t="s">
        <v>88</v>
      </c>
      <c r="AQ5" s="954"/>
      <c r="AR5" s="497"/>
      <c r="AS5" s="497"/>
      <c r="AT5" s="497"/>
      <c r="AU5" s="497"/>
      <c r="AV5" s="497"/>
    </row>
    <row r="6" spans="1:198" ht="51.75" customHeight="1" thickBot="1" x14ac:dyDescent="0.3">
      <c r="A6" s="498">
        <v>1</v>
      </c>
      <c r="B6" s="499">
        <v>2</v>
      </c>
      <c r="C6" s="428">
        <v>3</v>
      </c>
      <c r="D6" s="499">
        <v>4</v>
      </c>
      <c r="E6" s="428">
        <v>5</v>
      </c>
      <c r="F6" s="499">
        <v>6</v>
      </c>
      <c r="G6" s="428">
        <v>7</v>
      </c>
      <c r="H6" s="500">
        <v>8</v>
      </c>
      <c r="I6" s="428">
        <v>9</v>
      </c>
      <c r="J6" s="499">
        <v>10</v>
      </c>
      <c r="K6" s="428">
        <v>11</v>
      </c>
      <c r="L6" s="499">
        <v>12</v>
      </c>
      <c r="M6" s="428">
        <v>13</v>
      </c>
      <c r="N6" s="501">
        <v>14</v>
      </c>
      <c r="O6" s="502">
        <v>15</v>
      </c>
      <c r="P6" s="501">
        <v>16</v>
      </c>
      <c r="Q6" s="503">
        <v>17</v>
      </c>
      <c r="R6" s="504">
        <v>18</v>
      </c>
      <c r="S6" s="505">
        <v>19</v>
      </c>
      <c r="T6" s="504">
        <v>20</v>
      </c>
      <c r="U6" s="505">
        <v>21</v>
      </c>
      <c r="V6" s="499">
        <v>22</v>
      </c>
      <c r="W6" s="428">
        <v>23</v>
      </c>
      <c r="X6" s="499">
        <v>24</v>
      </c>
      <c r="Y6" s="428">
        <v>25</v>
      </c>
      <c r="Z6" s="499">
        <v>26</v>
      </c>
      <c r="AA6" s="428">
        <v>27</v>
      </c>
      <c r="AB6" s="499">
        <v>28</v>
      </c>
      <c r="AC6" s="428">
        <v>29</v>
      </c>
      <c r="AD6" s="499">
        <v>30</v>
      </c>
      <c r="AE6" s="428">
        <v>31</v>
      </c>
      <c r="AF6" s="499">
        <v>32</v>
      </c>
      <c r="AG6" s="506">
        <v>33</v>
      </c>
      <c r="AH6" s="507">
        <v>34</v>
      </c>
      <c r="AI6" s="506">
        <v>35</v>
      </c>
      <c r="AJ6" s="507">
        <v>36</v>
      </c>
      <c r="AK6" s="508">
        <v>37</v>
      </c>
      <c r="AL6" s="509">
        <v>38</v>
      </c>
      <c r="AM6" s="508">
        <v>39</v>
      </c>
      <c r="AN6" s="509">
        <v>40</v>
      </c>
      <c r="AO6" s="510">
        <v>41</v>
      </c>
      <c r="AP6" s="511">
        <v>42</v>
      </c>
      <c r="AQ6" s="512">
        <v>43</v>
      </c>
      <c r="AR6" s="100"/>
      <c r="AS6" s="101"/>
      <c r="AT6" s="100"/>
      <c r="AU6" s="101"/>
      <c r="AV6" s="427"/>
    </row>
    <row r="7" spans="1:198" s="525" customFormat="1" ht="57.75" customHeight="1" x14ac:dyDescent="0.25">
      <c r="A7" s="906">
        <v>1</v>
      </c>
      <c r="B7" s="944" t="s">
        <v>600</v>
      </c>
      <c r="C7" s="944">
        <v>9</v>
      </c>
      <c r="D7" s="513" t="s">
        <v>601</v>
      </c>
      <c r="E7" s="408">
        <v>2</v>
      </c>
      <c r="F7" s="514">
        <v>43629</v>
      </c>
      <c r="G7" s="515" t="s">
        <v>602</v>
      </c>
      <c r="H7" s="516" t="s">
        <v>603</v>
      </c>
      <c r="I7" s="517" t="s">
        <v>604</v>
      </c>
      <c r="J7" s="517"/>
      <c r="K7" s="517"/>
      <c r="L7" s="513" t="s">
        <v>605</v>
      </c>
      <c r="M7" s="513"/>
      <c r="N7" s="518">
        <v>618725</v>
      </c>
      <c r="O7" s="518">
        <v>1542433</v>
      </c>
      <c r="P7" s="518"/>
      <c r="Q7" s="519">
        <f t="shared" ref="Q7:Q51" si="0">N7+O7+P7</f>
        <v>2161158</v>
      </c>
      <c r="R7" s="404"/>
      <c r="S7" s="520"/>
      <c r="T7" s="521"/>
      <c r="U7" s="520">
        <v>30000</v>
      </c>
      <c r="V7" s="947">
        <v>5675</v>
      </c>
      <c r="W7" s="517"/>
      <c r="X7" s="517">
        <v>0</v>
      </c>
      <c r="Y7" s="517">
        <v>0</v>
      </c>
      <c r="Z7" s="517"/>
      <c r="AA7" s="517"/>
      <c r="AB7" s="513">
        <v>477.89</v>
      </c>
      <c r="AC7" s="517"/>
      <c r="AD7" s="517"/>
      <c r="AE7" s="517"/>
      <c r="AF7" s="517"/>
      <c r="AG7" s="522" t="s">
        <v>606</v>
      </c>
      <c r="AH7" s="523"/>
      <c r="AI7" s="523"/>
      <c r="AJ7" s="523">
        <v>0</v>
      </c>
      <c r="AK7" s="524">
        <f t="shared" ref="AK7:AN10" si="1">R7*Y7</f>
        <v>0</v>
      </c>
      <c r="AL7" s="524">
        <f t="shared" si="1"/>
        <v>0</v>
      </c>
      <c r="AM7" s="524">
        <f t="shared" si="1"/>
        <v>0</v>
      </c>
      <c r="AN7" s="524">
        <f t="shared" si="1"/>
        <v>14336700</v>
      </c>
      <c r="AO7" s="400">
        <f t="shared" ref="AO7:AO51" si="2">AK7+AL7+AM7+AN7</f>
        <v>14336700</v>
      </c>
      <c r="AP7" s="399">
        <f t="shared" ref="AP7:AP51" si="3">AO7-Q7</f>
        <v>12175542</v>
      </c>
      <c r="AQ7" s="411"/>
      <c r="AR7" s="411"/>
      <c r="AS7" s="411"/>
      <c r="AT7" s="411"/>
      <c r="AU7" s="411"/>
      <c r="AV7" s="411"/>
    </row>
    <row r="8" spans="1:198" s="528" customFormat="1" ht="120" customHeight="1" x14ac:dyDescent="0.25">
      <c r="A8" s="907"/>
      <c r="B8" s="945"/>
      <c r="C8" s="945"/>
      <c r="D8" s="56" t="s">
        <v>607</v>
      </c>
      <c r="E8" s="96">
        <v>2</v>
      </c>
      <c r="F8" s="526">
        <v>43710</v>
      </c>
      <c r="G8" s="202" t="s">
        <v>608</v>
      </c>
      <c r="H8" s="56" t="s">
        <v>609</v>
      </c>
      <c r="I8" s="446"/>
      <c r="J8" s="446"/>
      <c r="K8" s="446"/>
      <c r="L8" s="56" t="s">
        <v>605</v>
      </c>
      <c r="M8" s="446"/>
      <c r="N8" s="448">
        <v>2853150</v>
      </c>
      <c r="O8" s="448">
        <v>2127420</v>
      </c>
      <c r="P8" s="448">
        <v>653000</v>
      </c>
      <c r="Q8" s="447">
        <f t="shared" si="0"/>
        <v>5633570</v>
      </c>
      <c r="R8" s="43">
        <v>18000</v>
      </c>
      <c r="S8" s="55"/>
      <c r="T8" s="53"/>
      <c r="U8" s="55">
        <v>12000</v>
      </c>
      <c r="V8" s="948"/>
      <c r="W8" s="446"/>
      <c r="X8" s="527">
        <v>0</v>
      </c>
      <c r="Y8" s="446">
        <v>3.15</v>
      </c>
      <c r="Z8" s="446"/>
      <c r="AA8" s="446"/>
      <c r="AB8" s="56">
        <v>624.1</v>
      </c>
      <c r="AC8" s="446"/>
      <c r="AD8" s="446"/>
      <c r="AE8" s="446"/>
      <c r="AF8" s="446">
        <v>0</v>
      </c>
      <c r="AG8" s="452">
        <v>6719744</v>
      </c>
      <c r="AH8" s="452"/>
      <c r="AI8" s="452"/>
      <c r="AJ8" s="452">
        <v>2222440</v>
      </c>
      <c r="AK8" s="445">
        <f>R7*Y8</f>
        <v>0</v>
      </c>
      <c r="AL8" s="445">
        <f t="shared" si="1"/>
        <v>0</v>
      </c>
      <c r="AM8" s="445">
        <f t="shared" si="1"/>
        <v>0</v>
      </c>
      <c r="AN8" s="445">
        <f t="shared" si="1"/>
        <v>7489200</v>
      </c>
      <c r="AO8" s="66">
        <f t="shared" si="2"/>
        <v>7489200</v>
      </c>
      <c r="AP8" s="158">
        <f t="shared" si="3"/>
        <v>1855630</v>
      </c>
      <c r="AQ8" s="95"/>
      <c r="AR8" s="95"/>
      <c r="AS8" s="95"/>
      <c r="AT8" s="95"/>
      <c r="AU8" s="95"/>
      <c r="AV8" s="95"/>
    </row>
    <row r="9" spans="1:198" s="528" customFormat="1" ht="90.75" customHeight="1" x14ac:dyDescent="0.25">
      <c r="A9" s="907"/>
      <c r="B9" s="945"/>
      <c r="C9" s="945"/>
      <c r="D9" s="56" t="s">
        <v>218</v>
      </c>
      <c r="E9" s="96">
        <v>1</v>
      </c>
      <c r="F9" s="526">
        <v>43813</v>
      </c>
      <c r="G9" s="529" t="s">
        <v>610</v>
      </c>
      <c r="H9" s="71" t="s">
        <v>611</v>
      </c>
      <c r="I9" s="446"/>
      <c r="J9" s="446"/>
      <c r="K9" s="446"/>
      <c r="L9" s="56" t="s">
        <v>605</v>
      </c>
      <c r="M9" s="446"/>
      <c r="N9" s="448">
        <v>1858900</v>
      </c>
      <c r="O9" s="448">
        <v>2281310</v>
      </c>
      <c r="P9" s="448">
        <v>39300</v>
      </c>
      <c r="Q9" s="447">
        <f t="shared" si="0"/>
        <v>4179510</v>
      </c>
      <c r="R9" s="43"/>
      <c r="S9" s="55"/>
      <c r="T9" s="53"/>
      <c r="U9" s="55">
        <v>14000</v>
      </c>
      <c r="V9" s="948"/>
      <c r="W9" s="446"/>
      <c r="X9" s="446">
        <v>0</v>
      </c>
      <c r="Y9" s="446"/>
      <c r="Z9" s="446"/>
      <c r="AA9" s="446"/>
      <c r="AB9" s="56">
        <v>376</v>
      </c>
      <c r="AC9" s="446"/>
      <c r="AD9" s="446"/>
      <c r="AE9" s="446"/>
      <c r="AF9" s="446"/>
      <c r="AG9" s="452">
        <v>1684500</v>
      </c>
      <c r="AH9" s="452"/>
      <c r="AI9" s="452"/>
      <c r="AJ9" s="452">
        <v>3486000</v>
      </c>
      <c r="AK9" s="445">
        <f t="shared" ref="AK9:AN24" si="4">R9*Y9</f>
        <v>0</v>
      </c>
      <c r="AL9" s="445">
        <f t="shared" si="1"/>
        <v>0</v>
      </c>
      <c r="AM9" s="445">
        <f t="shared" si="1"/>
        <v>0</v>
      </c>
      <c r="AN9" s="445">
        <f t="shared" si="1"/>
        <v>5264000</v>
      </c>
      <c r="AO9" s="66">
        <f t="shared" si="2"/>
        <v>5264000</v>
      </c>
      <c r="AP9" s="158">
        <f t="shared" si="3"/>
        <v>1084490</v>
      </c>
      <c r="AQ9" s="95"/>
      <c r="AR9" s="95"/>
      <c r="AS9" s="95"/>
      <c r="AT9" s="95"/>
      <c r="AU9" s="95"/>
      <c r="AV9" s="95"/>
    </row>
    <row r="10" spans="1:198" s="540" customFormat="1" ht="51.75" customHeight="1" thickBot="1" x14ac:dyDescent="0.3">
      <c r="A10" s="908"/>
      <c r="B10" s="946"/>
      <c r="C10" s="946"/>
      <c r="D10" s="436" t="s">
        <v>607</v>
      </c>
      <c r="E10" s="381">
        <v>2</v>
      </c>
      <c r="F10" s="530">
        <v>2018</v>
      </c>
      <c r="G10" s="530" t="s">
        <v>612</v>
      </c>
      <c r="H10" s="531" t="s">
        <v>613</v>
      </c>
      <c r="I10" s="532"/>
      <c r="J10" s="532"/>
      <c r="K10" s="532"/>
      <c r="L10" s="436" t="s">
        <v>605</v>
      </c>
      <c r="M10" s="532"/>
      <c r="N10" s="533">
        <v>1902099</v>
      </c>
      <c r="O10" s="533">
        <v>1418280</v>
      </c>
      <c r="P10" s="533">
        <v>39300</v>
      </c>
      <c r="Q10" s="534">
        <f t="shared" si="0"/>
        <v>3359679</v>
      </c>
      <c r="R10" s="379">
        <v>30000</v>
      </c>
      <c r="S10" s="535"/>
      <c r="T10" s="536"/>
      <c r="U10" s="535">
        <v>96000</v>
      </c>
      <c r="V10" s="949"/>
      <c r="W10" s="532"/>
      <c r="X10" s="532">
        <v>0</v>
      </c>
      <c r="Y10" s="532">
        <v>35.5</v>
      </c>
      <c r="Z10" s="532"/>
      <c r="AA10" s="532"/>
      <c r="AB10" s="436">
        <v>107.03</v>
      </c>
      <c r="AC10" s="532"/>
      <c r="AD10" s="532"/>
      <c r="AE10" s="532"/>
      <c r="AF10" s="532"/>
      <c r="AG10" s="537">
        <v>4479830</v>
      </c>
      <c r="AH10" s="537"/>
      <c r="AI10" s="537"/>
      <c r="AJ10" s="537">
        <v>2376160</v>
      </c>
      <c r="AK10" s="538">
        <f t="shared" si="4"/>
        <v>1065000</v>
      </c>
      <c r="AL10" s="538">
        <f t="shared" si="1"/>
        <v>0</v>
      </c>
      <c r="AM10" s="538">
        <f t="shared" si="1"/>
        <v>0</v>
      </c>
      <c r="AN10" s="538">
        <f t="shared" si="1"/>
        <v>10274880</v>
      </c>
      <c r="AO10" s="118">
        <f t="shared" si="2"/>
        <v>11339880</v>
      </c>
      <c r="AP10" s="539">
        <f t="shared" si="3"/>
        <v>7980201</v>
      </c>
      <c r="AQ10" s="123"/>
      <c r="AR10" s="123"/>
      <c r="AS10" s="123"/>
      <c r="AT10" s="123"/>
      <c r="AU10" s="123"/>
      <c r="AV10" s="123"/>
    </row>
    <row r="11" spans="1:198" s="336" customFormat="1" ht="51.75" customHeight="1" x14ac:dyDescent="0.25">
      <c r="A11" s="938">
        <v>2</v>
      </c>
      <c r="B11" s="923" t="s">
        <v>614</v>
      </c>
      <c r="C11" s="923">
        <v>4</v>
      </c>
      <c r="D11" s="541" t="s">
        <v>615</v>
      </c>
      <c r="E11" s="542">
        <v>1</v>
      </c>
      <c r="F11" s="543" t="s">
        <v>616</v>
      </c>
      <c r="G11" s="544" t="s">
        <v>617</v>
      </c>
      <c r="H11" s="545" t="s">
        <v>56</v>
      </c>
      <c r="I11" s="543"/>
      <c r="J11" s="543"/>
      <c r="K11" s="543"/>
      <c r="L11" s="543"/>
      <c r="M11" s="546"/>
      <c r="N11" s="547">
        <v>220000</v>
      </c>
      <c r="O11" s="547">
        <v>1170000</v>
      </c>
      <c r="P11" s="547">
        <v>0</v>
      </c>
      <c r="Q11" s="548">
        <f>N11+O11+P11</f>
        <v>1390000</v>
      </c>
      <c r="R11" s="505"/>
      <c r="S11" s="549">
        <v>0</v>
      </c>
      <c r="T11" s="504">
        <v>0</v>
      </c>
      <c r="U11" s="550"/>
      <c r="V11" s="955">
        <v>6840</v>
      </c>
      <c r="W11" s="543">
        <v>0</v>
      </c>
      <c r="X11" s="543">
        <v>0</v>
      </c>
      <c r="Y11" s="543">
        <v>0</v>
      </c>
      <c r="Z11" s="543">
        <v>0</v>
      </c>
      <c r="AA11" s="543">
        <v>0.32</v>
      </c>
      <c r="AB11" s="551">
        <v>0</v>
      </c>
      <c r="AC11" s="543">
        <v>0</v>
      </c>
      <c r="AD11" s="543">
        <v>0</v>
      </c>
      <c r="AE11" s="543">
        <v>0</v>
      </c>
      <c r="AF11" s="543">
        <v>0</v>
      </c>
      <c r="AG11" s="552">
        <v>0</v>
      </c>
      <c r="AH11" s="552">
        <v>0</v>
      </c>
      <c r="AI11" s="552">
        <v>0</v>
      </c>
      <c r="AJ11" s="552">
        <v>0</v>
      </c>
      <c r="AK11" s="553">
        <f t="shared" si="4"/>
        <v>0</v>
      </c>
      <c r="AL11" s="553">
        <f t="shared" si="4"/>
        <v>0</v>
      </c>
      <c r="AM11" s="553">
        <f t="shared" si="4"/>
        <v>0</v>
      </c>
      <c r="AN11" s="553">
        <f t="shared" si="4"/>
        <v>0</v>
      </c>
      <c r="AO11" s="554">
        <f>AK11+AL11+AM11+AN11</f>
        <v>0</v>
      </c>
      <c r="AP11" s="555">
        <f>AO11-Q11</f>
        <v>-1390000</v>
      </c>
      <c r="AQ11" s="556" t="s">
        <v>618</v>
      </c>
      <c r="AR11" s="497"/>
      <c r="AS11" s="497"/>
      <c r="AT11" s="497"/>
      <c r="AU11" s="497"/>
      <c r="AV11" s="497"/>
    </row>
    <row r="12" spans="1:198" s="528" customFormat="1" ht="61.5" customHeight="1" x14ac:dyDescent="0.25">
      <c r="A12" s="939"/>
      <c r="B12" s="876"/>
      <c r="C12" s="876"/>
      <c r="D12" s="557" t="s">
        <v>619</v>
      </c>
      <c r="E12" s="96">
        <v>1</v>
      </c>
      <c r="F12" s="95" t="s">
        <v>620</v>
      </c>
      <c r="G12" s="56" t="s">
        <v>621</v>
      </c>
      <c r="H12" s="470" t="s">
        <v>56</v>
      </c>
      <c r="I12" s="446"/>
      <c r="J12" s="446"/>
      <c r="K12" s="446"/>
      <c r="L12" s="446"/>
      <c r="M12" s="446"/>
      <c r="N12" s="448">
        <v>114000</v>
      </c>
      <c r="O12" s="448">
        <v>456000</v>
      </c>
      <c r="P12" s="448">
        <v>0</v>
      </c>
      <c r="Q12" s="447">
        <f>N12+O12+P12</f>
        <v>570000</v>
      </c>
      <c r="R12" s="43"/>
      <c r="S12" s="55">
        <v>0</v>
      </c>
      <c r="T12" s="53">
        <v>0</v>
      </c>
      <c r="U12" s="55">
        <v>0</v>
      </c>
      <c r="V12" s="941"/>
      <c r="W12" s="446">
        <v>0</v>
      </c>
      <c r="X12" s="446">
        <v>0</v>
      </c>
      <c r="Y12" s="446">
        <v>0</v>
      </c>
      <c r="Z12" s="446">
        <v>0</v>
      </c>
      <c r="AA12" s="446">
        <v>0</v>
      </c>
      <c r="AB12" s="56"/>
      <c r="AC12" s="446">
        <v>0</v>
      </c>
      <c r="AD12" s="446">
        <v>0</v>
      </c>
      <c r="AE12" s="446">
        <v>0</v>
      </c>
      <c r="AF12" s="446">
        <v>0</v>
      </c>
      <c r="AG12" s="452">
        <v>0</v>
      </c>
      <c r="AH12" s="452">
        <v>0</v>
      </c>
      <c r="AI12" s="452">
        <v>0</v>
      </c>
      <c r="AJ12" s="452">
        <v>0</v>
      </c>
      <c r="AK12" s="445">
        <f t="shared" si="4"/>
        <v>0</v>
      </c>
      <c r="AL12" s="445">
        <f t="shared" si="4"/>
        <v>0</v>
      </c>
      <c r="AM12" s="445">
        <f t="shared" si="4"/>
        <v>0</v>
      </c>
      <c r="AN12" s="445">
        <f t="shared" si="4"/>
        <v>0</v>
      </c>
      <c r="AO12" s="66">
        <f>AK12+AL12+AM12+AN12</f>
        <v>0</v>
      </c>
      <c r="AP12" s="158">
        <f>AO12-Q12</f>
        <v>-570000</v>
      </c>
      <c r="AQ12" s="558" t="s">
        <v>622</v>
      </c>
      <c r="AR12" s="74"/>
      <c r="AS12" s="74"/>
      <c r="AT12" s="74"/>
      <c r="AU12" s="74"/>
      <c r="AV12" s="74"/>
      <c r="AW12" s="559"/>
      <c r="AX12" s="559"/>
      <c r="AY12" s="559"/>
      <c r="AZ12" s="559"/>
      <c r="BA12" s="559"/>
      <c r="BB12" s="559"/>
      <c r="BC12" s="559"/>
      <c r="BD12" s="559"/>
      <c r="BE12" s="559"/>
      <c r="BF12" s="559"/>
      <c r="BG12" s="559"/>
      <c r="BH12" s="559"/>
      <c r="BI12" s="559"/>
      <c r="BJ12" s="559"/>
      <c r="BK12" s="559"/>
      <c r="BL12" s="559"/>
      <c r="BM12" s="559"/>
      <c r="BN12" s="559"/>
      <c r="BO12" s="559"/>
      <c r="BP12" s="559"/>
      <c r="BQ12" s="559"/>
      <c r="BR12" s="559"/>
      <c r="BS12" s="559"/>
      <c r="BT12" s="559"/>
      <c r="BU12" s="559"/>
      <c r="BV12" s="559"/>
      <c r="BW12" s="559"/>
      <c r="BX12" s="559"/>
      <c r="BY12" s="559"/>
      <c r="BZ12" s="559"/>
      <c r="CA12" s="559"/>
      <c r="CB12" s="559"/>
      <c r="CC12" s="559"/>
      <c r="CD12" s="559"/>
      <c r="CE12" s="559"/>
      <c r="CF12" s="559"/>
      <c r="CG12" s="559"/>
      <c r="CH12" s="559"/>
      <c r="CI12" s="559"/>
      <c r="CJ12" s="559"/>
      <c r="CK12" s="559"/>
      <c r="CL12" s="559"/>
      <c r="CM12" s="559"/>
      <c r="CN12" s="559"/>
      <c r="CO12" s="559"/>
      <c r="CP12" s="559"/>
      <c r="CQ12" s="559"/>
      <c r="CR12" s="559"/>
      <c r="CS12" s="559"/>
      <c r="CT12" s="559"/>
      <c r="CU12" s="559"/>
      <c r="CV12" s="559"/>
      <c r="CW12" s="559"/>
      <c r="CX12" s="559"/>
      <c r="CY12" s="559"/>
      <c r="CZ12" s="559"/>
      <c r="DA12" s="559"/>
      <c r="DB12" s="559"/>
      <c r="DC12" s="559"/>
      <c r="DD12" s="559"/>
      <c r="DE12" s="559"/>
      <c r="DF12" s="559"/>
      <c r="DG12" s="559"/>
      <c r="DH12" s="559"/>
      <c r="DI12" s="559"/>
      <c r="DJ12" s="559"/>
      <c r="DK12" s="559"/>
      <c r="DL12" s="559"/>
      <c r="DM12" s="559"/>
      <c r="DN12" s="559"/>
      <c r="DO12" s="559"/>
      <c r="DP12" s="559"/>
      <c r="DQ12" s="559"/>
      <c r="DR12" s="559"/>
      <c r="DS12" s="559"/>
      <c r="DT12" s="559"/>
      <c r="DU12" s="559"/>
      <c r="DV12" s="559"/>
      <c r="DW12" s="559"/>
      <c r="DX12" s="559"/>
      <c r="DY12" s="559"/>
      <c r="DZ12" s="559"/>
      <c r="EA12" s="559"/>
      <c r="EB12" s="559"/>
      <c r="EC12" s="559"/>
      <c r="ED12" s="559"/>
      <c r="EE12" s="559"/>
      <c r="EF12" s="559"/>
      <c r="EG12" s="559"/>
      <c r="EH12" s="559"/>
      <c r="EI12" s="559"/>
      <c r="EJ12" s="559"/>
      <c r="EK12" s="559"/>
      <c r="EL12" s="559"/>
      <c r="EM12" s="559"/>
      <c r="EN12" s="559"/>
      <c r="EO12" s="559"/>
      <c r="EP12" s="559"/>
      <c r="EQ12" s="559"/>
      <c r="ER12" s="559"/>
      <c r="ES12" s="559"/>
      <c r="ET12" s="559"/>
      <c r="EU12" s="559"/>
      <c r="EV12" s="559"/>
      <c r="EW12" s="559"/>
      <c r="EX12" s="559"/>
      <c r="EY12" s="559"/>
      <c r="EZ12" s="559"/>
      <c r="FA12" s="559"/>
      <c r="FB12" s="559"/>
      <c r="FC12" s="559"/>
      <c r="FD12" s="559"/>
      <c r="FE12" s="559"/>
      <c r="FF12" s="559"/>
      <c r="FG12" s="559"/>
      <c r="FH12" s="559"/>
      <c r="FI12" s="559"/>
      <c r="FJ12" s="559"/>
      <c r="FK12" s="559"/>
      <c r="FL12" s="559"/>
      <c r="FM12" s="559"/>
      <c r="FN12" s="559"/>
      <c r="FO12" s="559"/>
      <c r="FP12" s="559"/>
      <c r="FQ12" s="559"/>
      <c r="FR12" s="559"/>
      <c r="FS12" s="559"/>
      <c r="FT12" s="559"/>
      <c r="FU12" s="559"/>
      <c r="FV12" s="559"/>
      <c r="FW12" s="559"/>
      <c r="FX12" s="559"/>
      <c r="FY12" s="559"/>
      <c r="FZ12" s="559"/>
      <c r="GA12" s="559"/>
      <c r="GB12" s="559"/>
      <c r="GC12" s="559"/>
      <c r="GD12" s="559"/>
      <c r="GE12" s="559"/>
      <c r="GF12" s="559"/>
      <c r="GG12" s="559"/>
      <c r="GH12" s="559"/>
      <c r="GI12" s="559"/>
      <c r="GJ12" s="559"/>
      <c r="GK12" s="559"/>
      <c r="GL12" s="559"/>
      <c r="GM12" s="559"/>
      <c r="GN12" s="559"/>
      <c r="GO12" s="559"/>
      <c r="GP12" s="559"/>
    </row>
    <row r="13" spans="1:198" s="528" customFormat="1" ht="61.5" customHeight="1" thickBot="1" x14ac:dyDescent="0.3">
      <c r="A13" s="939"/>
      <c r="B13" s="876"/>
      <c r="C13" s="876"/>
      <c r="D13" s="56" t="s">
        <v>623</v>
      </c>
      <c r="E13" s="96">
        <v>1</v>
      </c>
      <c r="F13" s="446" t="s">
        <v>624</v>
      </c>
      <c r="G13" s="95" t="s">
        <v>625</v>
      </c>
      <c r="H13" s="470" t="s">
        <v>56</v>
      </c>
      <c r="I13" s="446"/>
      <c r="J13" s="446"/>
      <c r="K13" s="446"/>
      <c r="L13" s="446"/>
      <c r="M13" s="446"/>
      <c r="N13" s="448">
        <v>337000</v>
      </c>
      <c r="O13" s="448">
        <v>470000</v>
      </c>
      <c r="P13" s="448"/>
      <c r="Q13" s="447">
        <f>N13+O13+P13</f>
        <v>807000</v>
      </c>
      <c r="R13" s="43"/>
      <c r="S13" s="55"/>
      <c r="T13" s="53"/>
      <c r="U13" s="55"/>
      <c r="V13" s="941"/>
      <c r="W13" s="446"/>
      <c r="X13" s="446"/>
      <c r="Y13" s="446"/>
      <c r="Z13" s="446">
        <v>6500</v>
      </c>
      <c r="AA13" s="446"/>
      <c r="AB13" s="56"/>
      <c r="AC13" s="446"/>
      <c r="AD13" s="446"/>
      <c r="AE13" s="446"/>
      <c r="AF13" s="446"/>
      <c r="AG13" s="452"/>
      <c r="AH13" s="452"/>
      <c r="AI13" s="452"/>
      <c r="AJ13" s="452"/>
      <c r="AK13" s="445">
        <f t="shared" si="4"/>
        <v>0</v>
      </c>
      <c r="AL13" s="445">
        <f t="shared" si="4"/>
        <v>0</v>
      </c>
      <c r="AM13" s="445">
        <f t="shared" si="4"/>
        <v>0</v>
      </c>
      <c r="AN13" s="445">
        <f t="shared" si="4"/>
        <v>0</v>
      </c>
      <c r="AO13" s="66">
        <f>AK13+AL13+AM13+AN13</f>
        <v>0</v>
      </c>
      <c r="AP13" s="158">
        <f>AO13-Q13</f>
        <v>-807000</v>
      </c>
      <c r="AQ13" s="560" t="s">
        <v>626</v>
      </c>
      <c r="AR13" s="74"/>
      <c r="AS13" s="74"/>
      <c r="AT13" s="74"/>
      <c r="AU13" s="74"/>
      <c r="AV13" s="74"/>
      <c r="AW13" s="559"/>
      <c r="AX13" s="559"/>
      <c r="AY13" s="559"/>
      <c r="AZ13" s="559"/>
      <c r="BA13" s="559"/>
      <c r="BB13" s="559"/>
      <c r="BC13" s="559"/>
      <c r="BD13" s="559"/>
      <c r="BE13" s="559"/>
      <c r="BF13" s="559"/>
      <c r="BG13" s="559"/>
      <c r="BH13" s="559"/>
      <c r="BI13" s="559"/>
      <c r="BJ13" s="559"/>
      <c r="BK13" s="559"/>
      <c r="BL13" s="559"/>
      <c r="BM13" s="559"/>
      <c r="BN13" s="559"/>
      <c r="BO13" s="559"/>
      <c r="BP13" s="559"/>
      <c r="BQ13" s="559"/>
      <c r="BR13" s="559"/>
      <c r="BS13" s="559"/>
      <c r="BT13" s="559"/>
      <c r="BU13" s="559"/>
      <c r="BV13" s="559"/>
      <c r="BW13" s="559"/>
      <c r="BX13" s="559"/>
      <c r="BY13" s="559"/>
      <c r="BZ13" s="559"/>
      <c r="CA13" s="559"/>
      <c r="CB13" s="559"/>
      <c r="CC13" s="559"/>
      <c r="CD13" s="559"/>
      <c r="CE13" s="559"/>
      <c r="CF13" s="559"/>
      <c r="CG13" s="559"/>
      <c r="CH13" s="559"/>
      <c r="CI13" s="559"/>
      <c r="CJ13" s="559"/>
      <c r="CK13" s="559"/>
      <c r="CL13" s="559"/>
      <c r="CM13" s="559"/>
      <c r="CN13" s="559"/>
      <c r="CO13" s="559"/>
      <c r="CP13" s="559"/>
      <c r="CQ13" s="559"/>
      <c r="CR13" s="559"/>
      <c r="CS13" s="559"/>
      <c r="CT13" s="559"/>
      <c r="CU13" s="559"/>
      <c r="CV13" s="559"/>
      <c r="CW13" s="559"/>
      <c r="CX13" s="559"/>
      <c r="CY13" s="559"/>
      <c r="CZ13" s="559"/>
      <c r="DA13" s="559"/>
      <c r="DB13" s="559"/>
      <c r="DC13" s="559"/>
      <c r="DD13" s="559"/>
      <c r="DE13" s="559"/>
      <c r="DF13" s="559"/>
      <c r="DG13" s="559"/>
      <c r="DH13" s="559"/>
      <c r="DI13" s="559"/>
      <c r="DJ13" s="559"/>
      <c r="DK13" s="559"/>
      <c r="DL13" s="559"/>
      <c r="DM13" s="559"/>
      <c r="DN13" s="559"/>
      <c r="DO13" s="559"/>
      <c r="DP13" s="559"/>
      <c r="DQ13" s="559"/>
      <c r="DR13" s="559"/>
      <c r="DS13" s="559"/>
      <c r="DT13" s="559"/>
      <c r="DU13" s="559"/>
      <c r="DV13" s="559"/>
      <c r="DW13" s="559"/>
      <c r="DX13" s="559"/>
      <c r="DY13" s="559"/>
      <c r="DZ13" s="559"/>
      <c r="EA13" s="559"/>
      <c r="EB13" s="559"/>
      <c r="EC13" s="559"/>
      <c r="ED13" s="559"/>
      <c r="EE13" s="559"/>
      <c r="EF13" s="559"/>
      <c r="EG13" s="559"/>
      <c r="EH13" s="559"/>
      <c r="EI13" s="559"/>
      <c r="EJ13" s="559"/>
      <c r="EK13" s="559"/>
      <c r="EL13" s="559"/>
      <c r="EM13" s="559"/>
      <c r="EN13" s="559"/>
      <c r="EO13" s="559"/>
      <c r="EP13" s="559"/>
      <c r="EQ13" s="559"/>
      <c r="ER13" s="559"/>
      <c r="ES13" s="559"/>
      <c r="ET13" s="559"/>
      <c r="EU13" s="559"/>
      <c r="EV13" s="559"/>
      <c r="EW13" s="559"/>
      <c r="EX13" s="559"/>
      <c r="EY13" s="559"/>
      <c r="EZ13" s="559"/>
      <c r="FA13" s="559"/>
      <c r="FB13" s="559"/>
      <c r="FC13" s="559"/>
      <c r="FD13" s="559"/>
      <c r="FE13" s="559"/>
      <c r="FF13" s="559"/>
      <c r="FG13" s="559"/>
      <c r="FH13" s="559"/>
      <c r="FI13" s="559"/>
      <c r="FJ13" s="559"/>
      <c r="FK13" s="559"/>
      <c r="FL13" s="559"/>
      <c r="FM13" s="559"/>
      <c r="FN13" s="559"/>
      <c r="FO13" s="559"/>
      <c r="FP13" s="559"/>
      <c r="FQ13" s="559"/>
      <c r="FR13" s="559"/>
      <c r="FS13" s="559"/>
      <c r="FT13" s="559"/>
      <c r="FU13" s="559"/>
      <c r="FV13" s="559"/>
      <c r="FW13" s="559"/>
      <c r="FX13" s="559"/>
      <c r="FY13" s="559"/>
      <c r="FZ13" s="559"/>
      <c r="GA13" s="559"/>
      <c r="GB13" s="559"/>
      <c r="GC13" s="559"/>
      <c r="GD13" s="559"/>
      <c r="GE13" s="559"/>
      <c r="GF13" s="559"/>
      <c r="GG13" s="559"/>
      <c r="GH13" s="559"/>
      <c r="GI13" s="559"/>
      <c r="GJ13" s="559"/>
      <c r="GK13" s="559"/>
      <c r="GL13" s="559"/>
      <c r="GM13" s="559"/>
      <c r="GN13" s="559"/>
      <c r="GO13" s="559"/>
      <c r="GP13" s="559"/>
    </row>
    <row r="14" spans="1:198" s="540" customFormat="1" ht="61.5" customHeight="1" thickBot="1" x14ac:dyDescent="0.3">
      <c r="A14" s="943"/>
      <c r="B14" s="915"/>
      <c r="C14" s="915"/>
      <c r="D14" s="436" t="s">
        <v>627</v>
      </c>
      <c r="E14" s="381">
        <v>1</v>
      </c>
      <c r="F14" s="532" t="s">
        <v>628</v>
      </c>
      <c r="G14" s="123" t="s">
        <v>629</v>
      </c>
      <c r="H14" s="561" t="s">
        <v>56</v>
      </c>
      <c r="I14" s="532"/>
      <c r="J14" s="532"/>
      <c r="K14" s="532"/>
      <c r="L14" s="532"/>
      <c r="M14" s="532"/>
      <c r="N14" s="533">
        <v>163000</v>
      </c>
      <c r="O14" s="533">
        <v>470000</v>
      </c>
      <c r="P14" s="533">
        <v>0</v>
      </c>
      <c r="Q14" s="534">
        <f>N14+O14+P14</f>
        <v>633000</v>
      </c>
      <c r="R14" s="379"/>
      <c r="S14" s="535"/>
      <c r="T14" s="536"/>
      <c r="U14" s="535"/>
      <c r="V14" s="942"/>
      <c r="W14" s="532"/>
      <c r="X14" s="532"/>
      <c r="Y14" s="532"/>
      <c r="Z14" s="532">
        <v>6500</v>
      </c>
      <c r="AA14" s="532">
        <v>0.32</v>
      </c>
      <c r="AB14" s="436"/>
      <c r="AC14" s="532"/>
      <c r="AD14" s="532"/>
      <c r="AE14" s="532"/>
      <c r="AF14" s="532"/>
      <c r="AG14" s="537"/>
      <c r="AH14" s="537"/>
      <c r="AI14" s="537"/>
      <c r="AJ14" s="537"/>
      <c r="AK14" s="538">
        <f t="shared" si="4"/>
        <v>0</v>
      </c>
      <c r="AL14" s="538">
        <f t="shared" si="4"/>
        <v>0</v>
      </c>
      <c r="AM14" s="538">
        <f t="shared" si="4"/>
        <v>0</v>
      </c>
      <c r="AN14" s="538">
        <f t="shared" si="4"/>
        <v>0</v>
      </c>
      <c r="AO14" s="118">
        <f>AK14+AL14+AM14+AN14</f>
        <v>0</v>
      </c>
      <c r="AP14" s="539">
        <f>AO14-Q14</f>
        <v>-633000</v>
      </c>
      <c r="AQ14" s="560" t="s">
        <v>630</v>
      </c>
      <c r="AR14" s="74"/>
      <c r="AS14" s="74"/>
      <c r="AT14" s="74"/>
      <c r="AU14" s="74"/>
      <c r="AV14" s="74"/>
      <c r="AW14" s="559"/>
      <c r="AX14" s="559"/>
      <c r="AY14" s="559"/>
      <c r="AZ14" s="559"/>
      <c r="BA14" s="559"/>
      <c r="BB14" s="559"/>
      <c r="BC14" s="559"/>
      <c r="BD14" s="559"/>
      <c r="BE14" s="559"/>
      <c r="BF14" s="559"/>
      <c r="BG14" s="559"/>
      <c r="BH14" s="559"/>
      <c r="BI14" s="559"/>
      <c r="BJ14" s="559"/>
      <c r="BK14" s="559"/>
      <c r="BL14" s="559"/>
      <c r="BM14" s="559"/>
      <c r="BN14" s="559"/>
      <c r="BO14" s="559"/>
      <c r="BP14" s="559"/>
      <c r="BQ14" s="559"/>
      <c r="BR14" s="559"/>
      <c r="BS14" s="559"/>
      <c r="BT14" s="559"/>
      <c r="BU14" s="559"/>
      <c r="BV14" s="559"/>
      <c r="BW14" s="559"/>
      <c r="BX14" s="559"/>
      <c r="BY14" s="559"/>
      <c r="BZ14" s="559"/>
      <c r="CA14" s="559"/>
      <c r="CB14" s="559"/>
      <c r="CC14" s="559"/>
      <c r="CD14" s="559"/>
      <c r="CE14" s="559"/>
      <c r="CF14" s="559"/>
      <c r="CG14" s="559"/>
      <c r="CH14" s="559"/>
      <c r="CI14" s="559"/>
      <c r="CJ14" s="559"/>
      <c r="CK14" s="559"/>
      <c r="CL14" s="559"/>
      <c r="CM14" s="559"/>
      <c r="CN14" s="559"/>
      <c r="CO14" s="559"/>
      <c r="CP14" s="559"/>
      <c r="CQ14" s="559"/>
      <c r="CR14" s="559"/>
      <c r="CS14" s="559"/>
      <c r="CT14" s="559"/>
      <c r="CU14" s="559"/>
      <c r="CV14" s="559"/>
      <c r="CW14" s="559"/>
      <c r="CX14" s="559"/>
      <c r="CY14" s="559"/>
      <c r="CZ14" s="559"/>
      <c r="DA14" s="559"/>
      <c r="DB14" s="559"/>
      <c r="DC14" s="559"/>
      <c r="DD14" s="559"/>
      <c r="DE14" s="559"/>
      <c r="DF14" s="559"/>
      <c r="DG14" s="559"/>
      <c r="DH14" s="559"/>
      <c r="DI14" s="559"/>
      <c r="DJ14" s="559"/>
      <c r="DK14" s="559"/>
      <c r="DL14" s="559"/>
      <c r="DM14" s="559"/>
      <c r="DN14" s="559"/>
      <c r="DO14" s="559"/>
      <c r="DP14" s="559"/>
      <c r="DQ14" s="559"/>
      <c r="DR14" s="559"/>
      <c r="DS14" s="559"/>
      <c r="DT14" s="559"/>
      <c r="DU14" s="559"/>
      <c r="DV14" s="559"/>
      <c r="DW14" s="559"/>
      <c r="DX14" s="559"/>
      <c r="DY14" s="559"/>
      <c r="DZ14" s="559"/>
      <c r="EA14" s="559"/>
      <c r="EB14" s="559"/>
      <c r="EC14" s="559"/>
      <c r="ED14" s="559"/>
      <c r="EE14" s="559"/>
      <c r="EF14" s="559"/>
      <c r="EG14" s="559"/>
      <c r="EH14" s="559"/>
      <c r="EI14" s="559"/>
      <c r="EJ14" s="559"/>
      <c r="EK14" s="559"/>
      <c r="EL14" s="559"/>
      <c r="EM14" s="559"/>
      <c r="EN14" s="559"/>
      <c r="EO14" s="559"/>
      <c r="EP14" s="559"/>
      <c r="EQ14" s="559"/>
      <c r="ER14" s="559"/>
      <c r="ES14" s="559"/>
      <c r="ET14" s="559"/>
      <c r="EU14" s="559"/>
      <c r="EV14" s="559"/>
      <c r="EW14" s="559"/>
      <c r="EX14" s="559"/>
      <c r="EY14" s="559"/>
      <c r="EZ14" s="559"/>
      <c r="FA14" s="559"/>
      <c r="FB14" s="559"/>
      <c r="FC14" s="559"/>
      <c r="FD14" s="559"/>
      <c r="FE14" s="559"/>
      <c r="FF14" s="559"/>
      <c r="FG14" s="559"/>
      <c r="FH14" s="559"/>
      <c r="FI14" s="559"/>
      <c r="FJ14" s="559"/>
      <c r="FK14" s="559"/>
      <c r="FL14" s="559"/>
      <c r="FM14" s="559"/>
      <c r="FN14" s="559"/>
      <c r="FO14" s="559"/>
      <c r="FP14" s="559"/>
      <c r="FQ14" s="559"/>
      <c r="FR14" s="559"/>
      <c r="FS14" s="559"/>
      <c r="FT14" s="559"/>
      <c r="FU14" s="559"/>
      <c r="FV14" s="559"/>
      <c r="FW14" s="559"/>
      <c r="FX14" s="559"/>
      <c r="FY14" s="559"/>
      <c r="FZ14" s="559"/>
      <c r="GA14" s="559"/>
      <c r="GB14" s="559"/>
      <c r="GC14" s="559"/>
      <c r="GD14" s="559"/>
      <c r="GE14" s="559"/>
      <c r="GF14" s="559"/>
      <c r="GG14" s="559"/>
      <c r="GH14" s="559"/>
      <c r="GI14" s="559"/>
      <c r="GJ14" s="559"/>
      <c r="GK14" s="559"/>
      <c r="GL14" s="559"/>
      <c r="GM14" s="559"/>
      <c r="GN14" s="559"/>
      <c r="GO14" s="559"/>
      <c r="GP14" s="559"/>
    </row>
    <row r="15" spans="1:198" s="564" customFormat="1" ht="61.5" customHeight="1" x14ac:dyDescent="0.25">
      <c r="A15" s="906">
        <v>3</v>
      </c>
      <c r="B15" s="944" t="s">
        <v>631</v>
      </c>
      <c r="C15" s="944">
        <v>12</v>
      </c>
      <c r="D15" s="513" t="s">
        <v>25</v>
      </c>
      <c r="E15" s="408">
        <v>1</v>
      </c>
      <c r="F15" s="562">
        <v>43819</v>
      </c>
      <c r="G15" s="517" t="s">
        <v>632</v>
      </c>
      <c r="H15" s="408" t="s">
        <v>56</v>
      </c>
      <c r="I15" s="517"/>
      <c r="J15" s="517"/>
      <c r="K15" s="517"/>
      <c r="L15" s="517"/>
      <c r="M15" s="517"/>
      <c r="N15" s="517">
        <v>0</v>
      </c>
      <c r="O15" s="408">
        <v>3375570</v>
      </c>
      <c r="P15" s="408">
        <v>705000</v>
      </c>
      <c r="Q15" s="517">
        <f t="shared" si="0"/>
        <v>4080570</v>
      </c>
      <c r="R15" s="517"/>
      <c r="S15" s="517"/>
      <c r="T15" s="517">
        <v>16500</v>
      </c>
      <c r="U15" s="517">
        <v>0</v>
      </c>
      <c r="V15" s="947">
        <v>16087</v>
      </c>
      <c r="W15" s="517"/>
      <c r="X15" s="517"/>
      <c r="Y15" s="517"/>
      <c r="Z15" s="517"/>
      <c r="AA15" s="517"/>
      <c r="AB15" s="517"/>
      <c r="AC15" s="517"/>
      <c r="AD15" s="517"/>
      <c r="AE15" s="517"/>
      <c r="AF15" s="517"/>
      <c r="AG15" s="517"/>
      <c r="AH15" s="517"/>
      <c r="AI15" s="517"/>
      <c r="AJ15" s="517"/>
      <c r="AK15" s="517">
        <f t="shared" si="4"/>
        <v>0</v>
      </c>
      <c r="AL15" s="517">
        <f t="shared" si="4"/>
        <v>0</v>
      </c>
      <c r="AM15" s="517">
        <f t="shared" si="4"/>
        <v>0</v>
      </c>
      <c r="AN15" s="517">
        <f t="shared" si="4"/>
        <v>0</v>
      </c>
      <c r="AO15" s="411">
        <f t="shared" si="2"/>
        <v>0</v>
      </c>
      <c r="AP15" s="411">
        <f t="shared" si="3"/>
        <v>-4080570</v>
      </c>
      <c r="AQ15" s="95" t="s">
        <v>633</v>
      </c>
      <c r="AR15" s="74"/>
      <c r="AS15" s="74"/>
      <c r="AT15" s="74"/>
      <c r="AU15" s="74"/>
      <c r="AV15" s="74"/>
      <c r="AW15" s="563"/>
      <c r="AX15" s="563"/>
      <c r="AY15" s="563"/>
      <c r="AZ15" s="563"/>
      <c r="BA15" s="563"/>
      <c r="BB15" s="563"/>
      <c r="BC15" s="563"/>
      <c r="BD15" s="563"/>
      <c r="BE15" s="563"/>
      <c r="BF15" s="563"/>
      <c r="BG15" s="563"/>
      <c r="BH15" s="563"/>
      <c r="BI15" s="563"/>
      <c r="BJ15" s="563"/>
      <c r="BK15" s="563"/>
      <c r="BL15" s="563"/>
      <c r="BM15" s="563"/>
      <c r="BN15" s="563"/>
      <c r="BO15" s="563"/>
      <c r="BP15" s="563"/>
      <c r="BQ15" s="563"/>
      <c r="BR15" s="563"/>
      <c r="BS15" s="563"/>
      <c r="BT15" s="563"/>
      <c r="BU15" s="563"/>
      <c r="BV15" s="563"/>
      <c r="BW15" s="563"/>
      <c r="BX15" s="563"/>
      <c r="BY15" s="563"/>
      <c r="BZ15" s="563"/>
      <c r="CA15" s="563"/>
      <c r="CB15" s="563"/>
      <c r="CC15" s="563"/>
      <c r="CD15" s="563"/>
      <c r="CE15" s="563"/>
      <c r="CF15" s="563"/>
      <c r="CG15" s="563"/>
      <c r="CH15" s="563"/>
      <c r="CI15" s="563"/>
      <c r="CJ15" s="563"/>
      <c r="CK15" s="563"/>
      <c r="CL15" s="563"/>
      <c r="CM15" s="563"/>
      <c r="CN15" s="563"/>
      <c r="CO15" s="563"/>
      <c r="CP15" s="563"/>
      <c r="CQ15" s="563"/>
      <c r="CR15" s="563"/>
      <c r="CS15" s="563"/>
      <c r="CT15" s="563"/>
      <c r="CU15" s="563"/>
      <c r="CV15" s="563"/>
      <c r="CW15" s="563"/>
      <c r="CX15" s="563"/>
      <c r="CY15" s="563"/>
      <c r="CZ15" s="563"/>
      <c r="DA15" s="563"/>
      <c r="DB15" s="563"/>
      <c r="DC15" s="563"/>
      <c r="DD15" s="563"/>
      <c r="DE15" s="563"/>
      <c r="DF15" s="563"/>
      <c r="DG15" s="563"/>
      <c r="DH15" s="563"/>
      <c r="DI15" s="563"/>
      <c r="DJ15" s="563"/>
      <c r="DK15" s="563"/>
      <c r="DL15" s="563"/>
    </row>
    <row r="16" spans="1:198" s="528" customFormat="1" ht="61.5" customHeight="1" x14ac:dyDescent="0.25">
      <c r="A16" s="907"/>
      <c r="B16" s="945"/>
      <c r="C16" s="945"/>
      <c r="D16" s="56" t="s">
        <v>634</v>
      </c>
      <c r="E16" s="96">
        <v>1</v>
      </c>
      <c r="F16" s="565">
        <v>43741</v>
      </c>
      <c r="G16" s="446" t="s">
        <v>635</v>
      </c>
      <c r="H16" s="166" t="s">
        <v>56</v>
      </c>
      <c r="I16" s="446"/>
      <c r="J16" s="446"/>
      <c r="K16" s="446"/>
      <c r="L16" s="446"/>
      <c r="M16" s="446"/>
      <c r="N16" s="448"/>
      <c r="O16" s="89">
        <v>8745000</v>
      </c>
      <c r="P16" s="89">
        <v>1540000</v>
      </c>
      <c r="Q16" s="447">
        <f t="shared" si="0"/>
        <v>10285000</v>
      </c>
      <c r="R16" s="55"/>
      <c r="S16" s="55"/>
      <c r="T16" s="55"/>
      <c r="U16" s="55"/>
      <c r="V16" s="948"/>
      <c r="W16" s="446"/>
      <c r="X16" s="446"/>
      <c r="Y16" s="446"/>
      <c r="Z16" s="446"/>
      <c r="AA16" s="446"/>
      <c r="AB16" s="446"/>
      <c r="AC16" s="446"/>
      <c r="AD16" s="446"/>
      <c r="AE16" s="446"/>
      <c r="AF16" s="446"/>
      <c r="AG16" s="452"/>
      <c r="AH16" s="452"/>
      <c r="AI16" s="452"/>
      <c r="AJ16" s="452"/>
      <c r="AK16" s="445">
        <f t="shared" si="4"/>
        <v>0</v>
      </c>
      <c r="AL16" s="445">
        <f t="shared" si="4"/>
        <v>0</v>
      </c>
      <c r="AM16" s="445">
        <f t="shared" si="4"/>
        <v>0</v>
      </c>
      <c r="AN16" s="445">
        <f t="shared" si="4"/>
        <v>0</v>
      </c>
      <c r="AO16" s="66">
        <f t="shared" si="2"/>
        <v>0</v>
      </c>
      <c r="AP16" s="158">
        <f t="shared" si="3"/>
        <v>-10285000</v>
      </c>
      <c r="AQ16" s="558" t="s">
        <v>636</v>
      </c>
      <c r="AR16" s="74"/>
      <c r="AS16" s="74"/>
      <c r="AT16" s="74"/>
      <c r="AU16" s="74"/>
      <c r="AV16" s="74"/>
      <c r="AW16" s="559"/>
      <c r="AX16" s="559"/>
      <c r="AY16" s="559"/>
      <c r="AZ16" s="559"/>
      <c r="BA16" s="559"/>
      <c r="BB16" s="559"/>
      <c r="BC16" s="559"/>
      <c r="BD16" s="559"/>
      <c r="BE16" s="559"/>
      <c r="BF16" s="559"/>
      <c r="BG16" s="559"/>
      <c r="BH16" s="559"/>
      <c r="BI16" s="559"/>
      <c r="BJ16" s="559"/>
      <c r="BK16" s="559"/>
      <c r="BL16" s="559"/>
      <c r="BM16" s="559"/>
      <c r="BN16" s="559"/>
      <c r="BO16" s="559"/>
      <c r="BP16" s="559"/>
      <c r="BQ16" s="559"/>
      <c r="BR16" s="559"/>
      <c r="BS16" s="559"/>
      <c r="BT16" s="559"/>
      <c r="BU16" s="559"/>
      <c r="BV16" s="559"/>
      <c r="BW16" s="559"/>
      <c r="BX16" s="559"/>
      <c r="BY16" s="559"/>
      <c r="BZ16" s="559"/>
      <c r="CA16" s="559"/>
      <c r="CB16" s="559"/>
      <c r="CC16" s="559"/>
      <c r="CD16" s="559"/>
      <c r="CE16" s="559"/>
      <c r="CF16" s="559"/>
      <c r="CG16" s="559"/>
      <c r="CH16" s="559"/>
      <c r="CI16" s="559"/>
      <c r="CJ16" s="559"/>
      <c r="CK16" s="559"/>
      <c r="CL16" s="559"/>
      <c r="CM16" s="559"/>
      <c r="CN16" s="559"/>
      <c r="CO16" s="559"/>
      <c r="CP16" s="559"/>
      <c r="CQ16" s="559"/>
      <c r="CR16" s="559"/>
      <c r="CS16" s="559"/>
      <c r="CT16" s="559"/>
      <c r="CU16" s="559"/>
      <c r="CV16" s="559"/>
      <c r="CW16" s="559"/>
      <c r="CX16" s="559"/>
      <c r="CY16" s="559"/>
      <c r="CZ16" s="559"/>
      <c r="DA16" s="559"/>
      <c r="DB16" s="559"/>
      <c r="DC16" s="559"/>
      <c r="DD16" s="559"/>
      <c r="DE16" s="559"/>
      <c r="DF16" s="559"/>
      <c r="DG16" s="559"/>
      <c r="DH16" s="559"/>
      <c r="DI16" s="559"/>
      <c r="DJ16" s="559"/>
      <c r="DK16" s="559"/>
      <c r="DL16" s="559"/>
    </row>
    <row r="17" spans="1:116" s="528" customFormat="1" ht="61.5" customHeight="1" x14ac:dyDescent="0.25">
      <c r="A17" s="907"/>
      <c r="B17" s="945"/>
      <c r="C17" s="945"/>
      <c r="D17" s="56" t="s">
        <v>637</v>
      </c>
      <c r="E17" s="96">
        <v>1</v>
      </c>
      <c r="F17" s="565">
        <v>43781</v>
      </c>
      <c r="G17" s="446" t="s">
        <v>638</v>
      </c>
      <c r="H17" s="166" t="s">
        <v>56</v>
      </c>
      <c r="I17" s="96" t="s">
        <v>639</v>
      </c>
      <c r="J17" s="51"/>
      <c r="K17" s="446"/>
      <c r="L17" s="446"/>
      <c r="M17" s="446"/>
      <c r="N17" s="448">
        <v>0</v>
      </c>
      <c r="O17" s="89">
        <v>0</v>
      </c>
      <c r="P17" s="353">
        <v>182700</v>
      </c>
      <c r="Q17" s="447">
        <f t="shared" si="0"/>
        <v>182700</v>
      </c>
      <c r="R17" s="55"/>
      <c r="S17" s="55"/>
      <c r="T17" s="55"/>
      <c r="U17" s="55">
        <v>8000</v>
      </c>
      <c r="V17" s="948"/>
      <c r="W17" s="446"/>
      <c r="X17" s="446"/>
      <c r="Y17" s="446"/>
      <c r="Z17" s="446"/>
      <c r="AA17" s="446"/>
      <c r="AB17" s="446"/>
      <c r="AC17" s="446"/>
      <c r="AD17" s="446"/>
      <c r="AE17" s="446"/>
      <c r="AF17" s="446"/>
      <c r="AG17" s="452"/>
      <c r="AH17" s="452"/>
      <c r="AI17" s="452"/>
      <c r="AJ17" s="452"/>
      <c r="AK17" s="445">
        <f t="shared" si="4"/>
        <v>0</v>
      </c>
      <c r="AL17" s="445">
        <f t="shared" si="4"/>
        <v>0</v>
      </c>
      <c r="AM17" s="445">
        <f t="shared" si="4"/>
        <v>0</v>
      </c>
      <c r="AN17" s="445">
        <f t="shared" si="4"/>
        <v>0</v>
      </c>
      <c r="AO17" s="66">
        <f t="shared" si="2"/>
        <v>0</v>
      </c>
      <c r="AP17" s="158">
        <f t="shared" si="3"/>
        <v>-182700</v>
      </c>
      <c r="AQ17" s="95" t="s">
        <v>640</v>
      </c>
      <c r="AR17" s="74"/>
      <c r="AS17" s="74"/>
      <c r="AT17" s="74"/>
      <c r="AU17" s="74"/>
      <c r="AV17" s="74"/>
      <c r="AW17" s="559"/>
      <c r="AX17" s="559"/>
      <c r="AY17" s="559"/>
      <c r="AZ17" s="559"/>
      <c r="BA17" s="559"/>
      <c r="BB17" s="559"/>
      <c r="BC17" s="559"/>
      <c r="BD17" s="559"/>
      <c r="BE17" s="559"/>
      <c r="BF17" s="559"/>
      <c r="BG17" s="559"/>
      <c r="BH17" s="559"/>
      <c r="BI17" s="559"/>
      <c r="BJ17" s="559"/>
      <c r="BK17" s="559"/>
      <c r="BL17" s="559"/>
      <c r="BM17" s="559"/>
      <c r="BN17" s="559"/>
      <c r="BO17" s="559"/>
      <c r="BP17" s="559"/>
      <c r="BQ17" s="559"/>
      <c r="BR17" s="559"/>
      <c r="BS17" s="559"/>
      <c r="BT17" s="559"/>
      <c r="BU17" s="559"/>
      <c r="BV17" s="559"/>
      <c r="BW17" s="559"/>
      <c r="BX17" s="559"/>
      <c r="BY17" s="559"/>
      <c r="BZ17" s="559"/>
      <c r="CA17" s="559"/>
      <c r="CB17" s="559"/>
      <c r="CC17" s="559"/>
      <c r="CD17" s="559"/>
      <c r="CE17" s="559"/>
      <c r="CF17" s="559"/>
      <c r="CG17" s="559"/>
      <c r="CH17" s="559"/>
      <c r="CI17" s="559"/>
      <c r="CJ17" s="559"/>
      <c r="CK17" s="559"/>
      <c r="CL17" s="559"/>
      <c r="CM17" s="559"/>
      <c r="CN17" s="559"/>
      <c r="CO17" s="559"/>
      <c r="CP17" s="559"/>
      <c r="CQ17" s="559"/>
      <c r="CR17" s="559"/>
      <c r="CS17" s="559"/>
      <c r="CT17" s="559"/>
      <c r="CU17" s="559"/>
      <c r="CV17" s="559"/>
      <c r="CW17" s="559"/>
      <c r="CX17" s="559"/>
      <c r="CY17" s="559"/>
      <c r="CZ17" s="559"/>
      <c r="DA17" s="559"/>
      <c r="DB17" s="559"/>
      <c r="DC17" s="559"/>
      <c r="DD17" s="559"/>
      <c r="DE17" s="559"/>
      <c r="DF17" s="559"/>
      <c r="DG17" s="559"/>
      <c r="DH17" s="559"/>
      <c r="DI17" s="559"/>
      <c r="DJ17" s="559"/>
      <c r="DK17" s="559"/>
      <c r="DL17" s="559"/>
    </row>
    <row r="18" spans="1:116" s="528" customFormat="1" ht="61.5" customHeight="1" x14ac:dyDescent="0.25">
      <c r="A18" s="907"/>
      <c r="B18" s="945"/>
      <c r="C18" s="945"/>
      <c r="D18" s="56" t="s">
        <v>64</v>
      </c>
      <c r="E18" s="96">
        <v>1</v>
      </c>
      <c r="F18" s="565">
        <v>43781</v>
      </c>
      <c r="G18" s="446"/>
      <c r="H18" s="166" t="s">
        <v>56</v>
      </c>
      <c r="I18" s="446"/>
      <c r="J18" s="51"/>
      <c r="K18" s="446"/>
      <c r="L18" s="446"/>
      <c r="M18" s="446"/>
      <c r="N18" s="448"/>
      <c r="O18" s="89">
        <v>2530220</v>
      </c>
      <c r="P18" s="89">
        <v>463800</v>
      </c>
      <c r="Q18" s="447">
        <f t="shared" si="0"/>
        <v>2994020</v>
      </c>
      <c r="R18" s="55"/>
      <c r="S18" s="55"/>
      <c r="T18" s="55"/>
      <c r="U18" s="55">
        <v>20000</v>
      </c>
      <c r="V18" s="948"/>
      <c r="W18" s="446"/>
      <c r="X18" s="446"/>
      <c r="Y18" s="446"/>
      <c r="Z18" s="446"/>
      <c r="AA18" s="446"/>
      <c r="AB18" s="446"/>
      <c r="AC18" s="446"/>
      <c r="AD18" s="446"/>
      <c r="AE18" s="446"/>
      <c r="AF18" s="446"/>
      <c r="AG18" s="452"/>
      <c r="AH18" s="452"/>
      <c r="AI18" s="452"/>
      <c r="AJ18" s="452"/>
      <c r="AK18" s="445">
        <f t="shared" si="4"/>
        <v>0</v>
      </c>
      <c r="AL18" s="445">
        <f t="shared" si="4"/>
        <v>0</v>
      </c>
      <c r="AM18" s="445">
        <f t="shared" si="4"/>
        <v>0</v>
      </c>
      <c r="AN18" s="445">
        <f t="shared" si="4"/>
        <v>0</v>
      </c>
      <c r="AO18" s="66">
        <f t="shared" si="2"/>
        <v>0</v>
      </c>
      <c r="AP18" s="158">
        <f t="shared" si="3"/>
        <v>-2994020</v>
      </c>
      <c r="AQ18" s="566" t="s">
        <v>641</v>
      </c>
      <c r="AR18" s="74"/>
      <c r="AS18" s="74"/>
      <c r="AT18" s="74"/>
      <c r="AU18" s="74"/>
      <c r="AV18" s="74"/>
      <c r="AW18" s="559"/>
      <c r="AX18" s="559"/>
      <c r="AY18" s="559"/>
      <c r="AZ18" s="559"/>
      <c r="BA18" s="559"/>
      <c r="BB18" s="559"/>
      <c r="BC18" s="559"/>
      <c r="BD18" s="559"/>
      <c r="BE18" s="559"/>
      <c r="BF18" s="559"/>
      <c r="BG18" s="559"/>
      <c r="BH18" s="559"/>
      <c r="BI18" s="559"/>
      <c r="BJ18" s="559"/>
      <c r="BK18" s="559"/>
      <c r="BL18" s="559"/>
      <c r="BM18" s="559"/>
      <c r="BN18" s="559"/>
      <c r="BO18" s="559"/>
      <c r="BP18" s="559"/>
      <c r="BQ18" s="559"/>
      <c r="BR18" s="559"/>
      <c r="BS18" s="559"/>
      <c r="BT18" s="559"/>
      <c r="BU18" s="559"/>
      <c r="BV18" s="559"/>
      <c r="BW18" s="559"/>
      <c r="BX18" s="559"/>
      <c r="BY18" s="559"/>
      <c r="BZ18" s="559"/>
      <c r="CA18" s="559"/>
      <c r="CB18" s="559"/>
      <c r="CC18" s="559"/>
      <c r="CD18" s="559"/>
      <c r="CE18" s="559"/>
      <c r="CF18" s="559"/>
      <c r="CG18" s="559"/>
      <c r="CH18" s="559"/>
      <c r="CI18" s="559"/>
      <c r="CJ18" s="559"/>
      <c r="CK18" s="559"/>
      <c r="CL18" s="559"/>
      <c r="CM18" s="559"/>
      <c r="CN18" s="559"/>
      <c r="CO18" s="559"/>
      <c r="CP18" s="559"/>
      <c r="CQ18" s="559"/>
      <c r="CR18" s="559"/>
      <c r="CS18" s="559"/>
      <c r="CT18" s="559"/>
      <c r="CU18" s="559"/>
      <c r="CV18" s="559"/>
      <c r="CW18" s="559"/>
      <c r="CX18" s="559"/>
      <c r="CY18" s="559"/>
      <c r="CZ18" s="559"/>
      <c r="DA18" s="559"/>
      <c r="DB18" s="559"/>
      <c r="DC18" s="559"/>
      <c r="DD18" s="559"/>
      <c r="DE18" s="559"/>
      <c r="DF18" s="559"/>
      <c r="DG18" s="559"/>
      <c r="DH18" s="559"/>
      <c r="DI18" s="559"/>
      <c r="DJ18" s="559"/>
      <c r="DK18" s="559"/>
      <c r="DL18" s="559"/>
    </row>
    <row r="19" spans="1:116" s="575" customFormat="1" ht="69.75" customHeight="1" thickBot="1" x14ac:dyDescent="0.3">
      <c r="A19" s="950"/>
      <c r="B19" s="875"/>
      <c r="C19" s="875"/>
      <c r="D19" s="468" t="s">
        <v>59</v>
      </c>
      <c r="E19" s="172">
        <v>1</v>
      </c>
      <c r="F19" s="468" t="s">
        <v>642</v>
      </c>
      <c r="G19" s="468" t="s">
        <v>457</v>
      </c>
      <c r="H19" s="418" t="s">
        <v>56</v>
      </c>
      <c r="I19" s="172" t="s">
        <v>643</v>
      </c>
      <c r="J19" s="567"/>
      <c r="K19" s="468"/>
      <c r="L19" s="468"/>
      <c r="M19" s="468"/>
      <c r="N19" s="568"/>
      <c r="O19" s="396">
        <v>2771030</v>
      </c>
      <c r="P19" s="396">
        <v>3523600</v>
      </c>
      <c r="Q19" s="569">
        <f t="shared" si="0"/>
        <v>6294630</v>
      </c>
      <c r="R19" s="570"/>
      <c r="S19" s="570"/>
      <c r="T19" s="570"/>
      <c r="U19" s="570">
        <v>7000</v>
      </c>
      <c r="V19" s="951"/>
      <c r="W19" s="468"/>
      <c r="X19" s="468"/>
      <c r="Y19" s="468"/>
      <c r="Z19" s="468"/>
      <c r="AA19" s="468"/>
      <c r="AB19" s="468"/>
      <c r="AC19" s="468"/>
      <c r="AD19" s="468"/>
      <c r="AE19" s="468"/>
      <c r="AF19" s="468"/>
      <c r="AG19" s="571"/>
      <c r="AH19" s="571">
        <v>258258</v>
      </c>
      <c r="AI19" s="571"/>
      <c r="AJ19" s="571"/>
      <c r="AK19" s="572">
        <f t="shared" si="4"/>
        <v>0</v>
      </c>
      <c r="AL19" s="572">
        <f t="shared" si="4"/>
        <v>0</v>
      </c>
      <c r="AM19" s="572">
        <f t="shared" si="4"/>
        <v>0</v>
      </c>
      <c r="AN19" s="572">
        <f t="shared" si="4"/>
        <v>0</v>
      </c>
      <c r="AO19" s="413">
        <f t="shared" si="2"/>
        <v>0</v>
      </c>
      <c r="AP19" s="573">
        <f t="shared" si="3"/>
        <v>-6294630</v>
      </c>
      <c r="AQ19" s="574" t="s">
        <v>644</v>
      </c>
      <c r="AR19" s="74"/>
      <c r="AS19" s="74"/>
      <c r="AT19" s="74"/>
      <c r="AU19" s="74"/>
      <c r="AV19" s="74"/>
      <c r="AW19" s="559"/>
      <c r="AX19" s="559"/>
      <c r="AY19" s="559"/>
      <c r="AZ19" s="559"/>
      <c r="BA19" s="559"/>
      <c r="BB19" s="559"/>
      <c r="BC19" s="559"/>
      <c r="BD19" s="559"/>
      <c r="BE19" s="559"/>
      <c r="BF19" s="559"/>
      <c r="BG19" s="559"/>
      <c r="BH19" s="559"/>
      <c r="BI19" s="559"/>
      <c r="BJ19" s="559"/>
      <c r="BK19" s="559"/>
      <c r="BL19" s="559"/>
      <c r="BM19" s="559"/>
      <c r="BN19" s="559"/>
      <c r="BO19" s="559"/>
      <c r="BP19" s="559"/>
      <c r="BQ19" s="559"/>
      <c r="BR19" s="559"/>
      <c r="BS19" s="559"/>
      <c r="BT19" s="559"/>
      <c r="BU19" s="559"/>
      <c r="BV19" s="559"/>
      <c r="BW19" s="559"/>
      <c r="BX19" s="559"/>
      <c r="BY19" s="559"/>
      <c r="BZ19" s="559"/>
      <c r="CA19" s="559"/>
      <c r="CB19" s="559"/>
      <c r="CC19" s="559"/>
      <c r="CD19" s="559"/>
      <c r="CE19" s="559"/>
      <c r="CF19" s="559"/>
      <c r="CG19" s="559"/>
      <c r="CH19" s="559"/>
      <c r="CI19" s="559"/>
      <c r="CJ19" s="559"/>
      <c r="CK19" s="559"/>
      <c r="CL19" s="559"/>
      <c r="CM19" s="559"/>
      <c r="CN19" s="559"/>
      <c r="CO19" s="559"/>
      <c r="CP19" s="559"/>
      <c r="CQ19" s="559"/>
      <c r="CR19" s="559"/>
      <c r="CS19" s="559"/>
      <c r="CT19" s="559"/>
      <c r="CU19" s="559"/>
      <c r="CV19" s="559"/>
      <c r="CW19" s="559"/>
      <c r="CX19" s="559"/>
      <c r="CY19" s="559"/>
      <c r="CZ19" s="559"/>
      <c r="DA19" s="559"/>
      <c r="DB19" s="559"/>
      <c r="DC19" s="559"/>
      <c r="DD19" s="559"/>
      <c r="DE19" s="559"/>
      <c r="DF19" s="559"/>
      <c r="DG19" s="559"/>
      <c r="DH19" s="559"/>
      <c r="DI19" s="559"/>
      <c r="DJ19" s="559"/>
      <c r="DK19" s="559"/>
      <c r="DL19" s="559"/>
    </row>
    <row r="20" spans="1:116" s="589" customFormat="1" ht="69.75" customHeight="1" thickBot="1" x14ac:dyDescent="0.3">
      <c r="A20" s="576">
        <v>4</v>
      </c>
      <c r="B20" s="577" t="s">
        <v>645</v>
      </c>
      <c r="C20" s="578">
        <v>8</v>
      </c>
      <c r="D20" s="579" t="s">
        <v>646</v>
      </c>
      <c r="E20" s="577">
        <v>10</v>
      </c>
      <c r="F20" s="579" t="s">
        <v>647</v>
      </c>
      <c r="G20" s="578"/>
      <c r="H20" s="580" t="s">
        <v>297</v>
      </c>
      <c r="I20" s="578"/>
      <c r="J20" s="578"/>
      <c r="K20" s="578"/>
      <c r="L20" s="578" t="s">
        <v>28</v>
      </c>
      <c r="M20" s="578"/>
      <c r="N20" s="581">
        <v>765500</v>
      </c>
      <c r="O20" s="581">
        <v>2309542</v>
      </c>
      <c r="P20" s="581">
        <v>812400</v>
      </c>
      <c r="Q20" s="582">
        <f t="shared" si="0"/>
        <v>3887442</v>
      </c>
      <c r="R20" s="583"/>
      <c r="S20" s="583"/>
      <c r="T20" s="583"/>
      <c r="U20" s="583">
        <v>40</v>
      </c>
      <c r="V20" s="577">
        <v>6066</v>
      </c>
      <c r="W20" s="578">
        <v>125</v>
      </c>
      <c r="X20" s="578">
        <v>2.1</v>
      </c>
      <c r="Y20" s="578"/>
      <c r="Z20" s="578">
        <v>2200</v>
      </c>
      <c r="AA20" s="578"/>
      <c r="AB20" s="578">
        <v>900</v>
      </c>
      <c r="AC20" s="578"/>
      <c r="AD20" s="578"/>
      <c r="AE20" s="578"/>
      <c r="AF20" s="578">
        <v>40</v>
      </c>
      <c r="AG20" s="584"/>
      <c r="AH20" s="584"/>
      <c r="AI20" s="584"/>
      <c r="AJ20" s="584"/>
      <c r="AK20" s="585">
        <f t="shared" si="4"/>
        <v>0</v>
      </c>
      <c r="AL20" s="585">
        <f t="shared" si="4"/>
        <v>0</v>
      </c>
      <c r="AM20" s="585">
        <f t="shared" si="4"/>
        <v>0</v>
      </c>
      <c r="AN20" s="585">
        <f t="shared" si="4"/>
        <v>36000</v>
      </c>
      <c r="AO20" s="586">
        <f t="shared" si="2"/>
        <v>36000</v>
      </c>
      <c r="AP20" s="587">
        <f t="shared" si="3"/>
        <v>-3851442</v>
      </c>
      <c r="AQ20" s="588" t="s">
        <v>648</v>
      </c>
      <c r="AR20" s="497"/>
      <c r="AS20" s="497"/>
      <c r="AT20" s="497"/>
      <c r="AU20" s="497"/>
      <c r="AV20" s="497"/>
      <c r="AW20" s="336"/>
      <c r="AX20" s="336"/>
      <c r="AY20" s="336"/>
      <c r="AZ20" s="336"/>
      <c r="BA20" s="336"/>
      <c r="BB20" s="336"/>
      <c r="BC20" s="336"/>
      <c r="BD20" s="336"/>
      <c r="BE20" s="336"/>
      <c r="BF20" s="336"/>
      <c r="BG20" s="336"/>
      <c r="BH20" s="336"/>
      <c r="BI20" s="336"/>
      <c r="BJ20" s="336"/>
      <c r="BK20" s="336"/>
      <c r="BL20" s="336"/>
      <c r="BM20" s="336"/>
      <c r="BN20" s="336"/>
      <c r="BO20" s="336"/>
      <c r="BP20" s="336"/>
      <c r="BQ20" s="336"/>
      <c r="BR20" s="336"/>
      <c r="BS20" s="336"/>
      <c r="BT20" s="336"/>
      <c r="BU20" s="336"/>
      <c r="BV20" s="336"/>
      <c r="BW20" s="336"/>
      <c r="BX20" s="336"/>
      <c r="BY20" s="336"/>
      <c r="BZ20" s="336"/>
      <c r="CA20" s="336"/>
      <c r="CB20" s="336"/>
      <c r="CC20" s="336"/>
      <c r="CD20" s="336"/>
      <c r="CE20" s="336"/>
      <c r="CF20" s="336"/>
      <c r="CG20" s="336"/>
      <c r="CH20" s="336"/>
      <c r="CI20" s="336"/>
      <c r="CJ20" s="336"/>
      <c r="CK20" s="336"/>
      <c r="CL20" s="336"/>
      <c r="CM20" s="336"/>
      <c r="CN20" s="336"/>
      <c r="CO20" s="336"/>
      <c r="CP20" s="336"/>
      <c r="CQ20" s="336"/>
      <c r="CR20" s="336"/>
    </row>
    <row r="21" spans="1:116" s="525" customFormat="1" ht="69.75" customHeight="1" x14ac:dyDescent="0.25">
      <c r="A21" s="906">
        <v>5</v>
      </c>
      <c r="B21" s="944" t="s">
        <v>649</v>
      </c>
      <c r="C21" s="944">
        <v>12</v>
      </c>
      <c r="D21" s="513" t="s">
        <v>650</v>
      </c>
      <c r="E21" s="590">
        <v>1</v>
      </c>
      <c r="F21" s="591">
        <v>44026</v>
      </c>
      <c r="G21" s="513" t="s">
        <v>651</v>
      </c>
      <c r="H21" s="592" t="s">
        <v>56</v>
      </c>
      <c r="I21" s="517">
        <v>1</v>
      </c>
      <c r="J21" s="517"/>
      <c r="K21" s="517"/>
      <c r="L21" s="513" t="s">
        <v>116</v>
      </c>
      <c r="M21" s="517"/>
      <c r="N21" s="518">
        <v>1442000</v>
      </c>
      <c r="O21" s="518">
        <v>3207600</v>
      </c>
      <c r="P21" s="518">
        <v>160100</v>
      </c>
      <c r="Q21" s="519">
        <f t="shared" si="0"/>
        <v>4809700</v>
      </c>
      <c r="R21" s="520"/>
      <c r="S21" s="520"/>
      <c r="T21" s="520"/>
      <c r="U21" s="520">
        <v>28000</v>
      </c>
      <c r="V21" s="944">
        <v>5982</v>
      </c>
      <c r="W21" s="517">
        <v>640</v>
      </c>
      <c r="X21" s="593">
        <v>23</v>
      </c>
      <c r="Y21" s="517"/>
      <c r="Z21" s="517"/>
      <c r="AA21" s="517"/>
      <c r="AB21" s="517">
        <v>206</v>
      </c>
      <c r="AC21" s="517"/>
      <c r="AD21" s="517"/>
      <c r="AE21" s="517"/>
      <c r="AF21" s="517">
        <v>206</v>
      </c>
      <c r="AG21" s="523"/>
      <c r="AH21" s="523"/>
      <c r="AI21" s="523"/>
      <c r="AJ21" s="523">
        <v>5768000</v>
      </c>
      <c r="AK21" s="524">
        <f t="shared" si="4"/>
        <v>0</v>
      </c>
      <c r="AL21" s="524">
        <f t="shared" si="4"/>
        <v>0</v>
      </c>
      <c r="AM21" s="524">
        <f t="shared" si="4"/>
        <v>0</v>
      </c>
      <c r="AN21" s="524">
        <f t="shared" si="4"/>
        <v>5768000</v>
      </c>
      <c r="AO21" s="400">
        <f t="shared" si="2"/>
        <v>5768000</v>
      </c>
      <c r="AP21" s="399">
        <f t="shared" si="3"/>
        <v>958300</v>
      </c>
      <c r="AQ21" s="594"/>
      <c r="AR21" s="411"/>
      <c r="AS21" s="411"/>
      <c r="AT21" s="411"/>
      <c r="AU21" s="411"/>
      <c r="AV21" s="411"/>
    </row>
    <row r="22" spans="1:116" s="528" customFormat="1" ht="69.75" customHeight="1" x14ac:dyDescent="0.25">
      <c r="A22" s="907"/>
      <c r="B22" s="945"/>
      <c r="C22" s="945"/>
      <c r="D22" s="56" t="s">
        <v>652</v>
      </c>
      <c r="E22" s="595">
        <v>1</v>
      </c>
      <c r="F22" s="596">
        <v>44146</v>
      </c>
      <c r="G22" s="56" t="s">
        <v>653</v>
      </c>
      <c r="H22" s="470" t="s">
        <v>56</v>
      </c>
      <c r="I22" s="446"/>
      <c r="J22" s="446">
        <v>1</v>
      </c>
      <c r="K22" s="446"/>
      <c r="L22" s="56" t="s">
        <v>116</v>
      </c>
      <c r="M22" s="446"/>
      <c r="N22" s="448">
        <v>2091911</v>
      </c>
      <c r="O22" s="448">
        <v>4565354</v>
      </c>
      <c r="P22" s="448">
        <v>1403900</v>
      </c>
      <c r="Q22" s="447">
        <f t="shared" si="0"/>
        <v>8061165</v>
      </c>
      <c r="R22" s="55"/>
      <c r="S22" s="55"/>
      <c r="T22" s="55"/>
      <c r="U22" s="55">
        <v>12000</v>
      </c>
      <c r="V22" s="945"/>
      <c r="W22" s="446">
        <v>28</v>
      </c>
      <c r="X22" s="597"/>
      <c r="Y22" s="446"/>
      <c r="Z22" s="446">
        <v>1300</v>
      </c>
      <c r="AA22" s="446">
        <v>120</v>
      </c>
      <c r="AB22" s="446"/>
      <c r="AC22" s="446"/>
      <c r="AD22" s="446"/>
      <c r="AE22" s="446"/>
      <c r="AF22" s="446"/>
      <c r="AG22" s="452"/>
      <c r="AH22" s="452"/>
      <c r="AI22" s="452"/>
      <c r="AJ22" s="452">
        <v>1064000</v>
      </c>
      <c r="AK22" s="445">
        <f t="shared" si="4"/>
        <v>0</v>
      </c>
      <c r="AL22" s="445">
        <f t="shared" si="4"/>
        <v>0</v>
      </c>
      <c r="AM22" s="445">
        <f t="shared" si="4"/>
        <v>0</v>
      </c>
      <c r="AN22" s="445">
        <f t="shared" si="4"/>
        <v>0</v>
      </c>
      <c r="AO22" s="66">
        <f t="shared" si="2"/>
        <v>0</v>
      </c>
      <c r="AP22" s="158">
        <f t="shared" si="3"/>
        <v>-8061165</v>
      </c>
      <c r="AQ22" s="598" t="s">
        <v>654</v>
      </c>
      <c r="AR22" s="95"/>
      <c r="AS22" s="95"/>
      <c r="AT22" s="95"/>
      <c r="AU22" s="95"/>
      <c r="AV22" s="95"/>
    </row>
    <row r="23" spans="1:116" s="528" customFormat="1" ht="100.5" customHeight="1" x14ac:dyDescent="0.25">
      <c r="A23" s="907"/>
      <c r="B23" s="945"/>
      <c r="C23" s="945"/>
      <c r="D23" s="56" t="s">
        <v>25</v>
      </c>
      <c r="E23" s="595">
        <v>1</v>
      </c>
      <c r="F23" s="596">
        <v>44022</v>
      </c>
      <c r="G23" s="56" t="s">
        <v>655</v>
      </c>
      <c r="H23" s="470" t="s">
        <v>56</v>
      </c>
      <c r="I23" s="446"/>
      <c r="J23" s="446">
        <v>1</v>
      </c>
      <c r="K23" s="446"/>
      <c r="L23" s="56" t="s">
        <v>116</v>
      </c>
      <c r="M23" s="446"/>
      <c r="N23" s="448">
        <v>1990815</v>
      </c>
      <c r="O23" s="448">
        <v>416543</v>
      </c>
      <c r="P23" s="448">
        <v>279600</v>
      </c>
      <c r="Q23" s="447">
        <f t="shared" si="0"/>
        <v>2686958</v>
      </c>
      <c r="R23" s="55"/>
      <c r="S23" s="55"/>
      <c r="T23" s="55"/>
      <c r="U23" s="55">
        <v>10000</v>
      </c>
      <c r="V23" s="945"/>
      <c r="W23" s="446">
        <v>0</v>
      </c>
      <c r="X23" s="597"/>
      <c r="Y23" s="446"/>
      <c r="Z23" s="446"/>
      <c r="AA23" s="446">
        <v>300</v>
      </c>
      <c r="AB23" s="446"/>
      <c r="AC23" s="446"/>
      <c r="AD23" s="446"/>
      <c r="AE23" s="446"/>
      <c r="AF23" s="446"/>
      <c r="AG23" s="452"/>
      <c r="AH23" s="452"/>
      <c r="AI23" s="452"/>
      <c r="AJ23" s="452">
        <v>0</v>
      </c>
      <c r="AK23" s="445">
        <f t="shared" si="4"/>
        <v>0</v>
      </c>
      <c r="AL23" s="445">
        <f t="shared" si="4"/>
        <v>0</v>
      </c>
      <c r="AM23" s="445">
        <f t="shared" si="4"/>
        <v>0</v>
      </c>
      <c r="AN23" s="445">
        <f t="shared" si="4"/>
        <v>0</v>
      </c>
      <c r="AO23" s="66">
        <f t="shared" si="2"/>
        <v>0</v>
      </c>
      <c r="AP23" s="158">
        <f t="shared" si="3"/>
        <v>-2686958</v>
      </c>
      <c r="AQ23" s="598" t="s">
        <v>656</v>
      </c>
      <c r="AR23" s="95"/>
      <c r="AS23" s="95"/>
      <c r="AT23" s="95"/>
      <c r="AU23" s="95"/>
      <c r="AV23" s="95"/>
    </row>
    <row r="24" spans="1:116" s="528" customFormat="1" ht="69.75" customHeight="1" x14ac:dyDescent="0.25">
      <c r="A24" s="907"/>
      <c r="B24" s="945"/>
      <c r="C24" s="945"/>
      <c r="D24" s="56" t="s">
        <v>657</v>
      </c>
      <c r="E24" s="595">
        <v>1</v>
      </c>
      <c r="F24" s="596">
        <v>44023</v>
      </c>
      <c r="G24" s="56" t="s">
        <v>658</v>
      </c>
      <c r="H24" s="470" t="s">
        <v>56</v>
      </c>
      <c r="I24" s="446"/>
      <c r="J24" s="446"/>
      <c r="K24" s="446"/>
      <c r="L24" s="56" t="s">
        <v>116</v>
      </c>
      <c r="M24" s="446"/>
      <c r="N24" s="448">
        <v>0</v>
      </c>
      <c r="O24" s="448">
        <v>0</v>
      </c>
      <c r="P24" s="448">
        <v>0</v>
      </c>
      <c r="Q24" s="447">
        <f t="shared" si="0"/>
        <v>0</v>
      </c>
      <c r="R24" s="55"/>
      <c r="S24" s="55"/>
      <c r="T24" s="55"/>
      <c r="U24" s="55">
        <v>7000</v>
      </c>
      <c r="V24" s="945"/>
      <c r="W24" s="446"/>
      <c r="X24" s="597"/>
      <c r="Y24" s="446"/>
      <c r="Z24" s="446"/>
      <c r="AA24" s="446"/>
      <c r="AB24" s="446"/>
      <c r="AC24" s="446"/>
      <c r="AD24" s="446"/>
      <c r="AE24" s="446"/>
      <c r="AF24" s="446"/>
      <c r="AG24" s="452"/>
      <c r="AH24" s="452"/>
      <c r="AI24" s="452"/>
      <c r="AJ24" s="452"/>
      <c r="AK24" s="445">
        <f t="shared" si="4"/>
        <v>0</v>
      </c>
      <c r="AL24" s="445">
        <f t="shared" si="4"/>
        <v>0</v>
      </c>
      <c r="AM24" s="445">
        <f t="shared" si="4"/>
        <v>0</v>
      </c>
      <c r="AN24" s="445">
        <f t="shared" si="4"/>
        <v>0</v>
      </c>
      <c r="AO24" s="66">
        <f t="shared" si="2"/>
        <v>0</v>
      </c>
      <c r="AP24" s="158">
        <f t="shared" si="3"/>
        <v>0</v>
      </c>
      <c r="AQ24" s="598"/>
      <c r="AR24" s="95"/>
      <c r="AS24" s="95"/>
      <c r="AT24" s="95"/>
      <c r="AU24" s="95"/>
      <c r="AV24" s="95"/>
    </row>
    <row r="25" spans="1:116" s="528" customFormat="1" ht="69.75" customHeight="1" x14ac:dyDescent="0.25">
      <c r="A25" s="907"/>
      <c r="B25" s="945"/>
      <c r="C25" s="945"/>
      <c r="D25" s="56" t="s">
        <v>659</v>
      </c>
      <c r="E25" s="595" t="s">
        <v>660</v>
      </c>
      <c r="F25" s="596">
        <v>44024</v>
      </c>
      <c r="G25" s="56" t="s">
        <v>661</v>
      </c>
      <c r="H25" s="470" t="s">
        <v>56</v>
      </c>
      <c r="I25" s="446"/>
      <c r="J25" s="446"/>
      <c r="K25" s="446"/>
      <c r="L25" s="56" t="s">
        <v>116</v>
      </c>
      <c r="M25" s="446"/>
      <c r="N25" s="448">
        <v>0</v>
      </c>
      <c r="O25" s="448">
        <v>0</v>
      </c>
      <c r="P25" s="448">
        <v>0</v>
      </c>
      <c r="Q25" s="447">
        <f t="shared" si="0"/>
        <v>0</v>
      </c>
      <c r="R25" s="55"/>
      <c r="S25" s="55"/>
      <c r="T25" s="55"/>
      <c r="U25" s="55">
        <v>8000</v>
      </c>
      <c r="V25" s="945"/>
      <c r="W25" s="446"/>
      <c r="X25" s="597"/>
      <c r="Y25" s="446"/>
      <c r="Z25" s="446"/>
      <c r="AA25" s="446"/>
      <c r="AB25" s="446"/>
      <c r="AC25" s="446"/>
      <c r="AD25" s="446"/>
      <c r="AE25" s="446"/>
      <c r="AF25" s="446"/>
      <c r="AG25" s="452"/>
      <c r="AH25" s="452"/>
      <c r="AI25" s="452"/>
      <c r="AJ25" s="452"/>
      <c r="AK25" s="445">
        <f t="shared" ref="AK25:AN47" si="5">R25*Y25</f>
        <v>0</v>
      </c>
      <c r="AL25" s="445">
        <f t="shared" si="5"/>
        <v>0</v>
      </c>
      <c r="AM25" s="445">
        <f t="shared" si="5"/>
        <v>0</v>
      </c>
      <c r="AN25" s="445">
        <f t="shared" si="5"/>
        <v>0</v>
      </c>
      <c r="AO25" s="66">
        <f t="shared" si="2"/>
        <v>0</v>
      </c>
      <c r="AP25" s="158">
        <f t="shared" si="3"/>
        <v>0</v>
      </c>
      <c r="AQ25" s="598"/>
      <c r="AR25" s="599"/>
      <c r="AS25" s="599"/>
      <c r="AT25" s="599"/>
      <c r="AU25" s="599"/>
      <c r="AV25" s="599"/>
      <c r="AW25" s="599"/>
      <c r="AX25" s="599"/>
      <c r="AY25" s="599"/>
      <c r="AZ25" s="599"/>
      <c r="BA25" s="599"/>
      <c r="BB25" s="599"/>
      <c r="BC25" s="599"/>
      <c r="BD25" s="599"/>
    </row>
    <row r="26" spans="1:116" s="528" customFormat="1" ht="69.75" customHeight="1" x14ac:dyDescent="0.25">
      <c r="A26" s="907"/>
      <c r="B26" s="945"/>
      <c r="C26" s="945"/>
      <c r="D26" s="56" t="s">
        <v>412</v>
      </c>
      <c r="E26" s="595" t="s">
        <v>660</v>
      </c>
      <c r="F26" s="596">
        <v>44025</v>
      </c>
      <c r="G26" s="56" t="s">
        <v>662</v>
      </c>
      <c r="H26" s="470"/>
      <c r="I26" s="446"/>
      <c r="J26" s="446"/>
      <c r="K26" s="446"/>
      <c r="L26" s="56" t="s">
        <v>116</v>
      </c>
      <c r="M26" s="446"/>
      <c r="N26" s="448">
        <v>0</v>
      </c>
      <c r="O26" s="448">
        <v>0</v>
      </c>
      <c r="P26" s="448">
        <v>0</v>
      </c>
      <c r="Q26" s="447">
        <f t="shared" si="0"/>
        <v>0</v>
      </c>
      <c r="R26" s="55"/>
      <c r="S26" s="55"/>
      <c r="T26" s="55"/>
      <c r="U26" s="55">
        <v>12000</v>
      </c>
      <c r="V26" s="945"/>
      <c r="W26" s="446">
        <v>0</v>
      </c>
      <c r="X26" s="597">
        <v>0</v>
      </c>
      <c r="Y26" s="446"/>
      <c r="Z26" s="446"/>
      <c r="AA26" s="446"/>
      <c r="AB26" s="446">
        <v>0</v>
      </c>
      <c r="AC26" s="446"/>
      <c r="AD26" s="446"/>
      <c r="AE26" s="446"/>
      <c r="AF26" s="446">
        <v>0</v>
      </c>
      <c r="AG26" s="452"/>
      <c r="AH26" s="452"/>
      <c r="AI26" s="452"/>
      <c r="AJ26" s="452">
        <v>0</v>
      </c>
      <c r="AK26" s="445">
        <f t="shared" si="5"/>
        <v>0</v>
      </c>
      <c r="AL26" s="445">
        <f t="shared" si="5"/>
        <v>0</v>
      </c>
      <c r="AM26" s="445">
        <f t="shared" si="5"/>
        <v>0</v>
      </c>
      <c r="AN26" s="445">
        <f t="shared" si="5"/>
        <v>0</v>
      </c>
      <c r="AO26" s="66">
        <f t="shared" si="2"/>
        <v>0</v>
      </c>
      <c r="AP26" s="158">
        <f t="shared" si="3"/>
        <v>0</v>
      </c>
      <c r="AQ26" s="598"/>
      <c r="AR26" s="95"/>
      <c r="AS26" s="95"/>
      <c r="AT26" s="95"/>
      <c r="AU26" s="95"/>
      <c r="AV26" s="95"/>
    </row>
    <row r="27" spans="1:116" s="528" customFormat="1" ht="69.75" customHeight="1" x14ac:dyDescent="0.25">
      <c r="A27" s="907"/>
      <c r="B27" s="945"/>
      <c r="C27" s="945"/>
      <c r="D27" s="56" t="s">
        <v>663</v>
      </c>
      <c r="E27" s="595">
        <v>1</v>
      </c>
      <c r="F27" s="596">
        <v>44025</v>
      </c>
      <c r="G27" s="56" t="s">
        <v>664</v>
      </c>
      <c r="H27" s="470"/>
      <c r="I27" s="446"/>
      <c r="J27" s="446"/>
      <c r="K27" s="446"/>
      <c r="L27" s="56" t="s">
        <v>116</v>
      </c>
      <c r="M27" s="446"/>
      <c r="N27" s="448">
        <v>0</v>
      </c>
      <c r="O27" s="448">
        <v>0</v>
      </c>
      <c r="P27" s="448">
        <v>0</v>
      </c>
      <c r="Q27" s="447">
        <f t="shared" si="0"/>
        <v>0</v>
      </c>
      <c r="R27" s="55"/>
      <c r="S27" s="55"/>
      <c r="T27" s="55"/>
      <c r="U27" s="55">
        <v>8000</v>
      </c>
      <c r="V27" s="945"/>
      <c r="W27" s="446"/>
      <c r="X27" s="597"/>
      <c r="Y27" s="446"/>
      <c r="Z27" s="446"/>
      <c r="AA27" s="446"/>
      <c r="AB27" s="446"/>
      <c r="AC27" s="446"/>
      <c r="AD27" s="446"/>
      <c r="AE27" s="446"/>
      <c r="AF27" s="446"/>
      <c r="AG27" s="452"/>
      <c r="AH27" s="452"/>
      <c r="AI27" s="452"/>
      <c r="AJ27" s="452"/>
      <c r="AK27" s="445">
        <f t="shared" si="5"/>
        <v>0</v>
      </c>
      <c r="AL27" s="445">
        <f t="shared" si="5"/>
        <v>0</v>
      </c>
      <c r="AM27" s="445">
        <f t="shared" si="5"/>
        <v>0</v>
      </c>
      <c r="AN27" s="445">
        <f t="shared" si="5"/>
        <v>0</v>
      </c>
      <c r="AO27" s="66">
        <f t="shared" si="2"/>
        <v>0</v>
      </c>
      <c r="AP27" s="158">
        <f t="shared" si="3"/>
        <v>0</v>
      </c>
      <c r="AQ27" s="598"/>
      <c r="AR27" s="95"/>
      <c r="AS27" s="95"/>
      <c r="AT27" s="95"/>
      <c r="AU27" s="95"/>
      <c r="AV27" s="95"/>
    </row>
    <row r="28" spans="1:116" s="575" customFormat="1" ht="69.75" customHeight="1" thickBot="1" x14ac:dyDescent="0.3">
      <c r="A28" s="907"/>
      <c r="B28" s="945"/>
      <c r="C28" s="945"/>
      <c r="D28" s="461" t="s">
        <v>490</v>
      </c>
      <c r="E28" s="600">
        <v>1</v>
      </c>
      <c r="F28" s="601">
        <v>44020</v>
      </c>
      <c r="G28" s="468" t="s">
        <v>665</v>
      </c>
      <c r="H28" s="466" t="s">
        <v>56</v>
      </c>
      <c r="I28" s="468"/>
      <c r="J28" s="468">
        <v>1</v>
      </c>
      <c r="K28" s="468"/>
      <c r="L28" s="461" t="s">
        <v>116</v>
      </c>
      <c r="M28" s="468"/>
      <c r="N28" s="568">
        <v>2296587</v>
      </c>
      <c r="O28" s="568">
        <v>3476768</v>
      </c>
      <c r="P28" s="568">
        <v>1097000</v>
      </c>
      <c r="Q28" s="569">
        <f t="shared" si="0"/>
        <v>6870355</v>
      </c>
      <c r="R28" s="570"/>
      <c r="S28" s="570"/>
      <c r="T28" s="570"/>
      <c r="U28" s="570">
        <v>100</v>
      </c>
      <c r="V28" s="945"/>
      <c r="W28" s="468">
        <v>3396</v>
      </c>
      <c r="X28" s="468"/>
      <c r="Y28" s="468"/>
      <c r="Z28" s="468"/>
      <c r="AA28" s="468"/>
      <c r="AB28" s="468"/>
      <c r="AC28" s="468"/>
      <c r="AD28" s="468"/>
      <c r="AE28" s="468"/>
      <c r="AF28" s="468"/>
      <c r="AG28" s="571">
        <v>0</v>
      </c>
      <c r="AH28" s="571">
        <v>0</v>
      </c>
      <c r="AI28" s="571">
        <v>0</v>
      </c>
      <c r="AJ28" s="571">
        <v>3535810</v>
      </c>
      <c r="AK28" s="572">
        <f t="shared" si="5"/>
        <v>0</v>
      </c>
      <c r="AL28" s="572">
        <f t="shared" si="5"/>
        <v>0</v>
      </c>
      <c r="AM28" s="572">
        <f t="shared" si="5"/>
        <v>0</v>
      </c>
      <c r="AN28" s="572">
        <f t="shared" si="5"/>
        <v>0</v>
      </c>
      <c r="AO28" s="413">
        <f t="shared" si="2"/>
        <v>0</v>
      </c>
      <c r="AP28" s="573">
        <f t="shared" si="3"/>
        <v>-6870355</v>
      </c>
      <c r="AQ28" s="177" t="s">
        <v>666</v>
      </c>
      <c r="AR28" s="177"/>
      <c r="AS28" s="177"/>
      <c r="AT28" s="177"/>
      <c r="AU28" s="177"/>
      <c r="AV28" s="177"/>
    </row>
    <row r="29" spans="1:116" s="525" customFormat="1" ht="69.75" customHeight="1" x14ac:dyDescent="0.25">
      <c r="A29" s="906">
        <v>6</v>
      </c>
      <c r="B29" s="944" t="s">
        <v>667</v>
      </c>
      <c r="C29" s="944">
        <v>3</v>
      </c>
      <c r="D29" s="602" t="s">
        <v>218</v>
      </c>
      <c r="E29" s="603">
        <v>1</v>
      </c>
      <c r="F29" s="603" t="s">
        <v>668</v>
      </c>
      <c r="G29" s="602" t="s">
        <v>669</v>
      </c>
      <c r="H29" s="604" t="s">
        <v>4</v>
      </c>
      <c r="I29" s="603"/>
      <c r="J29" s="605"/>
      <c r="K29" s="603"/>
      <c r="L29" s="602" t="s">
        <v>670</v>
      </c>
      <c r="M29" s="602"/>
      <c r="N29" s="518">
        <v>390400</v>
      </c>
      <c r="O29" s="518">
        <v>1587600</v>
      </c>
      <c r="P29" s="518">
        <v>20000</v>
      </c>
      <c r="Q29" s="519">
        <f t="shared" si="0"/>
        <v>1998000</v>
      </c>
      <c r="R29" s="521"/>
      <c r="S29" s="404"/>
      <c r="T29" s="521"/>
      <c r="U29" s="404">
        <v>15000</v>
      </c>
      <c r="V29" s="947">
        <v>4045</v>
      </c>
      <c r="W29" s="408">
        <v>46</v>
      </c>
      <c r="X29" s="594">
        <v>0.25</v>
      </c>
      <c r="Y29" s="408">
        <v>0</v>
      </c>
      <c r="Z29" s="594">
        <v>92</v>
      </c>
      <c r="AA29" s="408">
        <v>20</v>
      </c>
      <c r="AB29" s="594">
        <v>54.5</v>
      </c>
      <c r="AC29" s="408">
        <v>0</v>
      </c>
      <c r="AD29" s="594">
        <v>156</v>
      </c>
      <c r="AE29" s="408">
        <v>0</v>
      </c>
      <c r="AF29" s="594">
        <v>0</v>
      </c>
      <c r="AG29" s="402">
        <v>0</v>
      </c>
      <c r="AH29" s="606">
        <v>2028000</v>
      </c>
      <c r="AI29" s="402">
        <v>0</v>
      </c>
      <c r="AJ29" s="606"/>
      <c r="AK29" s="524">
        <f t="shared" si="5"/>
        <v>0</v>
      </c>
      <c r="AL29" s="524">
        <f t="shared" si="5"/>
        <v>0</v>
      </c>
      <c r="AM29" s="524">
        <f t="shared" si="5"/>
        <v>0</v>
      </c>
      <c r="AN29" s="524">
        <f t="shared" si="5"/>
        <v>817500</v>
      </c>
      <c r="AO29" s="400">
        <f t="shared" si="2"/>
        <v>817500</v>
      </c>
      <c r="AP29" s="399">
        <f t="shared" si="3"/>
        <v>-1180500</v>
      </c>
      <c r="AQ29" s="594" t="s">
        <v>671</v>
      </c>
      <c r="AR29" s="594"/>
      <c r="AS29" s="408"/>
      <c r="AT29" s="594"/>
      <c r="AU29" s="408"/>
      <c r="AV29" s="607"/>
    </row>
    <row r="30" spans="1:116" s="528" customFormat="1" ht="69.75" customHeight="1" x14ac:dyDescent="0.25">
      <c r="A30" s="907"/>
      <c r="B30" s="945"/>
      <c r="C30" s="945"/>
      <c r="D30" s="56" t="s">
        <v>672</v>
      </c>
      <c r="E30" s="96">
        <v>1</v>
      </c>
      <c r="F30" s="446" t="s">
        <v>673</v>
      </c>
      <c r="G30" s="446" t="s">
        <v>674</v>
      </c>
      <c r="H30" s="470" t="s">
        <v>4</v>
      </c>
      <c r="I30" s="446"/>
      <c r="J30" s="446"/>
      <c r="K30" s="446"/>
      <c r="L30" s="608" t="s">
        <v>675</v>
      </c>
      <c r="M30" s="446"/>
      <c r="N30" s="90">
        <v>320000</v>
      </c>
      <c r="O30" s="89">
        <v>1966950</v>
      </c>
      <c r="P30" s="90">
        <v>0</v>
      </c>
      <c r="Q30" s="447">
        <f t="shared" si="0"/>
        <v>2286950</v>
      </c>
      <c r="R30" s="609">
        <v>0</v>
      </c>
      <c r="S30" s="55"/>
      <c r="T30" s="55"/>
      <c r="U30" s="54">
        <v>25000</v>
      </c>
      <c r="V30" s="948"/>
      <c r="W30" s="96">
        <v>30</v>
      </c>
      <c r="X30" s="598">
        <v>0.7</v>
      </c>
      <c r="Y30" s="96">
        <v>0</v>
      </c>
      <c r="Z30" s="598">
        <v>0</v>
      </c>
      <c r="AA30" s="96">
        <v>0</v>
      </c>
      <c r="AB30" s="598">
        <v>138</v>
      </c>
      <c r="AC30" s="96">
        <v>0</v>
      </c>
      <c r="AD30" s="598">
        <v>0</v>
      </c>
      <c r="AE30" s="96">
        <v>0</v>
      </c>
      <c r="AF30" s="598">
        <v>0</v>
      </c>
      <c r="AG30" s="81">
        <v>0</v>
      </c>
      <c r="AH30" s="149">
        <v>0</v>
      </c>
      <c r="AI30" s="81">
        <v>0</v>
      </c>
      <c r="AJ30" s="149">
        <v>310000</v>
      </c>
      <c r="AK30" s="445">
        <f t="shared" si="5"/>
        <v>0</v>
      </c>
      <c r="AL30" s="445">
        <f t="shared" si="5"/>
        <v>0</v>
      </c>
      <c r="AM30" s="445">
        <f t="shared" si="5"/>
        <v>0</v>
      </c>
      <c r="AN30" s="445">
        <f t="shared" si="5"/>
        <v>3450000</v>
      </c>
      <c r="AO30" s="66">
        <f t="shared" si="2"/>
        <v>3450000</v>
      </c>
      <c r="AP30" s="158">
        <f t="shared" si="3"/>
        <v>1163050</v>
      </c>
      <c r="AQ30" s="95"/>
      <c r="AR30" s="598"/>
      <c r="AS30" s="96"/>
      <c r="AT30" s="598"/>
      <c r="AU30" s="96"/>
      <c r="AV30" s="610"/>
    </row>
    <row r="31" spans="1:116" s="528" customFormat="1" ht="69.75" customHeight="1" x14ac:dyDescent="0.25">
      <c r="A31" s="907"/>
      <c r="B31" s="945"/>
      <c r="C31" s="945"/>
      <c r="D31" s="611" t="s">
        <v>676</v>
      </c>
      <c r="E31" s="96">
        <v>1</v>
      </c>
      <c r="F31" s="446" t="s">
        <v>673</v>
      </c>
      <c r="G31" s="446" t="s">
        <v>677</v>
      </c>
      <c r="H31" s="470" t="s">
        <v>4</v>
      </c>
      <c r="I31" s="446"/>
      <c r="J31" s="446"/>
      <c r="K31" s="446"/>
      <c r="L31" s="608" t="s">
        <v>675</v>
      </c>
      <c r="M31" s="446"/>
      <c r="N31" s="448">
        <v>296100</v>
      </c>
      <c r="O31" s="448">
        <v>760950</v>
      </c>
      <c r="P31" s="448">
        <v>291000</v>
      </c>
      <c r="Q31" s="447">
        <f t="shared" si="0"/>
        <v>1348050</v>
      </c>
      <c r="R31" s="609">
        <v>23000</v>
      </c>
      <c r="S31" s="55"/>
      <c r="T31" s="55"/>
      <c r="U31" s="55"/>
      <c r="V31" s="948"/>
      <c r="W31" s="446">
        <v>23</v>
      </c>
      <c r="X31" s="446">
        <v>0.5</v>
      </c>
      <c r="Y31" s="446">
        <v>79.400000000000006</v>
      </c>
      <c r="Z31" s="446">
        <v>0</v>
      </c>
      <c r="AA31" s="446">
        <v>5.17</v>
      </c>
      <c r="AB31" s="446">
        <v>0</v>
      </c>
      <c r="AC31" s="446">
        <v>39.18</v>
      </c>
      <c r="AD31" s="446">
        <v>0</v>
      </c>
      <c r="AE31" s="446">
        <v>0</v>
      </c>
      <c r="AF31" s="446">
        <v>17.3</v>
      </c>
      <c r="AG31" s="452">
        <v>464950</v>
      </c>
      <c r="AH31" s="452">
        <v>0</v>
      </c>
      <c r="AI31" s="452">
        <v>0</v>
      </c>
      <c r="AJ31" s="452">
        <v>0</v>
      </c>
      <c r="AK31" s="445">
        <f t="shared" si="5"/>
        <v>1826200.0000000002</v>
      </c>
      <c r="AL31" s="445">
        <f t="shared" si="5"/>
        <v>0</v>
      </c>
      <c r="AM31" s="445">
        <f t="shared" si="5"/>
        <v>0</v>
      </c>
      <c r="AN31" s="445">
        <f t="shared" si="5"/>
        <v>0</v>
      </c>
      <c r="AO31" s="66">
        <f t="shared" si="2"/>
        <v>1826200.0000000002</v>
      </c>
      <c r="AP31" s="158">
        <f t="shared" si="3"/>
        <v>478150.00000000023</v>
      </c>
      <c r="AQ31" s="95"/>
      <c r="AR31" s="95"/>
      <c r="AS31" s="95"/>
      <c r="AT31" s="95"/>
      <c r="AU31" s="95"/>
      <c r="AV31" s="95"/>
    </row>
    <row r="32" spans="1:116" s="540" customFormat="1" ht="158.25" customHeight="1" thickBot="1" x14ac:dyDescent="0.3">
      <c r="A32" s="908"/>
      <c r="B32" s="946"/>
      <c r="C32" s="946"/>
      <c r="D32" s="436" t="s">
        <v>678</v>
      </c>
      <c r="E32" s="381">
        <v>1</v>
      </c>
      <c r="F32" s="532" t="s">
        <v>679</v>
      </c>
      <c r="G32" s="532" t="s">
        <v>680</v>
      </c>
      <c r="H32" s="561" t="s">
        <v>4</v>
      </c>
      <c r="I32" s="532"/>
      <c r="J32" s="532"/>
      <c r="K32" s="532"/>
      <c r="L32" s="612" t="s">
        <v>675</v>
      </c>
      <c r="M32" s="532"/>
      <c r="N32" s="533">
        <v>0</v>
      </c>
      <c r="O32" s="533">
        <v>44600</v>
      </c>
      <c r="P32" s="533">
        <v>10000</v>
      </c>
      <c r="Q32" s="534">
        <f t="shared" si="0"/>
        <v>54600</v>
      </c>
      <c r="R32" s="613"/>
      <c r="S32" s="535"/>
      <c r="T32" s="535"/>
      <c r="U32" s="535"/>
      <c r="V32" s="949"/>
      <c r="W32" s="532">
        <v>8</v>
      </c>
      <c r="X32" s="614">
        <v>0</v>
      </c>
      <c r="Y32" s="532">
        <v>0</v>
      </c>
      <c r="Z32" s="532">
        <v>7.11</v>
      </c>
      <c r="AA32" s="532">
        <v>0</v>
      </c>
      <c r="AB32" s="436">
        <v>0</v>
      </c>
      <c r="AC32" s="532">
        <v>0</v>
      </c>
      <c r="AD32" s="532">
        <v>0</v>
      </c>
      <c r="AE32" s="532">
        <v>0</v>
      </c>
      <c r="AF32" s="532">
        <v>0</v>
      </c>
      <c r="AG32" s="537">
        <v>0</v>
      </c>
      <c r="AH32" s="537">
        <v>0.6</v>
      </c>
      <c r="AI32" s="537">
        <v>0</v>
      </c>
      <c r="AJ32" s="537">
        <v>5.66</v>
      </c>
      <c r="AK32" s="538">
        <f t="shared" si="5"/>
        <v>0</v>
      </c>
      <c r="AL32" s="538">
        <f t="shared" si="5"/>
        <v>0</v>
      </c>
      <c r="AM32" s="538">
        <f t="shared" si="5"/>
        <v>0</v>
      </c>
      <c r="AN32" s="538">
        <f t="shared" si="5"/>
        <v>0</v>
      </c>
      <c r="AO32" s="118">
        <f t="shared" si="2"/>
        <v>0</v>
      </c>
      <c r="AP32" s="539">
        <f t="shared" si="3"/>
        <v>-54600</v>
      </c>
      <c r="AQ32" s="123" t="s">
        <v>681</v>
      </c>
      <c r="AR32" s="123"/>
      <c r="AS32" s="123"/>
      <c r="AT32" s="123"/>
      <c r="AU32" s="123"/>
      <c r="AV32" s="123"/>
    </row>
    <row r="33" spans="1:113" s="525" customFormat="1" ht="80.25" customHeight="1" x14ac:dyDescent="0.25">
      <c r="A33" s="906">
        <v>7</v>
      </c>
      <c r="B33" s="944" t="s">
        <v>682</v>
      </c>
      <c r="C33" s="944">
        <v>9</v>
      </c>
      <c r="D33" s="513" t="s">
        <v>627</v>
      </c>
      <c r="E33" s="408">
        <v>1</v>
      </c>
      <c r="F33" s="517"/>
      <c r="G33" s="513" t="s">
        <v>683</v>
      </c>
      <c r="H33" s="592" t="s">
        <v>684</v>
      </c>
      <c r="I33" s="615" t="s">
        <v>685</v>
      </c>
      <c r="J33" s="515"/>
      <c r="K33" s="517"/>
      <c r="L33" s="517"/>
      <c r="M33" s="616"/>
      <c r="N33" s="518">
        <v>0</v>
      </c>
      <c r="O33" s="518">
        <v>597488</v>
      </c>
      <c r="P33" s="518">
        <v>0</v>
      </c>
      <c r="Q33" s="519">
        <f t="shared" si="0"/>
        <v>597488</v>
      </c>
      <c r="R33" s="520"/>
      <c r="S33" s="520"/>
      <c r="T33" s="520">
        <v>20000</v>
      </c>
      <c r="U33" s="520"/>
      <c r="V33" s="947">
        <v>6917</v>
      </c>
      <c r="W33" s="517"/>
      <c r="X33" s="517"/>
      <c r="Y33" s="517"/>
      <c r="Z33" s="517"/>
      <c r="AA33" s="517"/>
      <c r="AB33" s="517">
        <v>6809</v>
      </c>
      <c r="AC33" s="517"/>
      <c r="AD33" s="517"/>
      <c r="AE33" s="517"/>
      <c r="AF33" s="517"/>
      <c r="AG33" s="523"/>
      <c r="AH33" s="523"/>
      <c r="AI33" s="523"/>
      <c r="AJ33" s="523"/>
      <c r="AK33" s="524">
        <f t="shared" si="5"/>
        <v>0</v>
      </c>
      <c r="AL33" s="524">
        <f t="shared" si="5"/>
        <v>0</v>
      </c>
      <c r="AM33" s="524">
        <f t="shared" si="5"/>
        <v>0</v>
      </c>
      <c r="AN33" s="524">
        <f t="shared" si="5"/>
        <v>0</v>
      </c>
      <c r="AO33" s="400">
        <f t="shared" si="2"/>
        <v>0</v>
      </c>
      <c r="AP33" s="399">
        <f t="shared" si="3"/>
        <v>-597488</v>
      </c>
      <c r="AQ33" s="617" t="s">
        <v>686</v>
      </c>
      <c r="AR33" s="411"/>
      <c r="AS33" s="411"/>
      <c r="AT33" s="411"/>
      <c r="AU33" s="411"/>
      <c r="AV33" s="411"/>
    </row>
    <row r="34" spans="1:113" s="540" customFormat="1" ht="84" customHeight="1" thickBot="1" x14ac:dyDescent="0.3">
      <c r="A34" s="908"/>
      <c r="B34" s="946"/>
      <c r="C34" s="946"/>
      <c r="D34" s="381" t="s">
        <v>218</v>
      </c>
      <c r="E34" s="381">
        <v>2</v>
      </c>
      <c r="F34" s="532"/>
      <c r="G34" s="532" t="s">
        <v>687</v>
      </c>
      <c r="H34" s="561" t="s">
        <v>684</v>
      </c>
      <c r="I34" s="532"/>
      <c r="J34" s="530" t="s">
        <v>688</v>
      </c>
      <c r="K34" s="532"/>
      <c r="L34" s="532"/>
      <c r="M34" s="532"/>
      <c r="N34" s="533">
        <v>0</v>
      </c>
      <c r="O34" s="533">
        <v>705974</v>
      </c>
      <c r="P34" s="533">
        <v>806200</v>
      </c>
      <c r="Q34" s="534">
        <f t="shared" si="0"/>
        <v>1512174</v>
      </c>
      <c r="R34" s="535"/>
      <c r="S34" s="535"/>
      <c r="T34" s="535">
        <v>1600</v>
      </c>
      <c r="U34" s="535"/>
      <c r="V34" s="949"/>
      <c r="W34" s="532">
        <v>9</v>
      </c>
      <c r="X34" s="532"/>
      <c r="Y34" s="532"/>
      <c r="Z34" s="532">
        <v>95.82</v>
      </c>
      <c r="AA34" s="532">
        <v>6.1260000000000003</v>
      </c>
      <c r="AB34" s="532">
        <v>4095.5</v>
      </c>
      <c r="AC34" s="532"/>
      <c r="AD34" s="532"/>
      <c r="AE34" s="532"/>
      <c r="AF34" s="381">
        <v>22</v>
      </c>
      <c r="AG34" s="537"/>
      <c r="AH34" s="537"/>
      <c r="AI34" s="537"/>
      <c r="AJ34" s="537">
        <v>1178600</v>
      </c>
      <c r="AK34" s="538">
        <f t="shared" si="5"/>
        <v>0</v>
      </c>
      <c r="AL34" s="538">
        <f t="shared" si="5"/>
        <v>0</v>
      </c>
      <c r="AM34" s="538">
        <f t="shared" si="5"/>
        <v>9801.6</v>
      </c>
      <c r="AN34" s="538">
        <f t="shared" si="5"/>
        <v>0</v>
      </c>
      <c r="AO34" s="118">
        <f t="shared" si="2"/>
        <v>9801.6</v>
      </c>
      <c r="AP34" s="539">
        <f t="shared" si="3"/>
        <v>-1502372.4</v>
      </c>
      <c r="AQ34" s="123" t="s">
        <v>689</v>
      </c>
      <c r="AR34" s="123"/>
      <c r="AS34" s="123"/>
      <c r="AT34" s="123"/>
      <c r="AU34" s="123"/>
      <c r="AV34" s="123"/>
    </row>
    <row r="35" spans="1:113" s="630" customFormat="1" ht="74.25" customHeight="1" thickBot="1" x14ac:dyDescent="0.3">
      <c r="A35" s="879">
        <v>8</v>
      </c>
      <c r="B35" s="941" t="s">
        <v>690</v>
      </c>
      <c r="C35" s="941">
        <v>6</v>
      </c>
      <c r="D35" s="618" t="s">
        <v>691</v>
      </c>
      <c r="E35" s="389">
        <v>1</v>
      </c>
      <c r="F35" s="619" t="s">
        <v>692</v>
      </c>
      <c r="G35" s="619" t="s">
        <v>146</v>
      </c>
      <c r="H35" s="620" t="s">
        <v>693</v>
      </c>
      <c r="I35" s="619">
        <v>0</v>
      </c>
      <c r="J35" s="619">
        <v>0</v>
      </c>
      <c r="K35" s="619">
        <v>0</v>
      </c>
      <c r="L35" s="619">
        <v>0</v>
      </c>
      <c r="M35" s="619">
        <v>0</v>
      </c>
      <c r="N35" s="621">
        <v>3000</v>
      </c>
      <c r="O35" s="621">
        <v>896000</v>
      </c>
      <c r="P35" s="621">
        <v>0</v>
      </c>
      <c r="Q35" s="622">
        <f t="shared" si="0"/>
        <v>899000</v>
      </c>
      <c r="R35" s="623">
        <v>0</v>
      </c>
      <c r="S35" s="623">
        <v>0</v>
      </c>
      <c r="T35" s="623">
        <v>0</v>
      </c>
      <c r="U35" s="623">
        <v>18000</v>
      </c>
      <c r="V35" s="941">
        <v>24610</v>
      </c>
      <c r="W35" s="619">
        <v>0</v>
      </c>
      <c r="X35" s="619">
        <v>0</v>
      </c>
      <c r="Y35" s="619">
        <v>0</v>
      </c>
      <c r="Z35" s="619">
        <v>0</v>
      </c>
      <c r="AA35" s="619">
        <v>0</v>
      </c>
      <c r="AB35" s="619"/>
      <c r="AC35" s="619">
        <v>0</v>
      </c>
      <c r="AD35" s="619">
        <v>0</v>
      </c>
      <c r="AE35" s="619">
        <v>0</v>
      </c>
      <c r="AF35" s="619">
        <v>0</v>
      </c>
      <c r="AG35" s="624">
        <v>0</v>
      </c>
      <c r="AH35" s="624">
        <v>0</v>
      </c>
      <c r="AI35" s="624">
        <v>0</v>
      </c>
      <c r="AJ35" s="624">
        <v>0</v>
      </c>
      <c r="AK35" s="625">
        <f t="shared" si="5"/>
        <v>0</v>
      </c>
      <c r="AL35" s="625">
        <f t="shared" si="5"/>
        <v>0</v>
      </c>
      <c r="AM35" s="625">
        <f t="shared" si="5"/>
        <v>0</v>
      </c>
      <c r="AN35" s="625">
        <f t="shared" si="5"/>
        <v>0</v>
      </c>
      <c r="AO35" s="626">
        <f t="shared" si="2"/>
        <v>0</v>
      </c>
      <c r="AP35" s="627">
        <f t="shared" si="3"/>
        <v>-899000</v>
      </c>
      <c r="AQ35" s="628" t="s">
        <v>694</v>
      </c>
      <c r="AR35" s="74"/>
      <c r="AS35" s="74"/>
      <c r="AT35" s="74"/>
      <c r="AU35" s="74"/>
      <c r="AV35" s="74"/>
      <c r="AW35" s="559"/>
      <c r="AX35" s="559"/>
      <c r="AY35" s="559"/>
      <c r="AZ35" s="559"/>
      <c r="BA35" s="559"/>
      <c r="BB35" s="559"/>
      <c r="BC35" s="559"/>
      <c r="BD35" s="559"/>
      <c r="BE35" s="559"/>
      <c r="BF35" s="559"/>
      <c r="BG35" s="559"/>
      <c r="BH35" s="559"/>
      <c r="BI35" s="559"/>
      <c r="BJ35" s="559"/>
      <c r="BK35" s="559"/>
      <c r="BL35" s="559"/>
      <c r="BM35" s="559"/>
      <c r="BN35" s="559"/>
      <c r="BO35" s="559"/>
      <c r="BP35" s="559"/>
      <c r="BQ35" s="559"/>
      <c r="BR35" s="559"/>
      <c r="BS35" s="559"/>
      <c r="BT35" s="559"/>
      <c r="BU35" s="559"/>
      <c r="BV35" s="559"/>
      <c r="BW35" s="559"/>
      <c r="BX35" s="559"/>
      <c r="BY35" s="559"/>
      <c r="BZ35" s="559"/>
      <c r="CA35" s="559"/>
      <c r="CB35" s="559"/>
      <c r="CC35" s="559"/>
      <c r="CD35" s="559"/>
      <c r="CE35" s="559"/>
      <c r="CF35" s="559"/>
      <c r="CG35" s="559"/>
      <c r="CH35" s="559"/>
      <c r="CI35" s="559"/>
      <c r="CJ35" s="559"/>
      <c r="CK35" s="559"/>
      <c r="CL35" s="559"/>
      <c r="CM35" s="559"/>
      <c r="CN35" s="559"/>
      <c r="CO35" s="559"/>
      <c r="CP35" s="559"/>
      <c r="CQ35" s="559"/>
      <c r="CR35" s="559"/>
      <c r="CS35" s="629"/>
    </row>
    <row r="36" spans="1:113" s="559" customFormat="1" ht="158.25" customHeight="1" thickBot="1" x14ac:dyDescent="0.3">
      <c r="A36" s="879"/>
      <c r="B36" s="941"/>
      <c r="C36" s="941"/>
      <c r="D36" s="56" t="s">
        <v>695</v>
      </c>
      <c r="E36" s="96">
        <v>1</v>
      </c>
      <c r="F36" s="446" t="s">
        <v>692</v>
      </c>
      <c r="G36" s="446" t="s">
        <v>696</v>
      </c>
      <c r="H36" s="470" t="s">
        <v>693</v>
      </c>
      <c r="I36" s="446">
        <v>0</v>
      </c>
      <c r="J36" s="446">
        <v>0</v>
      </c>
      <c r="K36" s="446">
        <v>0</v>
      </c>
      <c r="L36" s="446">
        <v>0</v>
      </c>
      <c r="M36" s="446">
        <v>0</v>
      </c>
      <c r="N36" s="448"/>
      <c r="O36" s="448"/>
      <c r="P36" s="448">
        <v>0</v>
      </c>
      <c r="Q36" s="631">
        <f t="shared" si="0"/>
        <v>0</v>
      </c>
      <c r="R36" s="55">
        <v>0</v>
      </c>
      <c r="S36" s="55">
        <v>0</v>
      </c>
      <c r="T36" s="55">
        <v>0</v>
      </c>
      <c r="U36" s="55">
        <v>2000</v>
      </c>
      <c r="V36" s="941"/>
      <c r="W36" s="446">
        <v>0</v>
      </c>
      <c r="X36" s="446">
        <v>0</v>
      </c>
      <c r="Y36" s="446">
        <v>0</v>
      </c>
      <c r="Z36" s="446">
        <v>0</v>
      </c>
      <c r="AA36" s="446">
        <v>0</v>
      </c>
      <c r="AB36" s="446"/>
      <c r="AC36" s="446">
        <v>0</v>
      </c>
      <c r="AD36" s="446">
        <v>0</v>
      </c>
      <c r="AE36" s="446">
        <v>0</v>
      </c>
      <c r="AF36" s="446">
        <v>0</v>
      </c>
      <c r="AG36" s="452">
        <v>0</v>
      </c>
      <c r="AH36" s="452">
        <v>0</v>
      </c>
      <c r="AI36" s="452">
        <v>0</v>
      </c>
      <c r="AJ36" s="452">
        <v>0</v>
      </c>
      <c r="AK36" s="632">
        <f t="shared" si="5"/>
        <v>0</v>
      </c>
      <c r="AL36" s="632">
        <f t="shared" si="5"/>
        <v>0</v>
      </c>
      <c r="AM36" s="632">
        <f t="shared" si="5"/>
        <v>0</v>
      </c>
      <c r="AN36" s="632">
        <f t="shared" si="5"/>
        <v>0</v>
      </c>
      <c r="AO36" s="633">
        <f t="shared" si="2"/>
        <v>0</v>
      </c>
      <c r="AP36" s="634">
        <f t="shared" si="3"/>
        <v>0</v>
      </c>
      <c r="AQ36" s="635" t="s">
        <v>697</v>
      </c>
      <c r="AR36" s="74"/>
      <c r="AS36" s="74"/>
      <c r="AT36" s="74"/>
      <c r="AU36" s="74"/>
      <c r="AV36" s="74"/>
    </row>
    <row r="37" spans="1:113" s="559" customFormat="1" ht="158.25" customHeight="1" thickBot="1" x14ac:dyDescent="0.3">
      <c r="A37" s="879"/>
      <c r="B37" s="941"/>
      <c r="C37" s="941"/>
      <c r="D37" s="636" t="s">
        <v>698</v>
      </c>
      <c r="E37" s="84">
        <v>1</v>
      </c>
      <c r="F37" s="468" t="s">
        <v>692</v>
      </c>
      <c r="G37" s="468" t="s">
        <v>699</v>
      </c>
      <c r="H37" s="637" t="s">
        <v>693</v>
      </c>
      <c r="I37" s="468">
        <v>0</v>
      </c>
      <c r="J37" s="468">
        <v>0</v>
      </c>
      <c r="K37" s="468">
        <v>0</v>
      </c>
      <c r="L37" s="468">
        <v>0</v>
      </c>
      <c r="M37" s="468">
        <v>0</v>
      </c>
      <c r="N37" s="568">
        <v>0</v>
      </c>
      <c r="O37" s="568"/>
      <c r="P37" s="568"/>
      <c r="Q37" s="631">
        <f t="shared" si="0"/>
        <v>0</v>
      </c>
      <c r="R37" s="55">
        <v>0</v>
      </c>
      <c r="S37" s="55">
        <v>0</v>
      </c>
      <c r="T37" s="55">
        <v>0</v>
      </c>
      <c r="U37" s="55">
        <v>0</v>
      </c>
      <c r="V37" s="941"/>
      <c r="W37" s="446">
        <v>0</v>
      </c>
      <c r="X37" s="446">
        <v>0</v>
      </c>
      <c r="Y37" s="446">
        <v>0</v>
      </c>
      <c r="Z37" s="446">
        <v>0</v>
      </c>
      <c r="AA37" s="446">
        <v>0</v>
      </c>
      <c r="AB37" s="446">
        <v>0</v>
      </c>
      <c r="AC37" s="446">
        <v>0</v>
      </c>
      <c r="AD37" s="446">
        <v>0</v>
      </c>
      <c r="AE37" s="446">
        <v>0</v>
      </c>
      <c r="AF37" s="446">
        <v>0</v>
      </c>
      <c r="AG37" s="452">
        <v>0</v>
      </c>
      <c r="AH37" s="452">
        <v>0</v>
      </c>
      <c r="AI37" s="452">
        <v>0</v>
      </c>
      <c r="AJ37" s="452">
        <v>0</v>
      </c>
      <c r="AK37" s="632">
        <f t="shared" si="5"/>
        <v>0</v>
      </c>
      <c r="AL37" s="632">
        <f t="shared" si="5"/>
        <v>0</v>
      </c>
      <c r="AM37" s="632">
        <f t="shared" si="5"/>
        <v>0</v>
      </c>
      <c r="AN37" s="632">
        <f t="shared" si="5"/>
        <v>0</v>
      </c>
      <c r="AO37" s="633">
        <f t="shared" si="2"/>
        <v>0</v>
      </c>
      <c r="AP37" s="634">
        <f t="shared" si="3"/>
        <v>0</v>
      </c>
      <c r="AQ37" s="638" t="s">
        <v>697</v>
      </c>
      <c r="AR37" s="74"/>
      <c r="AS37" s="74"/>
      <c r="AT37" s="74"/>
      <c r="AU37" s="74"/>
      <c r="AV37" s="74"/>
    </row>
    <row r="38" spans="1:113" s="559" customFormat="1" ht="158.25" customHeight="1" thickBot="1" x14ac:dyDescent="0.3">
      <c r="A38" s="879"/>
      <c r="B38" s="941"/>
      <c r="C38" s="941"/>
      <c r="D38" s="56" t="s">
        <v>700</v>
      </c>
      <c r="E38" s="96">
        <v>1</v>
      </c>
      <c r="F38" s="446" t="s">
        <v>692</v>
      </c>
      <c r="G38" s="202" t="s">
        <v>27</v>
      </c>
      <c r="H38" s="470" t="s">
        <v>693</v>
      </c>
      <c r="I38" s="446">
        <v>0</v>
      </c>
      <c r="J38" s="446">
        <v>0</v>
      </c>
      <c r="K38" s="446">
        <v>0</v>
      </c>
      <c r="L38" s="446">
        <v>0</v>
      </c>
      <c r="M38" s="446">
        <v>0</v>
      </c>
      <c r="N38" s="448">
        <v>0</v>
      </c>
      <c r="O38" s="448">
        <v>320000</v>
      </c>
      <c r="P38" s="448">
        <v>0</v>
      </c>
      <c r="Q38" s="631">
        <f t="shared" si="0"/>
        <v>320000</v>
      </c>
      <c r="R38" s="55">
        <v>0</v>
      </c>
      <c r="S38" s="55">
        <v>0</v>
      </c>
      <c r="T38" s="55">
        <v>0</v>
      </c>
      <c r="U38" s="55">
        <v>20000</v>
      </c>
      <c r="V38" s="941"/>
      <c r="W38" s="446">
        <v>0</v>
      </c>
      <c r="X38" s="446">
        <v>0</v>
      </c>
      <c r="Y38" s="446">
        <v>0</v>
      </c>
      <c r="Z38" s="446">
        <v>0</v>
      </c>
      <c r="AA38" s="446">
        <v>0</v>
      </c>
      <c r="AB38" s="446">
        <v>25</v>
      </c>
      <c r="AC38" s="446">
        <v>0</v>
      </c>
      <c r="AD38" s="446">
        <v>0</v>
      </c>
      <c r="AE38" s="446">
        <v>0</v>
      </c>
      <c r="AF38" s="446">
        <v>0</v>
      </c>
      <c r="AG38" s="452">
        <v>0</v>
      </c>
      <c r="AH38" s="452">
        <v>0</v>
      </c>
      <c r="AI38" s="452">
        <v>0</v>
      </c>
      <c r="AJ38" s="452">
        <v>0</v>
      </c>
      <c r="AK38" s="632">
        <f t="shared" si="5"/>
        <v>0</v>
      </c>
      <c r="AL38" s="632">
        <f t="shared" si="5"/>
        <v>0</v>
      </c>
      <c r="AM38" s="632">
        <f t="shared" si="5"/>
        <v>0</v>
      </c>
      <c r="AN38" s="632">
        <f t="shared" si="5"/>
        <v>500000</v>
      </c>
      <c r="AO38" s="633">
        <f t="shared" si="2"/>
        <v>500000</v>
      </c>
      <c r="AP38" s="634">
        <f t="shared" si="3"/>
        <v>180000</v>
      </c>
      <c r="AQ38" s="638"/>
      <c r="AR38" s="74"/>
      <c r="AS38" s="74"/>
      <c r="AT38" s="74"/>
      <c r="AU38" s="74"/>
      <c r="AV38" s="74"/>
    </row>
    <row r="39" spans="1:113" s="559" customFormat="1" ht="158.25" customHeight="1" thickBot="1" x14ac:dyDescent="0.3">
      <c r="A39" s="879"/>
      <c r="B39" s="941"/>
      <c r="C39" s="941"/>
      <c r="D39" s="636" t="s">
        <v>701</v>
      </c>
      <c r="E39" s="84">
        <v>1</v>
      </c>
      <c r="F39" s="468" t="s">
        <v>692</v>
      </c>
      <c r="G39" s="639"/>
      <c r="H39" s="637" t="s">
        <v>693</v>
      </c>
      <c r="I39" s="468">
        <v>0</v>
      </c>
      <c r="J39" s="446">
        <v>0</v>
      </c>
      <c r="K39" s="446">
        <v>0</v>
      </c>
      <c r="L39" s="446">
        <v>0</v>
      </c>
      <c r="M39" s="446">
        <v>0</v>
      </c>
      <c r="N39" s="448">
        <v>0</v>
      </c>
      <c r="O39" s="448">
        <v>279500</v>
      </c>
      <c r="P39" s="448">
        <v>0</v>
      </c>
      <c r="Q39" s="631">
        <f t="shared" si="0"/>
        <v>279500</v>
      </c>
      <c r="R39" s="55">
        <v>10000</v>
      </c>
      <c r="S39" s="55">
        <v>0</v>
      </c>
      <c r="T39" s="55">
        <v>0</v>
      </c>
      <c r="U39" s="55">
        <v>0</v>
      </c>
      <c r="V39" s="941"/>
      <c r="W39" s="446">
        <v>0</v>
      </c>
      <c r="X39" s="446">
        <v>0</v>
      </c>
      <c r="Y39" s="446">
        <v>50</v>
      </c>
      <c r="Z39" s="446">
        <v>0</v>
      </c>
      <c r="AA39" s="446">
        <v>0</v>
      </c>
      <c r="AB39" s="446">
        <v>0</v>
      </c>
      <c r="AC39" s="446">
        <v>0</v>
      </c>
      <c r="AD39" s="446">
        <v>0</v>
      </c>
      <c r="AE39" s="446">
        <v>0</v>
      </c>
      <c r="AF39" s="446">
        <v>0</v>
      </c>
      <c r="AG39" s="452">
        <v>459200</v>
      </c>
      <c r="AH39" s="452">
        <v>0</v>
      </c>
      <c r="AI39" s="452">
        <v>0</v>
      </c>
      <c r="AJ39" s="452">
        <v>0</v>
      </c>
      <c r="AK39" s="632">
        <f t="shared" si="5"/>
        <v>500000</v>
      </c>
      <c r="AL39" s="632">
        <f t="shared" si="5"/>
        <v>0</v>
      </c>
      <c r="AM39" s="632">
        <f t="shared" si="5"/>
        <v>0</v>
      </c>
      <c r="AN39" s="632">
        <f t="shared" si="5"/>
        <v>0</v>
      </c>
      <c r="AO39" s="633">
        <f t="shared" si="2"/>
        <v>500000</v>
      </c>
      <c r="AP39" s="634">
        <f t="shared" si="3"/>
        <v>220500</v>
      </c>
      <c r="AQ39" s="640"/>
      <c r="AR39" s="74"/>
      <c r="AS39" s="74"/>
      <c r="AT39" s="74"/>
      <c r="AU39" s="74"/>
      <c r="AV39" s="74"/>
    </row>
    <row r="40" spans="1:113" s="559" customFormat="1" ht="158.25" customHeight="1" x14ac:dyDescent="0.25">
      <c r="A40" s="879"/>
      <c r="B40" s="941"/>
      <c r="C40" s="941"/>
      <c r="D40" s="56" t="s">
        <v>702</v>
      </c>
      <c r="E40" s="96">
        <v>1</v>
      </c>
      <c r="F40" s="202" t="s">
        <v>692</v>
      </c>
      <c r="G40" s="202"/>
      <c r="H40" s="470" t="s">
        <v>693</v>
      </c>
      <c r="I40" s="446">
        <v>0</v>
      </c>
      <c r="J40" s="468">
        <v>0</v>
      </c>
      <c r="K40" s="468">
        <v>0</v>
      </c>
      <c r="L40" s="468">
        <v>0</v>
      </c>
      <c r="M40" s="468">
        <v>0</v>
      </c>
      <c r="N40" s="568">
        <v>0</v>
      </c>
      <c r="O40" s="568">
        <v>5000</v>
      </c>
      <c r="P40" s="568">
        <v>0</v>
      </c>
      <c r="Q40" s="641">
        <f t="shared" si="0"/>
        <v>5000</v>
      </c>
      <c r="R40" s="570">
        <v>0</v>
      </c>
      <c r="S40" s="570">
        <v>0</v>
      </c>
      <c r="T40" s="570">
        <v>0</v>
      </c>
      <c r="U40" s="570">
        <v>18000</v>
      </c>
      <c r="V40" s="941"/>
      <c r="W40" s="468">
        <v>0</v>
      </c>
      <c r="X40" s="468">
        <v>0</v>
      </c>
      <c r="Y40" s="468">
        <v>0</v>
      </c>
      <c r="Z40" s="468">
        <v>0</v>
      </c>
      <c r="AA40" s="468">
        <v>0</v>
      </c>
      <c r="AB40" s="468">
        <v>10</v>
      </c>
      <c r="AC40" s="468">
        <v>0</v>
      </c>
      <c r="AD40" s="468">
        <v>0</v>
      </c>
      <c r="AE40" s="468">
        <v>0</v>
      </c>
      <c r="AF40" s="468">
        <v>0</v>
      </c>
      <c r="AG40" s="571">
        <v>0</v>
      </c>
      <c r="AH40" s="571">
        <v>0</v>
      </c>
      <c r="AI40" s="571">
        <v>0</v>
      </c>
      <c r="AJ40" s="571">
        <v>0</v>
      </c>
      <c r="AK40" s="642">
        <f t="shared" si="5"/>
        <v>0</v>
      </c>
      <c r="AL40" s="642">
        <f t="shared" si="5"/>
        <v>0</v>
      </c>
      <c r="AM40" s="642">
        <f t="shared" si="5"/>
        <v>0</v>
      </c>
      <c r="AN40" s="642">
        <f t="shared" si="5"/>
        <v>180000</v>
      </c>
      <c r="AO40" s="643">
        <f t="shared" si="2"/>
        <v>180000</v>
      </c>
      <c r="AP40" s="644">
        <f t="shared" si="3"/>
        <v>175000</v>
      </c>
      <c r="AQ40" s="640"/>
      <c r="AR40" s="74"/>
      <c r="AS40" s="74"/>
      <c r="AT40" s="74"/>
      <c r="AU40" s="74"/>
      <c r="AV40" s="74"/>
    </row>
    <row r="41" spans="1:113" s="559" customFormat="1" ht="158.25" customHeight="1" x14ac:dyDescent="0.25">
      <c r="A41" s="879"/>
      <c r="B41" s="941"/>
      <c r="C41" s="941"/>
      <c r="D41" s="56" t="s">
        <v>703</v>
      </c>
      <c r="E41" s="96">
        <v>1</v>
      </c>
      <c r="F41" s="446" t="s">
        <v>692</v>
      </c>
      <c r="G41" s="202"/>
      <c r="H41" s="470" t="s">
        <v>693</v>
      </c>
      <c r="I41" s="446">
        <v>0</v>
      </c>
      <c r="J41" s="446">
        <v>0</v>
      </c>
      <c r="K41" s="446">
        <v>0</v>
      </c>
      <c r="L41" s="446">
        <v>0</v>
      </c>
      <c r="M41" s="446">
        <v>0</v>
      </c>
      <c r="N41" s="448">
        <v>0</v>
      </c>
      <c r="O41" s="448">
        <v>0</v>
      </c>
      <c r="P41" s="448">
        <v>0</v>
      </c>
      <c r="Q41" s="447">
        <f t="shared" si="0"/>
        <v>0</v>
      </c>
      <c r="R41" s="55">
        <v>0</v>
      </c>
      <c r="S41" s="55">
        <v>0</v>
      </c>
      <c r="T41" s="55">
        <v>0</v>
      </c>
      <c r="U41" s="55">
        <v>0</v>
      </c>
      <c r="V41" s="941"/>
      <c r="W41" s="446">
        <v>0</v>
      </c>
      <c r="X41" s="446">
        <v>0</v>
      </c>
      <c r="Y41" s="446">
        <v>0</v>
      </c>
      <c r="Z41" s="446">
        <v>0</v>
      </c>
      <c r="AA41" s="446">
        <v>0</v>
      </c>
      <c r="AB41" s="446">
        <v>0</v>
      </c>
      <c r="AC41" s="446">
        <v>0</v>
      </c>
      <c r="AD41" s="446">
        <v>0</v>
      </c>
      <c r="AE41" s="446">
        <v>0</v>
      </c>
      <c r="AF41" s="446">
        <v>0</v>
      </c>
      <c r="AG41" s="452">
        <v>0</v>
      </c>
      <c r="AH41" s="452">
        <v>0</v>
      </c>
      <c r="AI41" s="452">
        <v>0</v>
      </c>
      <c r="AJ41" s="452">
        <v>0</v>
      </c>
      <c r="AK41" s="445">
        <f t="shared" si="5"/>
        <v>0</v>
      </c>
      <c r="AL41" s="445">
        <f t="shared" si="5"/>
        <v>0</v>
      </c>
      <c r="AM41" s="445">
        <f t="shared" si="5"/>
        <v>0</v>
      </c>
      <c r="AN41" s="445">
        <f t="shared" si="5"/>
        <v>0</v>
      </c>
      <c r="AO41" s="66">
        <f t="shared" si="2"/>
        <v>0</v>
      </c>
      <c r="AP41" s="158">
        <f t="shared" si="3"/>
        <v>0</v>
      </c>
      <c r="AQ41" s="640" t="s">
        <v>704</v>
      </c>
      <c r="AR41" s="74"/>
      <c r="AS41" s="74"/>
      <c r="AT41" s="74"/>
      <c r="AU41" s="74"/>
      <c r="AV41" s="74"/>
    </row>
    <row r="42" spans="1:113" s="559" customFormat="1" ht="158.25" customHeight="1" thickBot="1" x14ac:dyDescent="0.3">
      <c r="A42" s="940"/>
      <c r="B42" s="942"/>
      <c r="C42" s="941"/>
      <c r="D42" s="636" t="s">
        <v>705</v>
      </c>
      <c r="E42" s="84">
        <v>1</v>
      </c>
      <c r="F42" s="468" t="s">
        <v>692</v>
      </c>
      <c r="G42" s="468" t="s">
        <v>706</v>
      </c>
      <c r="H42" s="637" t="s">
        <v>693</v>
      </c>
      <c r="I42" s="468">
        <v>0</v>
      </c>
      <c r="J42" s="468">
        <v>0</v>
      </c>
      <c r="K42" s="468">
        <v>0</v>
      </c>
      <c r="L42" s="468">
        <v>0</v>
      </c>
      <c r="M42" s="468">
        <v>0</v>
      </c>
      <c r="N42" s="568">
        <v>0</v>
      </c>
      <c r="O42" s="568">
        <v>0</v>
      </c>
      <c r="P42" s="568">
        <v>0</v>
      </c>
      <c r="Q42" s="569">
        <f t="shared" si="0"/>
        <v>0</v>
      </c>
      <c r="R42" s="570">
        <v>0</v>
      </c>
      <c r="S42" s="570">
        <v>0</v>
      </c>
      <c r="T42" s="570">
        <v>0</v>
      </c>
      <c r="U42" s="570">
        <v>0</v>
      </c>
      <c r="V42" s="942"/>
      <c r="W42" s="468">
        <v>0</v>
      </c>
      <c r="X42" s="468">
        <v>0</v>
      </c>
      <c r="Y42" s="468">
        <v>0</v>
      </c>
      <c r="Z42" s="468">
        <v>0</v>
      </c>
      <c r="AA42" s="468">
        <v>0</v>
      </c>
      <c r="AB42" s="468">
        <v>0</v>
      </c>
      <c r="AC42" s="468">
        <v>0</v>
      </c>
      <c r="AD42" s="468">
        <v>0</v>
      </c>
      <c r="AE42" s="468">
        <v>0</v>
      </c>
      <c r="AF42" s="468">
        <v>0</v>
      </c>
      <c r="AG42" s="571">
        <v>0</v>
      </c>
      <c r="AH42" s="571">
        <v>0</v>
      </c>
      <c r="AI42" s="571">
        <v>0</v>
      </c>
      <c r="AJ42" s="571">
        <v>0</v>
      </c>
      <c r="AK42" s="572">
        <f t="shared" si="5"/>
        <v>0</v>
      </c>
      <c r="AL42" s="572">
        <f t="shared" si="5"/>
        <v>0</v>
      </c>
      <c r="AM42" s="572">
        <f t="shared" si="5"/>
        <v>0</v>
      </c>
      <c r="AN42" s="572">
        <f t="shared" si="5"/>
        <v>0</v>
      </c>
      <c r="AO42" s="413">
        <f t="shared" si="2"/>
        <v>0</v>
      </c>
      <c r="AP42" s="573">
        <f t="shared" si="3"/>
        <v>0</v>
      </c>
      <c r="AQ42" s="640" t="s">
        <v>704</v>
      </c>
      <c r="AR42" s="74"/>
      <c r="AS42" s="74"/>
      <c r="AT42" s="74"/>
      <c r="AU42" s="74"/>
      <c r="AV42" s="74"/>
    </row>
    <row r="43" spans="1:113" s="525" customFormat="1" ht="158.25" customHeight="1" thickBot="1" x14ac:dyDescent="0.3">
      <c r="A43" s="938">
        <v>9</v>
      </c>
      <c r="B43" s="923" t="s">
        <v>707</v>
      </c>
      <c r="C43" s="944">
        <v>7</v>
      </c>
      <c r="D43" s="513" t="s">
        <v>218</v>
      </c>
      <c r="E43" s="408">
        <v>1</v>
      </c>
      <c r="F43" s="562">
        <v>42821</v>
      </c>
      <c r="G43" s="517" t="s">
        <v>708</v>
      </c>
      <c r="H43" s="592" t="s">
        <v>4</v>
      </c>
      <c r="I43" s="517">
        <v>0</v>
      </c>
      <c r="J43" s="517">
        <v>0</v>
      </c>
      <c r="K43" s="517">
        <v>0</v>
      </c>
      <c r="L43" s="517"/>
      <c r="M43" s="517"/>
      <c r="N43" s="518">
        <v>480000</v>
      </c>
      <c r="O43" s="518">
        <v>1809600</v>
      </c>
      <c r="P43" s="518">
        <v>85900</v>
      </c>
      <c r="Q43" s="519">
        <f t="shared" si="0"/>
        <v>2375500</v>
      </c>
      <c r="R43" s="520"/>
      <c r="S43" s="520">
        <v>5000</v>
      </c>
      <c r="T43" s="520"/>
      <c r="U43" s="520">
        <v>15000</v>
      </c>
      <c r="V43" s="923">
        <v>4517</v>
      </c>
      <c r="W43" s="517">
        <v>17</v>
      </c>
      <c r="X43" s="517"/>
      <c r="Y43" s="517"/>
      <c r="Z43" s="517"/>
      <c r="AA43" s="517"/>
      <c r="AB43" s="517">
        <v>13</v>
      </c>
      <c r="AC43" s="517"/>
      <c r="AD43" s="517"/>
      <c r="AE43" s="517"/>
      <c r="AF43" s="517"/>
      <c r="AG43" s="523"/>
      <c r="AH43" s="523"/>
      <c r="AI43" s="523"/>
      <c r="AJ43" s="523"/>
      <c r="AK43" s="524">
        <f t="shared" si="5"/>
        <v>0</v>
      </c>
      <c r="AL43" s="524">
        <f t="shared" si="5"/>
        <v>0</v>
      </c>
      <c r="AM43" s="524">
        <f t="shared" si="5"/>
        <v>0</v>
      </c>
      <c r="AN43" s="524">
        <f t="shared" si="5"/>
        <v>195000</v>
      </c>
      <c r="AO43" s="400">
        <f t="shared" si="2"/>
        <v>195000</v>
      </c>
      <c r="AP43" s="399">
        <f t="shared" si="3"/>
        <v>-2180500</v>
      </c>
      <c r="AQ43" s="635" t="s">
        <v>626</v>
      </c>
      <c r="AR43" s="645"/>
      <c r="AS43" s="645"/>
      <c r="AT43" s="645"/>
      <c r="AU43" s="645"/>
      <c r="AV43" s="645"/>
      <c r="AW43" s="646"/>
      <c r="AX43" s="646"/>
      <c r="AY43" s="646"/>
      <c r="AZ43" s="646"/>
      <c r="BA43" s="646"/>
      <c r="BB43" s="646"/>
      <c r="BC43" s="646"/>
      <c r="BD43" s="646"/>
      <c r="BE43" s="646"/>
      <c r="BF43" s="646"/>
      <c r="BG43" s="646"/>
      <c r="BH43" s="646"/>
      <c r="BI43" s="646"/>
      <c r="BJ43" s="646"/>
      <c r="BK43" s="646"/>
      <c r="BL43" s="646"/>
      <c r="BM43" s="646"/>
      <c r="BN43" s="646"/>
      <c r="BO43" s="646"/>
      <c r="BP43" s="646"/>
      <c r="BQ43" s="646"/>
      <c r="BR43" s="646"/>
      <c r="BS43" s="646"/>
      <c r="BT43" s="646"/>
      <c r="BU43" s="646"/>
      <c r="BV43" s="646"/>
      <c r="BW43" s="646"/>
      <c r="BX43" s="646"/>
      <c r="BY43" s="646"/>
      <c r="BZ43" s="646"/>
      <c r="CA43" s="646"/>
      <c r="CB43" s="646"/>
      <c r="CC43" s="646"/>
      <c r="CD43" s="646"/>
      <c r="CE43" s="646"/>
      <c r="CF43" s="646"/>
      <c r="CG43" s="646"/>
      <c r="CH43" s="646"/>
      <c r="CI43" s="646"/>
      <c r="CJ43" s="646"/>
      <c r="CK43" s="646"/>
      <c r="CL43" s="646"/>
      <c r="CM43" s="646"/>
      <c r="CN43" s="646"/>
      <c r="CO43" s="646"/>
      <c r="CP43" s="646"/>
      <c r="CQ43" s="646"/>
      <c r="CR43" s="646"/>
      <c r="CS43" s="646"/>
      <c r="CT43" s="646"/>
      <c r="CU43" s="646"/>
      <c r="CV43" s="646"/>
      <c r="CW43" s="646"/>
      <c r="CX43" s="646"/>
      <c r="CY43" s="646"/>
      <c r="CZ43" s="646"/>
      <c r="DA43" s="646"/>
      <c r="DB43" s="646"/>
      <c r="DC43" s="646"/>
      <c r="DD43" s="646"/>
      <c r="DE43" s="646"/>
      <c r="DF43" s="646"/>
      <c r="DG43" s="647"/>
    </row>
    <row r="44" spans="1:113" s="528" customFormat="1" ht="91.9" customHeight="1" x14ac:dyDescent="0.25">
      <c r="A44" s="939"/>
      <c r="B44" s="876"/>
      <c r="C44" s="945"/>
      <c r="D44" s="56" t="s">
        <v>709</v>
      </c>
      <c r="E44" s="96">
        <v>1</v>
      </c>
      <c r="F44" s="565">
        <v>42846</v>
      </c>
      <c r="G44" s="446" t="s">
        <v>710</v>
      </c>
      <c r="H44" s="470" t="s">
        <v>4</v>
      </c>
      <c r="I44" s="446">
        <v>0</v>
      </c>
      <c r="J44" s="446">
        <v>0</v>
      </c>
      <c r="K44" s="446">
        <v>0</v>
      </c>
      <c r="L44" s="446" t="s">
        <v>82</v>
      </c>
      <c r="M44" s="446"/>
      <c r="N44" s="448">
        <v>285000</v>
      </c>
      <c r="O44" s="448">
        <v>238960</v>
      </c>
      <c r="P44" s="448">
        <v>50000</v>
      </c>
      <c r="Q44" s="447">
        <f t="shared" si="0"/>
        <v>573960</v>
      </c>
      <c r="R44" s="55"/>
      <c r="S44" s="55"/>
      <c r="T44" s="55"/>
      <c r="U44" s="55">
        <v>700</v>
      </c>
      <c r="V44" s="876"/>
      <c r="W44" s="446"/>
      <c r="X44" s="446"/>
      <c r="Y44" s="446"/>
      <c r="Z44" s="446"/>
      <c r="AA44" s="446">
        <v>858</v>
      </c>
      <c r="AB44" s="446"/>
      <c r="AC44" s="446"/>
      <c r="AD44" s="446"/>
      <c r="AE44" s="446"/>
      <c r="AF44" s="446"/>
      <c r="AG44" s="452"/>
      <c r="AH44" s="452"/>
      <c r="AI44" s="452"/>
      <c r="AJ44" s="452"/>
      <c r="AK44" s="445">
        <f t="shared" si="5"/>
        <v>0</v>
      </c>
      <c r="AL44" s="445">
        <f t="shared" si="5"/>
        <v>0</v>
      </c>
      <c r="AM44" s="445">
        <f t="shared" si="5"/>
        <v>0</v>
      </c>
      <c r="AN44" s="445">
        <f t="shared" si="5"/>
        <v>0</v>
      </c>
      <c r="AO44" s="66">
        <f t="shared" si="2"/>
        <v>0</v>
      </c>
      <c r="AP44" s="158">
        <f t="shared" si="3"/>
        <v>-573960</v>
      </c>
      <c r="AQ44" s="635" t="s">
        <v>711</v>
      </c>
      <c r="AR44" s="74"/>
      <c r="AS44" s="74"/>
      <c r="AT44" s="74"/>
      <c r="AU44" s="74"/>
      <c r="AV44" s="74"/>
      <c r="AW44" s="559"/>
      <c r="AX44" s="559"/>
      <c r="AY44" s="559"/>
      <c r="AZ44" s="559"/>
      <c r="BA44" s="559"/>
      <c r="BB44" s="559"/>
      <c r="BC44" s="559"/>
      <c r="BD44" s="559"/>
      <c r="BE44" s="559"/>
      <c r="BF44" s="559"/>
      <c r="BG44" s="559"/>
      <c r="BH44" s="559"/>
      <c r="BI44" s="559"/>
      <c r="BJ44" s="559"/>
      <c r="BK44" s="559"/>
      <c r="BL44" s="559"/>
      <c r="BM44" s="559"/>
      <c r="BN44" s="559"/>
      <c r="BO44" s="559"/>
      <c r="BP44" s="559"/>
      <c r="BQ44" s="559"/>
      <c r="BR44" s="559"/>
      <c r="BS44" s="559"/>
      <c r="BT44" s="559"/>
      <c r="BU44" s="559"/>
      <c r="BV44" s="559"/>
      <c r="BW44" s="559"/>
      <c r="BX44" s="559"/>
      <c r="BY44" s="559"/>
      <c r="BZ44" s="559"/>
      <c r="CA44" s="559"/>
      <c r="CB44" s="559"/>
      <c r="CC44" s="559"/>
      <c r="CD44" s="559"/>
      <c r="CE44" s="559"/>
      <c r="CF44" s="559"/>
      <c r="CG44" s="559"/>
      <c r="CH44" s="559"/>
      <c r="CI44" s="559"/>
      <c r="CJ44" s="559"/>
      <c r="CK44" s="559"/>
      <c r="CL44" s="559"/>
      <c r="CM44" s="559"/>
      <c r="CN44" s="559"/>
      <c r="CO44" s="559"/>
      <c r="CP44" s="559"/>
      <c r="CQ44" s="559"/>
      <c r="CR44" s="559"/>
      <c r="CS44" s="559"/>
      <c r="CT44" s="559"/>
      <c r="CU44" s="559"/>
      <c r="CV44" s="559"/>
      <c r="CW44" s="559"/>
      <c r="CX44" s="559"/>
      <c r="CY44" s="559"/>
      <c r="CZ44" s="559"/>
      <c r="DA44" s="559"/>
      <c r="DB44" s="559"/>
      <c r="DC44" s="559"/>
      <c r="DD44" s="559"/>
      <c r="DE44" s="648"/>
      <c r="DF44" s="649"/>
      <c r="DG44" s="575"/>
      <c r="DH44" s="575"/>
    </row>
    <row r="45" spans="1:113" s="540" customFormat="1" ht="158.25" customHeight="1" thickBot="1" x14ac:dyDescent="0.3">
      <c r="A45" s="943"/>
      <c r="B45" s="915"/>
      <c r="C45" s="946"/>
      <c r="D45" s="436" t="s">
        <v>712</v>
      </c>
      <c r="E45" s="381">
        <v>1</v>
      </c>
      <c r="F45" s="650">
        <v>42846</v>
      </c>
      <c r="G45" s="532" t="s">
        <v>713</v>
      </c>
      <c r="H45" s="561" t="s">
        <v>4</v>
      </c>
      <c r="I45" s="532">
        <v>0</v>
      </c>
      <c r="J45" s="532">
        <v>0</v>
      </c>
      <c r="K45" s="532">
        <v>0</v>
      </c>
      <c r="L45" s="651" t="s">
        <v>82</v>
      </c>
      <c r="M45" s="532"/>
      <c r="N45" s="533">
        <v>285000</v>
      </c>
      <c r="O45" s="533">
        <v>218100</v>
      </c>
      <c r="P45" s="533">
        <v>150000</v>
      </c>
      <c r="Q45" s="534">
        <f t="shared" si="0"/>
        <v>653100</v>
      </c>
      <c r="R45" s="535"/>
      <c r="S45" s="535"/>
      <c r="T45" s="535"/>
      <c r="U45" s="535">
        <v>550</v>
      </c>
      <c r="V45" s="915"/>
      <c r="W45" s="532"/>
      <c r="X45" s="532"/>
      <c r="Y45" s="532"/>
      <c r="Z45" s="532"/>
      <c r="AA45" s="532"/>
      <c r="AB45" s="532">
        <v>988</v>
      </c>
      <c r="AC45" s="532"/>
      <c r="AD45" s="532"/>
      <c r="AE45" s="532"/>
      <c r="AF45" s="532"/>
      <c r="AG45" s="537"/>
      <c r="AH45" s="537"/>
      <c r="AI45" s="537"/>
      <c r="AJ45" s="537">
        <v>98800</v>
      </c>
      <c r="AK45" s="538">
        <f t="shared" si="5"/>
        <v>0</v>
      </c>
      <c r="AL45" s="538">
        <f t="shared" si="5"/>
        <v>0</v>
      </c>
      <c r="AM45" s="538">
        <f t="shared" si="5"/>
        <v>0</v>
      </c>
      <c r="AN45" s="538">
        <f t="shared" si="5"/>
        <v>543400</v>
      </c>
      <c r="AO45" s="118">
        <f t="shared" si="2"/>
        <v>543400</v>
      </c>
      <c r="AP45" s="539">
        <f t="shared" si="3"/>
        <v>-109700</v>
      </c>
      <c r="AQ45" s="560" t="s">
        <v>714</v>
      </c>
      <c r="AR45" s="652"/>
      <c r="AS45" s="652"/>
      <c r="AT45" s="652"/>
      <c r="AU45" s="652"/>
      <c r="AV45" s="652"/>
      <c r="AW45" s="653"/>
      <c r="AX45" s="653"/>
      <c r="AY45" s="653"/>
      <c r="AZ45" s="653"/>
      <c r="BA45" s="653"/>
      <c r="BB45" s="653"/>
      <c r="BC45" s="653"/>
      <c r="BD45" s="653"/>
      <c r="BE45" s="653"/>
      <c r="BF45" s="653"/>
      <c r="BG45" s="653"/>
      <c r="BH45" s="653"/>
      <c r="BI45" s="653"/>
      <c r="BJ45" s="653"/>
      <c r="BK45" s="653"/>
      <c r="BL45" s="653"/>
      <c r="BM45" s="653"/>
      <c r="BN45" s="653"/>
      <c r="BO45" s="653"/>
      <c r="BP45" s="653"/>
      <c r="BQ45" s="653"/>
      <c r="BR45" s="653"/>
      <c r="BS45" s="653"/>
      <c r="BT45" s="653"/>
      <c r="BU45" s="653"/>
      <c r="BV45" s="653"/>
      <c r="BW45" s="653"/>
      <c r="BX45" s="653"/>
      <c r="BY45" s="653"/>
      <c r="BZ45" s="653"/>
      <c r="CA45" s="653"/>
      <c r="CB45" s="653"/>
      <c r="CC45" s="653"/>
      <c r="CD45" s="653"/>
      <c r="CE45" s="653"/>
      <c r="CF45" s="653"/>
      <c r="CG45" s="653"/>
      <c r="CH45" s="653"/>
      <c r="CI45" s="653"/>
      <c r="CJ45" s="653"/>
      <c r="CK45" s="653"/>
      <c r="CL45" s="653"/>
      <c r="CM45" s="653"/>
      <c r="CN45" s="653"/>
      <c r="CO45" s="653"/>
      <c r="CP45" s="653"/>
      <c r="CQ45" s="653"/>
      <c r="CR45" s="653"/>
      <c r="CS45" s="653"/>
      <c r="CT45" s="653"/>
      <c r="CU45" s="653"/>
      <c r="CV45" s="653"/>
      <c r="CW45" s="653"/>
      <c r="CX45" s="653"/>
      <c r="CY45" s="653"/>
      <c r="CZ45" s="653"/>
      <c r="DA45" s="653"/>
      <c r="DB45" s="653"/>
      <c r="DC45" s="653"/>
      <c r="DD45" s="653"/>
      <c r="DE45" s="653"/>
      <c r="DF45" s="653"/>
      <c r="DG45" s="653"/>
      <c r="DH45" s="653"/>
      <c r="DI45" s="654"/>
    </row>
    <row r="46" spans="1:113" s="559" customFormat="1" ht="158.25" customHeight="1" thickBot="1" x14ac:dyDescent="0.3">
      <c r="A46" s="938">
        <v>10</v>
      </c>
      <c r="B46" s="923" t="s">
        <v>715</v>
      </c>
      <c r="C46" s="876">
        <v>7</v>
      </c>
      <c r="D46" s="618" t="s">
        <v>716</v>
      </c>
      <c r="E46" s="389">
        <v>1</v>
      </c>
      <c r="F46" s="619" t="s">
        <v>717</v>
      </c>
      <c r="G46" s="619" t="s">
        <v>718</v>
      </c>
      <c r="H46" s="620" t="s">
        <v>56</v>
      </c>
      <c r="I46" s="619"/>
      <c r="J46" s="619"/>
      <c r="K46" s="619"/>
      <c r="L46" s="619" t="s">
        <v>605</v>
      </c>
      <c r="M46" s="619"/>
      <c r="N46" s="655">
        <v>3116097</v>
      </c>
      <c r="O46" s="655">
        <v>2611310</v>
      </c>
      <c r="P46" s="655">
        <v>894700</v>
      </c>
      <c r="Q46" s="622">
        <f t="shared" si="0"/>
        <v>6622107</v>
      </c>
      <c r="R46" s="656"/>
      <c r="S46" s="656"/>
      <c r="T46" s="656"/>
      <c r="U46" s="656">
        <v>50</v>
      </c>
      <c r="V46" s="923">
        <v>8853</v>
      </c>
      <c r="W46" s="657">
        <v>8853</v>
      </c>
      <c r="X46" s="657">
        <v>100</v>
      </c>
      <c r="Y46" s="657">
        <v>0</v>
      </c>
      <c r="Z46" s="657">
        <v>0</v>
      </c>
      <c r="AA46" s="657">
        <v>0</v>
      </c>
      <c r="AB46" s="657">
        <v>48806.48</v>
      </c>
      <c r="AC46" s="657">
        <v>0</v>
      </c>
      <c r="AD46" s="657">
        <v>0</v>
      </c>
      <c r="AE46" s="657">
        <v>0</v>
      </c>
      <c r="AF46" s="619">
        <v>48806.48</v>
      </c>
      <c r="AG46" s="658">
        <v>0</v>
      </c>
      <c r="AH46" s="658">
        <v>0</v>
      </c>
      <c r="AI46" s="658">
        <v>0</v>
      </c>
      <c r="AJ46" s="658">
        <v>2440324</v>
      </c>
      <c r="AK46" s="625">
        <f t="shared" si="5"/>
        <v>0</v>
      </c>
      <c r="AL46" s="625">
        <f t="shared" si="5"/>
        <v>0</v>
      </c>
      <c r="AM46" s="625">
        <f t="shared" si="5"/>
        <v>0</v>
      </c>
      <c r="AN46" s="625">
        <f t="shared" si="5"/>
        <v>2440324</v>
      </c>
      <c r="AO46" s="626">
        <f t="shared" si="2"/>
        <v>2440324</v>
      </c>
      <c r="AP46" s="627">
        <f t="shared" si="3"/>
        <v>-4181783</v>
      </c>
      <c r="AQ46" s="659" t="s">
        <v>719</v>
      </c>
      <c r="AR46" s="74"/>
      <c r="AS46" s="74"/>
      <c r="AT46" s="74"/>
      <c r="AU46" s="74"/>
      <c r="AV46" s="74"/>
    </row>
    <row r="47" spans="1:113" s="559" customFormat="1" ht="158.25" customHeight="1" thickBot="1" x14ac:dyDescent="0.3">
      <c r="A47" s="939"/>
      <c r="B47" s="876"/>
      <c r="C47" s="876"/>
      <c r="D47" s="56" t="s">
        <v>720</v>
      </c>
      <c r="E47" s="96">
        <v>1</v>
      </c>
      <c r="F47" s="446" t="s">
        <v>721</v>
      </c>
      <c r="G47" s="446" t="s">
        <v>722</v>
      </c>
      <c r="H47" s="470" t="s">
        <v>56</v>
      </c>
      <c r="I47" s="446"/>
      <c r="J47" s="446"/>
      <c r="K47" s="446"/>
      <c r="L47" s="446" t="s">
        <v>605</v>
      </c>
      <c r="M47" s="446"/>
      <c r="N47" s="655">
        <v>446200</v>
      </c>
      <c r="O47" s="655">
        <v>929925</v>
      </c>
      <c r="P47" s="655">
        <v>1333500</v>
      </c>
      <c r="Q47" s="534">
        <f t="shared" si="0"/>
        <v>2709625</v>
      </c>
      <c r="R47" s="656"/>
      <c r="S47" s="656"/>
      <c r="T47" s="656"/>
      <c r="U47" s="656">
        <v>15000</v>
      </c>
      <c r="V47" s="876"/>
      <c r="W47" s="657">
        <v>5</v>
      </c>
      <c r="X47" s="657">
        <v>0.05</v>
      </c>
      <c r="Y47" s="657">
        <v>0</v>
      </c>
      <c r="Z47" s="657">
        <v>0</v>
      </c>
      <c r="AA47" s="657">
        <v>0</v>
      </c>
      <c r="AB47" s="657">
        <v>432</v>
      </c>
      <c r="AC47" s="657">
        <v>0</v>
      </c>
      <c r="AD47" s="657">
        <v>0</v>
      </c>
      <c r="AE47" s="657">
        <v>0</v>
      </c>
      <c r="AF47" s="657">
        <v>21.5</v>
      </c>
      <c r="AG47" s="658">
        <v>0</v>
      </c>
      <c r="AH47" s="658">
        <v>0</v>
      </c>
      <c r="AI47" s="658">
        <v>0</v>
      </c>
      <c r="AJ47" s="658">
        <v>322500</v>
      </c>
      <c r="AK47" s="538">
        <f t="shared" si="5"/>
        <v>0</v>
      </c>
      <c r="AL47" s="538">
        <f t="shared" si="5"/>
        <v>0</v>
      </c>
      <c r="AM47" s="538">
        <f t="shared" si="5"/>
        <v>0</v>
      </c>
      <c r="AN47" s="538">
        <f t="shared" si="5"/>
        <v>6480000</v>
      </c>
      <c r="AO47" s="118">
        <f t="shared" si="2"/>
        <v>6480000</v>
      </c>
      <c r="AP47" s="539">
        <f t="shared" si="3"/>
        <v>3770375</v>
      </c>
      <c r="AQ47" s="566"/>
      <c r="AR47" s="74"/>
      <c r="AS47" s="74"/>
      <c r="AT47" s="74"/>
      <c r="AU47" s="74"/>
      <c r="AV47" s="74"/>
    </row>
    <row r="48" spans="1:113" s="559" customFormat="1" ht="158.25" customHeight="1" thickBot="1" x14ac:dyDescent="0.3">
      <c r="A48" s="939"/>
      <c r="B48" s="876"/>
      <c r="C48" s="876"/>
      <c r="D48" s="461" t="s">
        <v>723</v>
      </c>
      <c r="E48" s="172">
        <v>1</v>
      </c>
      <c r="F48" s="468" t="s">
        <v>724</v>
      </c>
      <c r="G48" s="468" t="s">
        <v>725</v>
      </c>
      <c r="H48" s="470" t="s">
        <v>56</v>
      </c>
      <c r="I48" s="468"/>
      <c r="J48" s="468"/>
      <c r="K48" s="468"/>
      <c r="L48" s="446" t="s">
        <v>605</v>
      </c>
      <c r="M48" s="468"/>
      <c r="N48" s="655">
        <v>2058200</v>
      </c>
      <c r="O48" s="655">
        <v>6009043</v>
      </c>
      <c r="P48" s="655">
        <v>2819800</v>
      </c>
      <c r="Q48" s="534">
        <f t="shared" si="0"/>
        <v>10887043</v>
      </c>
      <c r="R48" s="656"/>
      <c r="S48" s="656"/>
      <c r="T48" s="656"/>
      <c r="U48" s="656">
        <v>13000</v>
      </c>
      <c r="V48" s="876"/>
      <c r="W48" s="657">
        <v>44</v>
      </c>
      <c r="X48" s="657">
        <v>0.49</v>
      </c>
      <c r="Y48" s="657">
        <v>0</v>
      </c>
      <c r="Z48" s="657">
        <v>0</v>
      </c>
      <c r="AA48" s="657">
        <v>0</v>
      </c>
      <c r="AB48" s="657">
        <v>1991</v>
      </c>
      <c r="AC48" s="657">
        <v>0</v>
      </c>
      <c r="AD48" s="657">
        <v>0</v>
      </c>
      <c r="AE48" s="657">
        <v>0</v>
      </c>
      <c r="AF48" s="657">
        <v>181.1</v>
      </c>
      <c r="AG48" s="658">
        <v>0</v>
      </c>
      <c r="AH48" s="658">
        <v>0</v>
      </c>
      <c r="AI48" s="658">
        <v>0</v>
      </c>
      <c r="AJ48" s="658">
        <v>2354300</v>
      </c>
      <c r="AK48" s="538">
        <f t="shared" ref="AK48:AN51" si="6">R48*Y48</f>
        <v>0</v>
      </c>
      <c r="AL48" s="538">
        <f t="shared" si="6"/>
        <v>0</v>
      </c>
      <c r="AM48" s="538">
        <f t="shared" si="6"/>
        <v>0</v>
      </c>
      <c r="AN48" s="538">
        <f t="shared" si="6"/>
        <v>25883000</v>
      </c>
      <c r="AO48" s="118">
        <f t="shared" si="2"/>
        <v>25883000</v>
      </c>
      <c r="AP48" s="539">
        <f t="shared" si="3"/>
        <v>14995957</v>
      </c>
      <c r="AQ48" s="566"/>
      <c r="AR48" s="74"/>
      <c r="AS48" s="74"/>
      <c r="AT48" s="74"/>
      <c r="AU48" s="74"/>
      <c r="AV48" s="74"/>
    </row>
    <row r="49" spans="1:48" s="559" customFormat="1" ht="158.25" customHeight="1" thickBot="1" x14ac:dyDescent="0.3">
      <c r="A49" s="939"/>
      <c r="B49" s="876"/>
      <c r="C49" s="876"/>
      <c r="D49" s="461" t="s">
        <v>726</v>
      </c>
      <c r="E49" s="172">
        <v>1</v>
      </c>
      <c r="F49" s="468" t="s">
        <v>727</v>
      </c>
      <c r="G49" s="468" t="s">
        <v>728</v>
      </c>
      <c r="H49" s="466" t="s">
        <v>56</v>
      </c>
      <c r="I49" s="468"/>
      <c r="J49" s="468"/>
      <c r="K49" s="468"/>
      <c r="L49" s="468"/>
      <c r="M49" s="468"/>
      <c r="N49" s="660">
        <v>485200</v>
      </c>
      <c r="O49" s="660">
        <v>603340</v>
      </c>
      <c r="P49" s="660">
        <v>1630400</v>
      </c>
      <c r="Q49" s="569">
        <f t="shared" si="0"/>
        <v>2718940</v>
      </c>
      <c r="R49" s="661"/>
      <c r="S49" s="661"/>
      <c r="T49" s="661"/>
      <c r="U49" s="661">
        <v>700</v>
      </c>
      <c r="V49" s="876"/>
      <c r="W49" s="662">
        <v>3</v>
      </c>
      <c r="X49" s="662">
        <v>0.03</v>
      </c>
      <c r="Y49" s="662">
        <v>0</v>
      </c>
      <c r="Z49" s="662">
        <v>0</v>
      </c>
      <c r="AA49" s="662">
        <v>0</v>
      </c>
      <c r="AB49" s="662">
        <v>2894</v>
      </c>
      <c r="AC49" s="662">
        <v>0</v>
      </c>
      <c r="AD49" s="662">
        <v>0</v>
      </c>
      <c r="AE49" s="662">
        <v>0</v>
      </c>
      <c r="AF49" s="662">
        <v>102.8</v>
      </c>
      <c r="AG49" s="663">
        <v>0</v>
      </c>
      <c r="AH49" s="663">
        <v>0</v>
      </c>
      <c r="AI49" s="663">
        <v>0</v>
      </c>
      <c r="AJ49" s="663">
        <v>72000</v>
      </c>
      <c r="AK49" s="572">
        <f t="shared" si="6"/>
        <v>0</v>
      </c>
      <c r="AL49" s="572">
        <f t="shared" si="6"/>
        <v>0</v>
      </c>
      <c r="AM49" s="572">
        <f t="shared" si="6"/>
        <v>0</v>
      </c>
      <c r="AN49" s="572">
        <f t="shared" si="6"/>
        <v>2025800</v>
      </c>
      <c r="AO49" s="413">
        <f t="shared" si="2"/>
        <v>2025800</v>
      </c>
      <c r="AP49" s="573">
        <f t="shared" si="3"/>
        <v>-693140</v>
      </c>
      <c r="AQ49" s="659" t="s">
        <v>719</v>
      </c>
      <c r="AR49" s="74"/>
      <c r="AS49" s="74"/>
      <c r="AT49" s="74"/>
      <c r="AU49" s="74"/>
      <c r="AV49" s="74"/>
    </row>
    <row r="50" spans="1:48" s="674" customFormat="1" ht="158.25" customHeight="1" thickBot="1" x14ac:dyDescent="0.3">
      <c r="A50" s="373">
        <v>11</v>
      </c>
      <c r="B50" s="664" t="s">
        <v>729</v>
      </c>
      <c r="C50" s="342">
        <v>2</v>
      </c>
      <c r="D50" s="665" t="s">
        <v>623</v>
      </c>
      <c r="E50" s="342">
        <v>1</v>
      </c>
      <c r="F50" s="666" t="s">
        <v>730</v>
      </c>
      <c r="G50" s="666" t="s">
        <v>731</v>
      </c>
      <c r="H50" s="667" t="s">
        <v>56</v>
      </c>
      <c r="I50" s="666"/>
      <c r="J50" s="668"/>
      <c r="K50" s="666"/>
      <c r="L50" s="669" t="s">
        <v>732</v>
      </c>
      <c r="M50" s="666"/>
      <c r="N50" s="670"/>
      <c r="O50" s="670">
        <v>1275800</v>
      </c>
      <c r="P50" s="670">
        <v>528900</v>
      </c>
      <c r="Q50" s="631">
        <f t="shared" si="0"/>
        <v>1804700</v>
      </c>
      <c r="R50" s="671"/>
      <c r="S50" s="671">
        <v>7000</v>
      </c>
      <c r="T50" s="671">
        <v>14000</v>
      </c>
      <c r="U50" s="671"/>
      <c r="V50" s="666">
        <v>1091</v>
      </c>
      <c r="W50" s="666">
        <v>25</v>
      </c>
      <c r="X50" s="666">
        <v>23</v>
      </c>
      <c r="Y50" s="666"/>
      <c r="Z50" s="666">
        <v>250</v>
      </c>
      <c r="AA50" s="666"/>
      <c r="AB50" s="666"/>
      <c r="AC50" s="666"/>
      <c r="AD50" s="666">
        <v>1200</v>
      </c>
      <c r="AE50" s="666">
        <v>2875</v>
      </c>
      <c r="AF50" s="666">
        <v>800</v>
      </c>
      <c r="AG50" s="672"/>
      <c r="AH50" s="672">
        <v>840000</v>
      </c>
      <c r="AI50" s="672">
        <v>1225000</v>
      </c>
      <c r="AJ50" s="672">
        <v>400000</v>
      </c>
      <c r="AK50" s="632">
        <f t="shared" si="6"/>
        <v>0</v>
      </c>
      <c r="AL50" s="632">
        <f t="shared" si="6"/>
        <v>1750000</v>
      </c>
      <c r="AM50" s="632">
        <f t="shared" si="6"/>
        <v>0</v>
      </c>
      <c r="AN50" s="632">
        <f t="shared" si="6"/>
        <v>0</v>
      </c>
      <c r="AO50" s="633">
        <f t="shared" si="2"/>
        <v>1750000</v>
      </c>
      <c r="AP50" s="634">
        <f t="shared" si="3"/>
        <v>-54700</v>
      </c>
      <c r="AQ50" s="659" t="s">
        <v>733</v>
      </c>
      <c r="AR50" s="673"/>
      <c r="AS50" s="673"/>
      <c r="AT50" s="673"/>
      <c r="AU50" s="673"/>
      <c r="AV50" s="673"/>
    </row>
    <row r="51" spans="1:48" s="674" customFormat="1" ht="158.25" customHeight="1" thickBot="1" x14ac:dyDescent="0.3">
      <c r="A51" s="373">
        <v>12</v>
      </c>
      <c r="B51" s="342" t="s">
        <v>734</v>
      </c>
      <c r="C51" s="342">
        <v>15</v>
      </c>
      <c r="D51" s="675" t="s">
        <v>678</v>
      </c>
      <c r="E51" s="666">
        <v>1</v>
      </c>
      <c r="F51" s="676">
        <v>44692</v>
      </c>
      <c r="G51" s="665" t="s">
        <v>735</v>
      </c>
      <c r="H51" s="667" t="s">
        <v>56</v>
      </c>
      <c r="I51" s="677"/>
      <c r="J51" s="677"/>
      <c r="K51" s="677"/>
      <c r="L51" s="677"/>
      <c r="M51" s="678"/>
      <c r="N51" s="670">
        <v>0</v>
      </c>
      <c r="O51" s="670">
        <v>1680000</v>
      </c>
      <c r="P51" s="670">
        <v>0</v>
      </c>
      <c r="Q51" s="631">
        <f t="shared" si="0"/>
        <v>1680000</v>
      </c>
      <c r="R51" s="671"/>
      <c r="S51" s="671"/>
      <c r="T51" s="671"/>
      <c r="U51" s="671"/>
      <c r="V51" s="666">
        <v>13215</v>
      </c>
      <c r="W51" s="666">
        <v>0</v>
      </c>
      <c r="X51" s="666"/>
      <c r="Y51" s="666"/>
      <c r="Z51" s="666"/>
      <c r="AA51" s="666">
        <v>93</v>
      </c>
      <c r="AB51" s="666"/>
      <c r="AC51" s="666"/>
      <c r="AD51" s="666"/>
      <c r="AE51" s="666"/>
      <c r="AF51" s="666"/>
      <c r="AG51" s="672"/>
      <c r="AH51" s="672"/>
      <c r="AI51" s="672"/>
      <c r="AJ51" s="672"/>
      <c r="AK51" s="632">
        <f t="shared" si="6"/>
        <v>0</v>
      </c>
      <c r="AL51" s="632">
        <f t="shared" si="6"/>
        <v>0</v>
      </c>
      <c r="AM51" s="632">
        <f t="shared" si="6"/>
        <v>0</v>
      </c>
      <c r="AN51" s="632">
        <f t="shared" si="6"/>
        <v>0</v>
      </c>
      <c r="AO51" s="633">
        <f t="shared" si="2"/>
        <v>0</v>
      </c>
      <c r="AP51" s="634">
        <f t="shared" si="3"/>
        <v>-1680000</v>
      </c>
      <c r="AQ51" s="679" t="s">
        <v>736</v>
      </c>
      <c r="AR51" s="673"/>
      <c r="AS51" s="673"/>
      <c r="AT51" s="673"/>
      <c r="AU51" s="673"/>
      <c r="AV51" s="673"/>
    </row>
    <row r="52" spans="1:48" ht="51.75" customHeight="1" thickBot="1" x14ac:dyDescent="0.3">
      <c r="A52" s="109">
        <v>12</v>
      </c>
      <c r="B52" s="680" t="s">
        <v>0</v>
      </c>
      <c r="C52" s="681">
        <f>SUM(C7:C51)</f>
        <v>94</v>
      </c>
      <c r="D52" s="681">
        <f>SUM(D7:D51)</f>
        <v>0</v>
      </c>
      <c r="E52" s="681">
        <f>SUM(E7:E51)</f>
        <v>56</v>
      </c>
      <c r="F52" s="681">
        <v>0</v>
      </c>
      <c r="G52" s="681">
        <f t="shared" ref="G52:AP52" si="7">SUM(G7:G51)</f>
        <v>0</v>
      </c>
      <c r="H52" s="681">
        <f t="shared" si="7"/>
        <v>0</v>
      </c>
      <c r="I52" s="681">
        <f t="shared" si="7"/>
        <v>1</v>
      </c>
      <c r="J52" s="681">
        <f t="shared" si="7"/>
        <v>3</v>
      </c>
      <c r="K52" s="681">
        <f t="shared" si="7"/>
        <v>0</v>
      </c>
      <c r="L52" s="681">
        <f t="shared" si="7"/>
        <v>0</v>
      </c>
      <c r="M52" s="681">
        <f t="shared" si="7"/>
        <v>0</v>
      </c>
      <c r="N52" s="681">
        <f t="shared" si="7"/>
        <v>24818884</v>
      </c>
      <c r="O52" s="681">
        <f t="shared" si="7"/>
        <v>63873210</v>
      </c>
      <c r="P52" s="681">
        <f t="shared" si="7"/>
        <v>19520100</v>
      </c>
      <c r="Q52" s="681">
        <f t="shared" si="7"/>
        <v>108212194</v>
      </c>
      <c r="R52" s="681">
        <f t="shared" si="7"/>
        <v>81000</v>
      </c>
      <c r="S52" s="681">
        <f t="shared" si="7"/>
        <v>12000</v>
      </c>
      <c r="T52" s="681">
        <f t="shared" si="7"/>
        <v>52100</v>
      </c>
      <c r="U52" s="681">
        <f t="shared" si="7"/>
        <v>415140</v>
      </c>
      <c r="V52" s="681">
        <f t="shared" si="7"/>
        <v>103898</v>
      </c>
      <c r="W52" s="681">
        <f t="shared" si="7"/>
        <v>13252</v>
      </c>
      <c r="X52" s="681">
        <f t="shared" si="7"/>
        <v>150.12</v>
      </c>
      <c r="Y52" s="681">
        <f t="shared" si="7"/>
        <v>168.05</v>
      </c>
      <c r="Z52" s="681">
        <f t="shared" si="7"/>
        <v>16944.93</v>
      </c>
      <c r="AA52" s="681">
        <f t="shared" si="7"/>
        <v>1402.9359999999999</v>
      </c>
      <c r="AB52" s="681">
        <f t="shared" si="7"/>
        <v>68947.5</v>
      </c>
      <c r="AC52" s="681">
        <f t="shared" si="7"/>
        <v>39.18</v>
      </c>
      <c r="AD52" s="681">
        <f t="shared" si="7"/>
        <v>1356</v>
      </c>
      <c r="AE52" s="681">
        <f t="shared" si="7"/>
        <v>2875</v>
      </c>
      <c r="AF52" s="681">
        <f t="shared" si="7"/>
        <v>50197.180000000008</v>
      </c>
      <c r="AG52" s="681">
        <f t="shared" si="7"/>
        <v>13808224</v>
      </c>
      <c r="AH52" s="681">
        <f t="shared" si="7"/>
        <v>3126258.6</v>
      </c>
      <c r="AI52" s="681">
        <f t="shared" si="7"/>
        <v>1225000</v>
      </c>
      <c r="AJ52" s="681">
        <f t="shared" si="7"/>
        <v>25628939.66</v>
      </c>
      <c r="AK52" s="681">
        <f t="shared" si="7"/>
        <v>3391200</v>
      </c>
      <c r="AL52" s="681">
        <f t="shared" si="7"/>
        <v>1750000</v>
      </c>
      <c r="AM52" s="681">
        <f t="shared" si="7"/>
        <v>9801.6</v>
      </c>
      <c r="AN52" s="681">
        <f t="shared" si="7"/>
        <v>85683804</v>
      </c>
      <c r="AO52" s="681">
        <f t="shared" si="7"/>
        <v>90834805.599999994</v>
      </c>
      <c r="AP52" s="681">
        <f t="shared" si="7"/>
        <v>-17377388.399999999</v>
      </c>
      <c r="AQ52" s="682"/>
      <c r="AR52" s="497"/>
      <c r="AS52" s="497"/>
      <c r="AT52" s="497"/>
      <c r="AU52" s="497"/>
      <c r="AV52" s="497"/>
    </row>
    <row r="53" spans="1:48" x14ac:dyDescent="0.25">
      <c r="A53" s="336"/>
      <c r="B53" s="683"/>
      <c r="C53" s="683"/>
      <c r="D53" s="683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</row>
    <row r="54" spans="1:48" ht="15" customHeight="1" x14ac:dyDescent="0.25">
      <c r="A54" s="336"/>
      <c r="B54" s="335"/>
      <c r="C54" s="335"/>
      <c r="D54" s="335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</row>
    <row r="55" spans="1:48" x14ac:dyDescent="0.25"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</row>
    <row r="56" spans="1:48" x14ac:dyDescent="0.25"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</row>
    <row r="57" spans="1:48" x14ac:dyDescent="0.25"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</row>
    <row r="58" spans="1:48" x14ac:dyDescent="0.25"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</row>
    <row r="59" spans="1:48" x14ac:dyDescent="0.25"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</row>
    <row r="60" spans="1:48" x14ac:dyDescent="0.25"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</row>
    <row r="61" spans="1:48" x14ac:dyDescent="0.25"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</row>
    <row r="62" spans="1:48" x14ac:dyDescent="0.25"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</row>
    <row r="63" spans="1:48" x14ac:dyDescent="0.25"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</row>
    <row r="64" spans="1:48" x14ac:dyDescent="0.25"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</row>
    <row r="65" spans="2:38" x14ac:dyDescent="0.25"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</row>
    <row r="66" spans="2:38" x14ac:dyDescent="0.25"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</row>
    <row r="67" spans="2:38" x14ac:dyDescent="0.25"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</row>
    <row r="68" spans="2:38" x14ac:dyDescent="0.25"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</row>
    <row r="69" spans="2:38" x14ac:dyDescent="0.25"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</row>
    <row r="70" spans="2:38" x14ac:dyDescent="0.25"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</row>
    <row r="71" spans="2:38" x14ac:dyDescent="0.25"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</row>
    <row r="72" spans="2:38" x14ac:dyDescent="0.25"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</row>
    <row r="73" spans="2:38" x14ac:dyDescent="0.25"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</row>
    <row r="74" spans="2:38" x14ac:dyDescent="0.25"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</row>
    <row r="75" spans="2:38" x14ac:dyDescent="0.25"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</row>
    <row r="76" spans="2:38" x14ac:dyDescent="0.25"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</row>
    <row r="77" spans="2:38" x14ac:dyDescent="0.25"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</row>
    <row r="78" spans="2:38" x14ac:dyDescent="0.25"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</row>
    <row r="79" spans="2:38" x14ac:dyDescent="0.25"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</row>
    <row r="80" spans="2:38" x14ac:dyDescent="0.25"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</row>
    <row r="81" spans="2:38" x14ac:dyDescent="0.25"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</row>
    <row r="82" spans="2:38" x14ac:dyDescent="0.25"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</row>
    <row r="83" spans="2:38" x14ac:dyDescent="0.25"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</row>
    <row r="84" spans="2:38" x14ac:dyDescent="0.25"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</row>
    <row r="85" spans="2:38" x14ac:dyDescent="0.25"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142"/>
    </row>
    <row r="86" spans="2:38" x14ac:dyDescent="0.25"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</row>
    <row r="87" spans="2:38" x14ac:dyDescent="0.25"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</row>
    <row r="88" spans="2:38" x14ac:dyDescent="0.25"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  <c r="AL88" s="142"/>
    </row>
  </sheetData>
  <mergeCells count="69">
    <mergeCell ref="A1:AP1"/>
    <mergeCell ref="A2:A5"/>
    <mergeCell ref="B2:B5"/>
    <mergeCell ref="C2:C4"/>
    <mergeCell ref="D2:H2"/>
    <mergeCell ref="I2:M2"/>
    <mergeCell ref="N2:Q2"/>
    <mergeCell ref="R2:U3"/>
    <mergeCell ref="V2:X2"/>
    <mergeCell ref="Y2:AF2"/>
    <mergeCell ref="AG2:AP2"/>
    <mergeCell ref="D3:D5"/>
    <mergeCell ref="E3:E4"/>
    <mergeCell ref="F3:F4"/>
    <mergeCell ref="G3:G4"/>
    <mergeCell ref="H3:H4"/>
    <mergeCell ref="I3:I4"/>
    <mergeCell ref="J3:J4"/>
    <mergeCell ref="K3:K4"/>
    <mergeCell ref="L3:L4"/>
    <mergeCell ref="A11:A14"/>
    <mergeCell ref="B11:B14"/>
    <mergeCell ref="C11:C14"/>
    <mergeCell ref="V11:V14"/>
    <mergeCell ref="Y3:AB3"/>
    <mergeCell ref="M3:M4"/>
    <mergeCell ref="N3:N4"/>
    <mergeCell ref="O3:O4"/>
    <mergeCell ref="P3:P4"/>
    <mergeCell ref="Q3:Q4"/>
    <mergeCell ref="V3:X3"/>
    <mergeCell ref="AQ3:AQ5"/>
    <mergeCell ref="A7:A10"/>
    <mergeCell ref="B7:B10"/>
    <mergeCell ref="C7:C10"/>
    <mergeCell ref="V7:V10"/>
    <mergeCell ref="AC3:AF3"/>
    <mergeCell ref="AG3:AJ3"/>
    <mergeCell ref="AK3:AN3"/>
    <mergeCell ref="AO3:AO4"/>
    <mergeCell ref="AP3:AP4"/>
    <mergeCell ref="A15:A19"/>
    <mergeCell ref="B15:B19"/>
    <mergeCell ref="C15:C19"/>
    <mergeCell ref="V15:V19"/>
    <mergeCell ref="A21:A28"/>
    <mergeCell ref="B21:B28"/>
    <mergeCell ref="C21:C28"/>
    <mergeCell ref="V21:V28"/>
    <mergeCell ref="A29:A32"/>
    <mergeCell ref="B29:B32"/>
    <mergeCell ref="C29:C32"/>
    <mergeCell ref="V29:V32"/>
    <mergeCell ref="A33:A34"/>
    <mergeCell ref="B33:B34"/>
    <mergeCell ref="C33:C34"/>
    <mergeCell ref="V33:V34"/>
    <mergeCell ref="A46:A49"/>
    <mergeCell ref="B46:B49"/>
    <mergeCell ref="C46:C49"/>
    <mergeCell ref="V46:V49"/>
    <mergeCell ref="A35:A42"/>
    <mergeCell ref="B35:B42"/>
    <mergeCell ref="C35:C42"/>
    <mergeCell ref="V35:V42"/>
    <mergeCell ref="A43:A45"/>
    <mergeCell ref="B43:B45"/>
    <mergeCell ref="C43:C45"/>
    <mergeCell ref="V43:V45"/>
  </mergeCells>
  <pageMargins left="0.22" right="0.2" top="0.2" bottom="0.17" header="0.16" footer="0.17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4"/>
  <sheetViews>
    <sheetView topLeftCell="V4" zoomScale="89" zoomScaleNormal="89" workbookViewId="0">
      <selection activeCell="AN31" sqref="AN31"/>
    </sheetView>
  </sheetViews>
  <sheetFormatPr defaultRowHeight="13.5" x14ac:dyDescent="0.25"/>
  <cols>
    <col min="1" max="1" width="4.7109375" style="140" customWidth="1"/>
    <col min="2" max="2" width="13.85546875" style="140" bestFit="1" customWidth="1"/>
    <col min="3" max="3" width="5.42578125" style="140" customWidth="1"/>
    <col min="4" max="4" width="28.140625" style="140" customWidth="1"/>
    <col min="5" max="5" width="5.85546875" style="140" customWidth="1"/>
    <col min="6" max="6" width="12.140625" style="443" customWidth="1"/>
    <col min="7" max="7" width="23.7109375" style="443" customWidth="1"/>
    <col min="8" max="8" width="16.140625" style="140" customWidth="1"/>
    <col min="9" max="11" width="5.85546875" style="140" customWidth="1"/>
    <col min="12" max="13" width="4.140625" style="140" customWidth="1"/>
    <col min="14" max="14" width="6.28515625" style="140" customWidth="1"/>
    <col min="15" max="15" width="12" style="140" customWidth="1"/>
    <col min="16" max="16" width="10.5703125" style="140" customWidth="1"/>
    <col min="17" max="17" width="12.140625" style="140" customWidth="1"/>
    <col min="18" max="18" width="7.85546875" style="140" customWidth="1"/>
    <col min="19" max="19" width="5.85546875" style="140" customWidth="1"/>
    <col min="20" max="20" width="6" style="140" customWidth="1"/>
    <col min="21" max="21" width="5.5703125" style="140" customWidth="1"/>
    <col min="22" max="22" width="7.42578125" style="140" customWidth="1"/>
    <col min="23" max="23" width="8.5703125" style="140" customWidth="1"/>
    <col min="24" max="24" width="10.28515625" style="140" customWidth="1"/>
    <col min="25" max="25" width="4.5703125" style="140" customWidth="1"/>
    <col min="26" max="26" width="5.42578125" style="140" customWidth="1"/>
    <col min="27" max="27" width="5.7109375" style="140" customWidth="1"/>
    <col min="28" max="28" width="3.5703125" style="140" customWidth="1"/>
    <col min="29" max="29" width="4.85546875" style="140" customWidth="1"/>
    <col min="30" max="31" width="5.42578125" style="140" customWidth="1"/>
    <col min="32" max="32" width="3.42578125" style="140" customWidth="1"/>
    <col min="33" max="34" width="4.85546875" style="141" customWidth="1"/>
    <col min="35" max="35" width="5.5703125" style="141" customWidth="1"/>
    <col min="36" max="36" width="4.42578125" style="141" customWidth="1"/>
    <col min="37" max="37" width="4.7109375" style="140" customWidth="1"/>
    <col min="38" max="38" width="4.28515625" style="140" customWidth="1"/>
    <col min="39" max="39" width="4" style="140" customWidth="1"/>
    <col min="40" max="40" width="4.42578125" style="140" customWidth="1"/>
    <col min="41" max="41" width="9.28515625" style="140" customWidth="1"/>
    <col min="42" max="42" width="11.42578125" style="140" customWidth="1"/>
    <col min="43" max="43" width="8.85546875" style="140" customWidth="1"/>
    <col min="44" max="44" width="9.28515625" style="140" customWidth="1"/>
    <col min="45" max="45" width="4.140625" style="140" customWidth="1"/>
    <col min="46" max="46" width="6.5703125" style="140" customWidth="1"/>
    <col min="47" max="47" width="5.42578125" style="140" customWidth="1"/>
    <col min="48" max="48" width="5" style="140" customWidth="1"/>
    <col min="49" max="49" width="8" style="140" customWidth="1"/>
    <col min="50" max="50" width="5" style="140" customWidth="1"/>
    <col min="51" max="51" width="6.140625" style="140" customWidth="1"/>
    <col min="52" max="52" width="4.28515625" style="140" customWidth="1"/>
    <col min="53" max="53" width="36.7109375" style="140" customWidth="1"/>
    <col min="54" max="16384" width="9.140625" style="140"/>
  </cols>
  <sheetData>
    <row r="1" spans="1:52" ht="33" customHeight="1" thickBot="1" x14ac:dyDescent="0.3">
      <c r="A1" s="905" t="s">
        <v>596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  <c r="T1" s="905"/>
      <c r="U1" s="905"/>
      <c r="V1" s="905"/>
      <c r="W1" s="905"/>
      <c r="X1" s="905"/>
      <c r="Y1" s="905"/>
      <c r="Z1" s="905"/>
      <c r="AA1" s="905"/>
      <c r="AB1" s="905"/>
      <c r="AC1" s="905"/>
      <c r="AD1" s="905"/>
      <c r="AE1" s="905"/>
      <c r="AF1" s="905"/>
      <c r="AG1" s="905"/>
      <c r="AH1" s="905"/>
      <c r="AI1" s="905"/>
      <c r="AJ1" s="905"/>
      <c r="AK1" s="905"/>
      <c r="AL1" s="905"/>
      <c r="AM1" s="905"/>
      <c r="AN1" s="905"/>
      <c r="AO1" s="905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</row>
    <row r="2" spans="1:52" ht="57" customHeight="1" x14ac:dyDescent="0.25">
      <c r="A2" s="906" t="s">
        <v>134</v>
      </c>
      <c r="B2" s="897" t="s">
        <v>133</v>
      </c>
      <c r="C2" s="910" t="s">
        <v>132</v>
      </c>
      <c r="D2" s="911" t="s">
        <v>131</v>
      </c>
      <c r="E2" s="911"/>
      <c r="F2" s="911"/>
      <c r="G2" s="911"/>
      <c r="H2" s="911"/>
      <c r="I2" s="930" t="s">
        <v>130</v>
      </c>
      <c r="J2" s="930"/>
      <c r="K2" s="930"/>
      <c r="L2" s="930"/>
      <c r="M2" s="930"/>
      <c r="N2" s="935" t="s">
        <v>129</v>
      </c>
      <c r="O2" s="935"/>
      <c r="P2" s="935"/>
      <c r="Q2" s="935"/>
      <c r="R2" s="913" t="s">
        <v>128</v>
      </c>
      <c r="S2" s="913"/>
      <c r="T2" s="913"/>
      <c r="U2" s="913"/>
      <c r="V2" s="930" t="s">
        <v>127</v>
      </c>
      <c r="W2" s="930"/>
      <c r="X2" s="930"/>
      <c r="Y2" s="911" t="s">
        <v>126</v>
      </c>
      <c r="Z2" s="911"/>
      <c r="AA2" s="911"/>
      <c r="AB2" s="911"/>
      <c r="AC2" s="911"/>
      <c r="AD2" s="911"/>
      <c r="AE2" s="911"/>
      <c r="AF2" s="911"/>
      <c r="AG2" s="930" t="s">
        <v>125</v>
      </c>
      <c r="AH2" s="930"/>
      <c r="AI2" s="930"/>
      <c r="AJ2" s="930"/>
      <c r="AK2" s="930"/>
      <c r="AL2" s="930"/>
      <c r="AM2" s="930"/>
      <c r="AN2" s="930"/>
      <c r="AO2" s="930"/>
      <c r="AP2" s="931"/>
      <c r="AQ2" s="210"/>
      <c r="AR2" s="210"/>
      <c r="AS2" s="210"/>
      <c r="AT2" s="210"/>
      <c r="AU2" s="210"/>
      <c r="AV2" s="210"/>
    </row>
    <row r="3" spans="1:52" ht="136.5" customHeight="1" x14ac:dyDescent="0.25">
      <c r="A3" s="907"/>
      <c r="B3" s="890"/>
      <c r="C3" s="894"/>
      <c r="D3" s="894" t="s">
        <v>124</v>
      </c>
      <c r="E3" s="890" t="s">
        <v>123</v>
      </c>
      <c r="F3" s="985" t="s">
        <v>122</v>
      </c>
      <c r="G3" s="986" t="s">
        <v>121</v>
      </c>
      <c r="H3" s="936" t="s">
        <v>120</v>
      </c>
      <c r="I3" s="933" t="s">
        <v>119</v>
      </c>
      <c r="J3" s="933" t="s">
        <v>118</v>
      </c>
      <c r="K3" s="933" t="s">
        <v>117</v>
      </c>
      <c r="L3" s="933" t="s">
        <v>116</v>
      </c>
      <c r="M3" s="927" t="s">
        <v>100</v>
      </c>
      <c r="N3" s="928" t="s">
        <v>115</v>
      </c>
      <c r="O3" s="928" t="s">
        <v>114</v>
      </c>
      <c r="P3" s="928" t="s">
        <v>113</v>
      </c>
      <c r="Q3" s="929" t="s">
        <v>107</v>
      </c>
      <c r="R3" s="914"/>
      <c r="S3" s="914"/>
      <c r="T3" s="914"/>
      <c r="U3" s="914"/>
      <c r="V3" s="927" t="s">
        <v>112</v>
      </c>
      <c r="W3" s="927"/>
      <c r="X3" s="927"/>
      <c r="Y3" s="890" t="s">
        <v>111</v>
      </c>
      <c r="Z3" s="890"/>
      <c r="AA3" s="890"/>
      <c r="AB3" s="890"/>
      <c r="AC3" s="890" t="s">
        <v>110</v>
      </c>
      <c r="AD3" s="890"/>
      <c r="AE3" s="890"/>
      <c r="AF3" s="890"/>
      <c r="AG3" s="891" t="s">
        <v>109</v>
      </c>
      <c r="AH3" s="891"/>
      <c r="AI3" s="891"/>
      <c r="AJ3" s="891"/>
      <c r="AK3" s="924" t="s">
        <v>108</v>
      </c>
      <c r="AL3" s="924"/>
      <c r="AM3" s="924"/>
      <c r="AN3" s="924"/>
      <c r="AO3" s="925" t="s">
        <v>107</v>
      </c>
      <c r="AP3" s="926" t="s">
        <v>106</v>
      </c>
      <c r="AQ3" s="209"/>
      <c r="AR3" s="209"/>
      <c r="AS3" s="209"/>
      <c r="AT3" s="209"/>
      <c r="AU3" s="209"/>
      <c r="AV3" s="209"/>
    </row>
    <row r="4" spans="1:52" ht="93.75" customHeight="1" x14ac:dyDescent="0.25">
      <c r="A4" s="907"/>
      <c r="B4" s="890"/>
      <c r="C4" s="894"/>
      <c r="D4" s="894"/>
      <c r="E4" s="890"/>
      <c r="F4" s="985"/>
      <c r="G4" s="986"/>
      <c r="H4" s="936"/>
      <c r="I4" s="933"/>
      <c r="J4" s="933"/>
      <c r="K4" s="933"/>
      <c r="L4" s="933"/>
      <c r="M4" s="927"/>
      <c r="N4" s="928"/>
      <c r="O4" s="928"/>
      <c r="P4" s="928"/>
      <c r="Q4" s="929"/>
      <c r="R4" s="442" t="s">
        <v>105</v>
      </c>
      <c r="S4" s="442" t="s">
        <v>104</v>
      </c>
      <c r="T4" s="442" t="s">
        <v>103</v>
      </c>
      <c r="U4" s="442" t="s">
        <v>96</v>
      </c>
      <c r="V4" s="136" t="s">
        <v>102</v>
      </c>
      <c r="W4" s="136" t="s">
        <v>101</v>
      </c>
      <c r="X4" s="136" t="s">
        <v>93</v>
      </c>
      <c r="Y4" s="441" t="s">
        <v>99</v>
      </c>
      <c r="Z4" s="441" t="s">
        <v>98</v>
      </c>
      <c r="AA4" s="441" t="s">
        <v>97</v>
      </c>
      <c r="AB4" s="441" t="s">
        <v>100</v>
      </c>
      <c r="AC4" s="441" t="s">
        <v>99</v>
      </c>
      <c r="AD4" s="441" t="s">
        <v>98</v>
      </c>
      <c r="AE4" s="441" t="s">
        <v>97</v>
      </c>
      <c r="AF4" s="441" t="s">
        <v>100</v>
      </c>
      <c r="AG4" s="440" t="s">
        <v>99</v>
      </c>
      <c r="AH4" s="440" t="s">
        <v>98</v>
      </c>
      <c r="AI4" s="440" t="s">
        <v>97</v>
      </c>
      <c r="AJ4" s="439" t="s">
        <v>96</v>
      </c>
      <c r="AK4" s="438" t="s">
        <v>99</v>
      </c>
      <c r="AL4" s="438" t="s">
        <v>98</v>
      </c>
      <c r="AM4" s="438" t="s">
        <v>97</v>
      </c>
      <c r="AN4" s="437" t="s">
        <v>96</v>
      </c>
      <c r="AO4" s="925"/>
      <c r="AP4" s="926"/>
      <c r="AQ4" s="130"/>
      <c r="AR4" s="130"/>
      <c r="AS4" s="209"/>
      <c r="AT4" s="130"/>
      <c r="AU4" s="130"/>
      <c r="AV4" s="130"/>
    </row>
    <row r="5" spans="1:52" ht="85.5" customHeight="1" thickBot="1" x14ac:dyDescent="0.3">
      <c r="A5" s="908"/>
      <c r="B5" s="909"/>
      <c r="C5" s="436" t="s">
        <v>94</v>
      </c>
      <c r="D5" s="902"/>
      <c r="E5" s="436" t="s">
        <v>94</v>
      </c>
      <c r="F5" s="473"/>
      <c r="G5" s="473"/>
      <c r="H5" s="434"/>
      <c r="I5" s="123"/>
      <c r="J5" s="123"/>
      <c r="K5" s="127"/>
      <c r="L5" s="123"/>
      <c r="M5" s="123"/>
      <c r="N5" s="126"/>
      <c r="O5" s="126"/>
      <c r="P5" s="126"/>
      <c r="Q5" s="125"/>
      <c r="R5" s="433" t="s">
        <v>89</v>
      </c>
      <c r="S5" s="433" t="s">
        <v>89</v>
      </c>
      <c r="T5" s="433" t="s">
        <v>89</v>
      </c>
      <c r="U5" s="433" t="s">
        <v>89</v>
      </c>
      <c r="V5" s="123" t="s">
        <v>95</v>
      </c>
      <c r="W5" s="123" t="s">
        <v>94</v>
      </c>
      <c r="X5" s="123" t="s">
        <v>93</v>
      </c>
      <c r="Y5" s="432" t="s">
        <v>92</v>
      </c>
      <c r="Z5" s="432" t="s">
        <v>91</v>
      </c>
      <c r="AA5" s="432" t="s">
        <v>90</v>
      </c>
      <c r="AB5" s="432"/>
      <c r="AC5" s="432" t="s">
        <v>92</v>
      </c>
      <c r="AD5" s="432" t="s">
        <v>91</v>
      </c>
      <c r="AE5" s="432" t="s">
        <v>90</v>
      </c>
      <c r="AF5" s="432"/>
      <c r="AG5" s="431" t="s">
        <v>89</v>
      </c>
      <c r="AH5" s="431" t="s">
        <v>89</v>
      </c>
      <c r="AI5" s="431" t="s">
        <v>89</v>
      </c>
      <c r="AJ5" s="431" t="s">
        <v>89</v>
      </c>
      <c r="AK5" s="430" t="s">
        <v>89</v>
      </c>
      <c r="AL5" s="430" t="s">
        <v>89</v>
      </c>
      <c r="AM5" s="430" t="s">
        <v>89</v>
      </c>
      <c r="AN5" s="119" t="s">
        <v>88</v>
      </c>
      <c r="AO5" s="118" t="s">
        <v>88</v>
      </c>
      <c r="AP5" s="117" t="s">
        <v>88</v>
      </c>
      <c r="AQ5" s="74"/>
      <c r="AR5" s="74"/>
      <c r="AS5" s="74"/>
      <c r="AT5" s="74"/>
      <c r="AU5" s="74"/>
      <c r="AV5" s="74"/>
    </row>
    <row r="6" spans="1:52" ht="19.5" customHeight="1" x14ac:dyDescent="0.25">
      <c r="A6" s="116">
        <v>1</v>
      </c>
      <c r="B6" s="108">
        <v>2</v>
      </c>
      <c r="C6" s="109">
        <v>3</v>
      </c>
      <c r="D6" s="108">
        <v>4</v>
      </c>
      <c r="E6" s="109">
        <v>5</v>
      </c>
      <c r="F6" s="472">
        <v>6</v>
      </c>
      <c r="G6" s="471">
        <v>7</v>
      </c>
      <c r="H6" s="115">
        <v>8</v>
      </c>
      <c r="I6" s="109">
        <v>9</v>
      </c>
      <c r="J6" s="108">
        <v>10</v>
      </c>
      <c r="K6" s="109">
        <v>11</v>
      </c>
      <c r="L6" s="108">
        <v>12</v>
      </c>
      <c r="M6" s="109">
        <v>13</v>
      </c>
      <c r="N6" s="113"/>
      <c r="O6" s="114"/>
      <c r="P6" s="113"/>
      <c r="Q6" s="112"/>
      <c r="R6" s="111">
        <v>18</v>
      </c>
      <c r="S6" s="110">
        <v>19</v>
      </c>
      <c r="T6" s="111">
        <v>20</v>
      </c>
      <c r="U6" s="110">
        <v>21</v>
      </c>
      <c r="V6" s="108">
        <v>22</v>
      </c>
      <c r="W6" s="109">
        <v>23</v>
      </c>
      <c r="X6" s="108">
        <v>24</v>
      </c>
      <c r="Y6" s="109">
        <v>25</v>
      </c>
      <c r="Z6" s="108">
        <v>26</v>
      </c>
      <c r="AA6" s="109">
        <v>27</v>
      </c>
      <c r="AB6" s="108">
        <v>28</v>
      </c>
      <c r="AC6" s="109">
        <v>29</v>
      </c>
      <c r="AD6" s="108">
        <v>30</v>
      </c>
      <c r="AE6" s="109">
        <v>31</v>
      </c>
      <c r="AF6" s="108">
        <v>32</v>
      </c>
      <c r="AG6" s="107">
        <v>33</v>
      </c>
      <c r="AH6" s="106">
        <v>34</v>
      </c>
      <c r="AI6" s="107">
        <v>35</v>
      </c>
      <c r="AJ6" s="106">
        <v>36</v>
      </c>
      <c r="AK6" s="105">
        <v>37</v>
      </c>
      <c r="AL6" s="104">
        <v>38</v>
      </c>
      <c r="AM6" s="105">
        <v>39</v>
      </c>
      <c r="AN6" s="104">
        <v>40</v>
      </c>
      <c r="AO6" s="103">
        <v>41</v>
      </c>
      <c r="AP6" s="102">
        <v>42</v>
      </c>
      <c r="AQ6" s="101"/>
      <c r="AR6" s="100"/>
      <c r="AS6" s="101"/>
      <c r="AT6" s="100"/>
      <c r="AU6" s="101"/>
      <c r="AV6" s="427"/>
    </row>
    <row r="7" spans="1:52" ht="67.5" customHeight="1" x14ac:dyDescent="0.25">
      <c r="A7" s="96">
        <v>1</v>
      </c>
      <c r="B7" s="95" t="s">
        <v>595</v>
      </c>
      <c r="C7" s="95">
        <v>11</v>
      </c>
      <c r="D7" s="56">
        <v>0</v>
      </c>
      <c r="E7" s="446">
        <v>0</v>
      </c>
      <c r="F7" s="449">
        <v>0</v>
      </c>
      <c r="G7" s="449">
        <v>0</v>
      </c>
      <c r="H7" s="470">
        <v>0</v>
      </c>
      <c r="I7" s="446">
        <v>0</v>
      </c>
      <c r="J7" s="446">
        <v>0</v>
      </c>
      <c r="K7" s="446">
        <v>0</v>
      </c>
      <c r="L7" s="446">
        <v>0</v>
      </c>
      <c r="M7" s="446">
        <v>0</v>
      </c>
      <c r="N7" s="448">
        <v>0</v>
      </c>
      <c r="O7" s="448">
        <v>0</v>
      </c>
      <c r="P7" s="448">
        <v>0</v>
      </c>
      <c r="Q7" s="447">
        <v>0</v>
      </c>
      <c r="R7" s="55">
        <v>0</v>
      </c>
      <c r="S7" s="55">
        <v>0</v>
      </c>
      <c r="T7" s="55">
        <v>0</v>
      </c>
      <c r="U7" s="55">
        <v>0</v>
      </c>
      <c r="V7" s="172"/>
      <c r="W7" s="446">
        <v>0</v>
      </c>
      <c r="X7" s="446">
        <v>0</v>
      </c>
      <c r="Y7" s="446">
        <v>0</v>
      </c>
      <c r="Z7" s="446">
        <v>0</v>
      </c>
      <c r="AA7" s="446">
        <v>0</v>
      </c>
      <c r="AB7" s="446">
        <v>0</v>
      </c>
      <c r="AC7" s="446">
        <v>0</v>
      </c>
      <c r="AD7" s="446">
        <v>0</v>
      </c>
      <c r="AE7" s="446">
        <v>0</v>
      </c>
      <c r="AF7" s="446">
        <v>0</v>
      </c>
      <c r="AG7" s="452">
        <v>0</v>
      </c>
      <c r="AH7" s="452">
        <v>0</v>
      </c>
      <c r="AI7" s="452">
        <v>0</v>
      </c>
      <c r="AJ7" s="452">
        <v>0</v>
      </c>
      <c r="AK7" s="445">
        <v>0</v>
      </c>
      <c r="AL7" s="445">
        <f t="shared" ref="AL7:AL20" si="0">S7*Z7</f>
        <v>0</v>
      </c>
      <c r="AM7" s="445">
        <f t="shared" ref="AM7:AM20" si="1">T7*AA7</f>
        <v>0</v>
      </c>
      <c r="AN7" s="445">
        <f t="shared" ref="AN7:AN20" si="2">U7*AB7</f>
        <v>0</v>
      </c>
      <c r="AO7" s="66">
        <v>0</v>
      </c>
      <c r="AP7" s="158">
        <f t="shared" ref="AP7:AP20" si="3">AO7-Q7</f>
        <v>0</v>
      </c>
      <c r="AQ7" s="74"/>
      <c r="AR7" s="74"/>
      <c r="AS7" s="74"/>
      <c r="AT7" s="74"/>
      <c r="AU7" s="74"/>
      <c r="AV7" s="74"/>
    </row>
    <row r="8" spans="1:52" ht="14.25" x14ac:dyDescent="0.25">
      <c r="A8" s="987">
        <v>2</v>
      </c>
      <c r="B8" s="945" t="s">
        <v>594</v>
      </c>
      <c r="C8" s="945">
        <v>9</v>
      </c>
      <c r="D8" s="461" t="s">
        <v>593</v>
      </c>
      <c r="E8" s="468">
        <v>1</v>
      </c>
      <c r="F8" s="460">
        <v>44175</v>
      </c>
      <c r="G8" s="467" t="s">
        <v>592</v>
      </c>
      <c r="H8" s="466" t="s">
        <v>4</v>
      </c>
      <c r="I8" s="446"/>
      <c r="J8" s="446"/>
      <c r="K8" s="446"/>
      <c r="L8" s="446"/>
      <c r="M8" s="446"/>
      <c r="N8" s="448"/>
      <c r="O8" s="448"/>
      <c r="P8" s="448"/>
      <c r="Q8" s="447"/>
      <c r="R8" s="55">
        <v>0</v>
      </c>
      <c r="S8" s="55">
        <v>0</v>
      </c>
      <c r="T8" s="55">
        <v>0</v>
      </c>
      <c r="U8" s="55">
        <v>0</v>
      </c>
      <c r="V8" s="142"/>
      <c r="W8" s="446">
        <v>0</v>
      </c>
      <c r="X8" s="446"/>
      <c r="Y8" s="446"/>
      <c r="Z8" s="446"/>
      <c r="AA8" s="446"/>
      <c r="AB8" s="446"/>
      <c r="AC8" s="446"/>
      <c r="AD8" s="446"/>
      <c r="AE8" s="446"/>
      <c r="AF8" s="446"/>
      <c r="AG8" s="452"/>
      <c r="AH8" s="452"/>
      <c r="AI8" s="452"/>
      <c r="AJ8" s="452"/>
      <c r="AK8" s="445">
        <f t="shared" ref="AK8:AK20" si="4">R8*Y8</f>
        <v>0</v>
      </c>
      <c r="AL8" s="445">
        <f t="shared" si="0"/>
        <v>0</v>
      </c>
      <c r="AM8" s="445">
        <f t="shared" si="1"/>
        <v>0</v>
      </c>
      <c r="AN8" s="445">
        <f t="shared" si="2"/>
        <v>0</v>
      </c>
      <c r="AO8" s="66">
        <v>0</v>
      </c>
      <c r="AP8" s="158">
        <f t="shared" si="3"/>
        <v>0</v>
      </c>
    </row>
    <row r="9" spans="1:52" ht="42.75" x14ac:dyDescent="0.25">
      <c r="A9" s="987"/>
      <c r="B9" s="945"/>
      <c r="C9" s="945"/>
      <c r="D9" s="461" t="s">
        <v>591</v>
      </c>
      <c r="E9" s="468">
        <v>1</v>
      </c>
      <c r="F9" s="467" t="s">
        <v>590</v>
      </c>
      <c r="G9" s="469" t="s">
        <v>589</v>
      </c>
      <c r="H9" s="466" t="s">
        <v>4</v>
      </c>
      <c r="I9" s="446"/>
      <c r="J9" s="446"/>
      <c r="K9" s="446"/>
      <c r="L9" s="446"/>
      <c r="M9" s="446"/>
      <c r="N9" s="448"/>
      <c r="O9" s="448"/>
      <c r="P9" s="448"/>
      <c r="Q9" s="447"/>
      <c r="R9" s="55">
        <v>0</v>
      </c>
      <c r="S9" s="55">
        <v>0</v>
      </c>
      <c r="T9" s="55">
        <v>0</v>
      </c>
      <c r="U9" s="55">
        <v>0</v>
      </c>
      <c r="V9" s="142"/>
      <c r="W9" s="446">
        <v>0</v>
      </c>
      <c r="X9" s="446"/>
      <c r="Y9" s="446"/>
      <c r="Z9" s="446"/>
      <c r="AA9" s="446"/>
      <c r="AB9" s="446"/>
      <c r="AC9" s="446"/>
      <c r="AD9" s="446"/>
      <c r="AE9" s="446"/>
      <c r="AF9" s="446"/>
      <c r="AG9" s="452"/>
      <c r="AH9" s="452"/>
      <c r="AI9" s="452"/>
      <c r="AJ9" s="452"/>
      <c r="AK9" s="445">
        <f t="shared" si="4"/>
        <v>0</v>
      </c>
      <c r="AL9" s="445">
        <f t="shared" si="0"/>
        <v>0</v>
      </c>
      <c r="AM9" s="445">
        <f t="shared" si="1"/>
        <v>0</v>
      </c>
      <c r="AN9" s="445">
        <f t="shared" si="2"/>
        <v>0</v>
      </c>
      <c r="AO9" s="66">
        <f t="shared" ref="AO9:AO16" si="5">AK9+AL9+AM9+AN9</f>
        <v>0</v>
      </c>
      <c r="AP9" s="158">
        <f t="shared" si="3"/>
        <v>0</v>
      </c>
    </row>
    <row r="10" spans="1:52" ht="28.5" x14ac:dyDescent="0.25">
      <c r="A10" s="987"/>
      <c r="B10" s="945"/>
      <c r="C10" s="945"/>
      <c r="D10" s="461" t="s">
        <v>588</v>
      </c>
      <c r="E10" s="468">
        <v>1</v>
      </c>
      <c r="F10" s="460">
        <v>44085</v>
      </c>
      <c r="G10" s="469" t="s">
        <v>587</v>
      </c>
      <c r="H10" s="466" t="s">
        <v>4</v>
      </c>
      <c r="I10" s="446"/>
      <c r="J10" s="446"/>
      <c r="K10" s="446"/>
      <c r="L10" s="446"/>
      <c r="M10" s="446"/>
      <c r="N10" s="448"/>
      <c r="O10" s="448"/>
      <c r="P10" s="448"/>
      <c r="Q10" s="447"/>
      <c r="R10" s="55">
        <v>0</v>
      </c>
      <c r="S10" s="55">
        <v>0</v>
      </c>
      <c r="T10" s="55">
        <v>0</v>
      </c>
      <c r="U10" s="55">
        <v>0</v>
      </c>
      <c r="V10" s="142"/>
      <c r="W10" s="446">
        <v>0</v>
      </c>
      <c r="X10" s="446"/>
      <c r="Y10" s="446"/>
      <c r="Z10" s="446"/>
      <c r="AA10" s="446"/>
      <c r="AB10" s="446"/>
      <c r="AC10" s="446"/>
      <c r="AD10" s="446"/>
      <c r="AE10" s="446"/>
      <c r="AF10" s="446"/>
      <c r="AG10" s="452"/>
      <c r="AH10" s="452"/>
      <c r="AI10" s="452"/>
      <c r="AJ10" s="452"/>
      <c r="AK10" s="445">
        <f t="shared" si="4"/>
        <v>0</v>
      </c>
      <c r="AL10" s="445">
        <f t="shared" si="0"/>
        <v>0</v>
      </c>
      <c r="AM10" s="445">
        <f t="shared" si="1"/>
        <v>0</v>
      </c>
      <c r="AN10" s="445">
        <f t="shared" si="2"/>
        <v>0</v>
      </c>
      <c r="AO10" s="66">
        <f t="shared" si="5"/>
        <v>0</v>
      </c>
      <c r="AP10" s="158">
        <f t="shared" si="3"/>
        <v>0</v>
      </c>
    </row>
    <row r="11" spans="1:52" ht="28.5" x14ac:dyDescent="0.25">
      <c r="A11" s="987"/>
      <c r="B11" s="945"/>
      <c r="C11" s="945"/>
      <c r="D11" s="461" t="s">
        <v>586</v>
      </c>
      <c r="E11" s="468">
        <v>1</v>
      </c>
      <c r="F11" s="460">
        <v>41253</v>
      </c>
      <c r="G11" s="469" t="s">
        <v>585</v>
      </c>
      <c r="H11" s="466" t="s">
        <v>4</v>
      </c>
      <c r="I11" s="446"/>
      <c r="J11" s="446"/>
      <c r="K11" s="446"/>
      <c r="L11" s="446"/>
      <c r="M11" s="446"/>
      <c r="N11" s="448"/>
      <c r="O11" s="448"/>
      <c r="P11" s="448"/>
      <c r="Q11" s="447"/>
      <c r="R11" s="55">
        <v>0</v>
      </c>
      <c r="S11" s="55">
        <v>0</v>
      </c>
      <c r="T11" s="55">
        <v>0</v>
      </c>
      <c r="U11" s="55">
        <v>0</v>
      </c>
      <c r="V11" s="142"/>
      <c r="W11" s="446">
        <v>0</v>
      </c>
      <c r="X11" s="446"/>
      <c r="Y11" s="446"/>
      <c r="Z11" s="446"/>
      <c r="AA11" s="446"/>
      <c r="AB11" s="446"/>
      <c r="AC11" s="446"/>
      <c r="AD11" s="446"/>
      <c r="AE11" s="446"/>
      <c r="AF11" s="446"/>
      <c r="AG11" s="452"/>
      <c r="AH11" s="452"/>
      <c r="AI11" s="452"/>
      <c r="AJ11" s="452"/>
      <c r="AK11" s="445">
        <f t="shared" si="4"/>
        <v>0</v>
      </c>
      <c r="AL11" s="445">
        <f t="shared" si="0"/>
        <v>0</v>
      </c>
      <c r="AM11" s="445">
        <f t="shared" si="1"/>
        <v>0</v>
      </c>
      <c r="AN11" s="445">
        <f t="shared" si="2"/>
        <v>0</v>
      </c>
      <c r="AO11" s="66">
        <f t="shared" si="5"/>
        <v>0</v>
      </c>
      <c r="AP11" s="158">
        <f t="shared" si="3"/>
        <v>0</v>
      </c>
    </row>
    <row r="12" spans="1:52" ht="14.25" x14ac:dyDescent="0.25">
      <c r="A12" s="987"/>
      <c r="B12" s="945"/>
      <c r="C12" s="945"/>
      <c r="D12" s="461" t="s">
        <v>584</v>
      </c>
      <c r="E12" s="468">
        <v>1</v>
      </c>
      <c r="F12" s="467" t="s">
        <v>583</v>
      </c>
      <c r="G12" s="467" t="s">
        <v>582</v>
      </c>
      <c r="H12" s="466" t="s">
        <v>4</v>
      </c>
      <c r="I12" s="446"/>
      <c r="J12" s="446"/>
      <c r="K12" s="446"/>
      <c r="L12" s="446"/>
      <c r="M12" s="446"/>
      <c r="N12" s="448"/>
      <c r="O12" s="448"/>
      <c r="P12" s="448"/>
      <c r="Q12" s="447"/>
      <c r="R12" s="55">
        <v>0</v>
      </c>
      <c r="S12" s="55">
        <v>0</v>
      </c>
      <c r="T12" s="55">
        <v>0</v>
      </c>
      <c r="U12" s="55">
        <v>0</v>
      </c>
      <c r="V12" s="142"/>
      <c r="W12" s="446">
        <v>0</v>
      </c>
      <c r="X12" s="446"/>
      <c r="Y12" s="446"/>
      <c r="Z12" s="446"/>
      <c r="AA12" s="446"/>
      <c r="AB12" s="446"/>
      <c r="AC12" s="446"/>
      <c r="AD12" s="446"/>
      <c r="AE12" s="446"/>
      <c r="AF12" s="446"/>
      <c r="AG12" s="452"/>
      <c r="AH12" s="452"/>
      <c r="AI12" s="452"/>
      <c r="AJ12" s="452"/>
      <c r="AK12" s="445">
        <f t="shared" si="4"/>
        <v>0</v>
      </c>
      <c r="AL12" s="445">
        <f t="shared" si="0"/>
        <v>0</v>
      </c>
      <c r="AM12" s="445">
        <f t="shared" si="1"/>
        <v>0</v>
      </c>
      <c r="AN12" s="445">
        <f t="shared" si="2"/>
        <v>0</v>
      </c>
      <c r="AO12" s="66">
        <f t="shared" si="5"/>
        <v>0</v>
      </c>
      <c r="AP12" s="158">
        <f t="shared" si="3"/>
        <v>0</v>
      </c>
    </row>
    <row r="13" spans="1:52" ht="14.25" x14ac:dyDescent="0.25">
      <c r="A13" s="987"/>
      <c r="B13" s="945"/>
      <c r="C13" s="945"/>
      <c r="D13" s="461" t="s">
        <v>581</v>
      </c>
      <c r="E13" s="468">
        <v>1</v>
      </c>
      <c r="F13" s="460">
        <v>43872</v>
      </c>
      <c r="G13" s="467" t="s">
        <v>580</v>
      </c>
      <c r="H13" s="466" t="s">
        <v>4</v>
      </c>
      <c r="I13" s="446"/>
      <c r="J13" s="446"/>
      <c r="K13" s="446"/>
      <c r="L13" s="446"/>
      <c r="M13" s="446"/>
      <c r="N13" s="448"/>
      <c r="O13" s="448"/>
      <c r="P13" s="448"/>
      <c r="Q13" s="447"/>
      <c r="R13" s="55">
        <v>0</v>
      </c>
      <c r="S13" s="55">
        <v>0</v>
      </c>
      <c r="T13" s="55">
        <v>0</v>
      </c>
      <c r="U13" s="55">
        <v>0</v>
      </c>
      <c r="V13" s="142"/>
      <c r="W13" s="446">
        <v>0</v>
      </c>
      <c r="X13" s="446"/>
      <c r="Y13" s="446"/>
      <c r="Z13" s="446"/>
      <c r="AA13" s="446"/>
      <c r="AB13" s="446"/>
      <c r="AC13" s="446"/>
      <c r="AD13" s="446"/>
      <c r="AE13" s="446"/>
      <c r="AF13" s="446"/>
      <c r="AG13" s="452"/>
      <c r="AH13" s="452"/>
      <c r="AI13" s="452"/>
      <c r="AJ13" s="452"/>
      <c r="AK13" s="445">
        <f t="shared" si="4"/>
        <v>0</v>
      </c>
      <c r="AL13" s="445">
        <f t="shared" si="0"/>
        <v>0</v>
      </c>
      <c r="AM13" s="445">
        <f t="shared" si="1"/>
        <v>0</v>
      </c>
      <c r="AN13" s="445">
        <f t="shared" si="2"/>
        <v>0</v>
      </c>
      <c r="AO13" s="66">
        <f t="shared" si="5"/>
        <v>0</v>
      </c>
      <c r="AP13" s="158">
        <f t="shared" si="3"/>
        <v>0</v>
      </c>
    </row>
    <row r="14" spans="1:52" ht="28.5" x14ac:dyDescent="0.25">
      <c r="A14" s="987"/>
      <c r="B14" s="945"/>
      <c r="C14" s="945"/>
      <c r="D14" s="461" t="s">
        <v>579</v>
      </c>
      <c r="E14" s="468">
        <v>1</v>
      </c>
      <c r="F14" s="460">
        <v>44175</v>
      </c>
      <c r="G14" s="469" t="s">
        <v>578</v>
      </c>
      <c r="H14" s="466" t="s">
        <v>4</v>
      </c>
      <c r="I14" s="446"/>
      <c r="J14" s="446"/>
      <c r="K14" s="446"/>
      <c r="L14" s="446"/>
      <c r="M14" s="446"/>
      <c r="N14" s="448"/>
      <c r="O14" s="448"/>
      <c r="P14" s="448"/>
      <c r="Q14" s="447"/>
      <c r="R14" s="55">
        <v>0</v>
      </c>
      <c r="S14" s="55">
        <v>0</v>
      </c>
      <c r="T14" s="55">
        <v>0</v>
      </c>
      <c r="U14" s="55">
        <v>0</v>
      </c>
      <c r="V14" s="142"/>
      <c r="W14" s="446">
        <v>0</v>
      </c>
      <c r="X14" s="446"/>
      <c r="Y14" s="446"/>
      <c r="Z14" s="446"/>
      <c r="AA14" s="446"/>
      <c r="AB14" s="446"/>
      <c r="AC14" s="446"/>
      <c r="AD14" s="446"/>
      <c r="AE14" s="446"/>
      <c r="AF14" s="446"/>
      <c r="AG14" s="452"/>
      <c r="AH14" s="452"/>
      <c r="AI14" s="452"/>
      <c r="AJ14" s="452"/>
      <c r="AK14" s="445">
        <f t="shared" si="4"/>
        <v>0</v>
      </c>
      <c r="AL14" s="445">
        <f t="shared" si="0"/>
        <v>0</v>
      </c>
      <c r="AM14" s="445">
        <f t="shared" si="1"/>
        <v>0</v>
      </c>
      <c r="AN14" s="445">
        <f t="shared" si="2"/>
        <v>0</v>
      </c>
      <c r="AO14" s="66">
        <f t="shared" si="5"/>
        <v>0</v>
      </c>
      <c r="AP14" s="158">
        <f t="shared" si="3"/>
        <v>0</v>
      </c>
    </row>
    <row r="15" spans="1:52" ht="57" x14ac:dyDescent="0.25">
      <c r="A15" s="987"/>
      <c r="B15" s="945"/>
      <c r="C15" s="945"/>
      <c r="D15" s="461" t="s">
        <v>577</v>
      </c>
      <c r="E15" s="468">
        <v>1</v>
      </c>
      <c r="F15" s="460">
        <v>44175</v>
      </c>
      <c r="G15" s="469" t="s">
        <v>576</v>
      </c>
      <c r="H15" s="466" t="s">
        <v>4</v>
      </c>
      <c r="I15" s="446"/>
      <c r="J15" s="446"/>
      <c r="K15" s="446"/>
      <c r="L15" s="446"/>
      <c r="M15" s="446"/>
      <c r="N15" s="448"/>
      <c r="O15" s="448"/>
      <c r="P15" s="448"/>
      <c r="Q15" s="447"/>
      <c r="R15" s="55">
        <v>0</v>
      </c>
      <c r="S15" s="55">
        <v>0</v>
      </c>
      <c r="T15" s="55">
        <v>0</v>
      </c>
      <c r="U15" s="55">
        <v>0</v>
      </c>
      <c r="V15" s="142"/>
      <c r="W15" s="446">
        <v>0</v>
      </c>
      <c r="X15" s="446"/>
      <c r="Y15" s="446"/>
      <c r="Z15" s="446"/>
      <c r="AA15" s="446"/>
      <c r="AB15" s="446"/>
      <c r="AC15" s="446"/>
      <c r="AD15" s="446"/>
      <c r="AE15" s="446"/>
      <c r="AF15" s="446"/>
      <c r="AG15" s="452"/>
      <c r="AH15" s="452"/>
      <c r="AI15" s="452"/>
      <c r="AJ15" s="452"/>
      <c r="AK15" s="445">
        <f t="shared" si="4"/>
        <v>0</v>
      </c>
      <c r="AL15" s="445">
        <f t="shared" si="0"/>
        <v>0</v>
      </c>
      <c r="AM15" s="445">
        <f t="shared" si="1"/>
        <v>0</v>
      </c>
      <c r="AN15" s="445">
        <f t="shared" si="2"/>
        <v>0</v>
      </c>
      <c r="AO15" s="66">
        <f t="shared" si="5"/>
        <v>0</v>
      </c>
      <c r="AP15" s="158">
        <f t="shared" si="3"/>
        <v>0</v>
      </c>
    </row>
    <row r="16" spans="1:52" ht="14.25" x14ac:dyDescent="0.25">
      <c r="A16" s="987"/>
      <c r="B16" s="945"/>
      <c r="C16" s="945"/>
      <c r="D16" s="461" t="s">
        <v>214</v>
      </c>
      <c r="E16" s="468">
        <v>1</v>
      </c>
      <c r="F16" s="460">
        <v>44238</v>
      </c>
      <c r="G16" s="467" t="s">
        <v>575</v>
      </c>
      <c r="H16" s="466" t="s">
        <v>4</v>
      </c>
      <c r="I16" s="446"/>
      <c r="J16" s="446"/>
      <c r="K16" s="446"/>
      <c r="L16" s="446"/>
      <c r="M16" s="446"/>
      <c r="N16" s="448"/>
      <c r="O16" s="448"/>
      <c r="P16" s="448"/>
      <c r="Q16" s="447"/>
      <c r="R16" s="55">
        <v>0</v>
      </c>
      <c r="S16" s="55">
        <v>0</v>
      </c>
      <c r="T16" s="55">
        <v>0</v>
      </c>
      <c r="U16" s="55">
        <v>0</v>
      </c>
      <c r="V16" s="142"/>
      <c r="W16" s="446">
        <v>0</v>
      </c>
      <c r="X16" s="446"/>
      <c r="Y16" s="446"/>
      <c r="Z16" s="446"/>
      <c r="AA16" s="446"/>
      <c r="AB16" s="446"/>
      <c r="AC16" s="446"/>
      <c r="AD16" s="446"/>
      <c r="AE16" s="446"/>
      <c r="AF16" s="446"/>
      <c r="AG16" s="452"/>
      <c r="AH16" s="452"/>
      <c r="AI16" s="452"/>
      <c r="AJ16" s="452"/>
      <c r="AK16" s="445">
        <f t="shared" si="4"/>
        <v>0</v>
      </c>
      <c r="AL16" s="445">
        <f t="shared" si="0"/>
        <v>0</v>
      </c>
      <c r="AM16" s="445">
        <f t="shared" si="1"/>
        <v>0</v>
      </c>
      <c r="AN16" s="445">
        <f t="shared" si="2"/>
        <v>0</v>
      </c>
      <c r="AO16" s="66">
        <f t="shared" si="5"/>
        <v>0</v>
      </c>
      <c r="AP16" s="158">
        <f t="shared" si="3"/>
        <v>0</v>
      </c>
    </row>
    <row r="17" spans="1:42" ht="14.25" x14ac:dyDescent="0.25">
      <c r="A17" s="465">
        <v>3</v>
      </c>
      <c r="B17" s="95" t="s">
        <v>574</v>
      </c>
      <c r="C17" s="95">
        <v>3</v>
      </c>
      <c r="D17" s="56">
        <v>0</v>
      </c>
      <c r="E17" s="446">
        <v>0</v>
      </c>
      <c r="F17" s="449">
        <v>0</v>
      </c>
      <c r="G17" s="449">
        <v>0</v>
      </c>
      <c r="H17" s="166">
        <v>0</v>
      </c>
      <c r="I17" s="449">
        <v>0</v>
      </c>
      <c r="J17" s="449">
        <v>0</v>
      </c>
      <c r="K17" s="449">
        <v>0</v>
      </c>
      <c r="L17" s="449">
        <v>0</v>
      </c>
      <c r="M17" s="449">
        <v>0</v>
      </c>
      <c r="N17" s="448">
        <v>0</v>
      </c>
      <c r="O17" s="448">
        <v>0</v>
      </c>
      <c r="P17" s="448">
        <v>0</v>
      </c>
      <c r="Q17" s="447">
        <f>N17+O17+P17</f>
        <v>0</v>
      </c>
      <c r="R17" s="55">
        <v>0</v>
      </c>
      <c r="S17" s="55">
        <v>0</v>
      </c>
      <c r="T17" s="55">
        <v>0</v>
      </c>
      <c r="U17" s="55">
        <v>0</v>
      </c>
      <c r="V17" s="172"/>
      <c r="W17" s="446">
        <v>0</v>
      </c>
      <c r="X17" s="446">
        <v>0</v>
      </c>
      <c r="Y17" s="446">
        <v>0</v>
      </c>
      <c r="Z17" s="446">
        <v>0</v>
      </c>
      <c r="AA17" s="446">
        <v>0</v>
      </c>
      <c r="AB17" s="446">
        <v>0</v>
      </c>
      <c r="AC17" s="446">
        <v>0</v>
      </c>
      <c r="AD17" s="446">
        <v>0</v>
      </c>
      <c r="AE17" s="446">
        <v>0</v>
      </c>
      <c r="AF17" s="446">
        <v>0</v>
      </c>
      <c r="AG17" s="446">
        <v>0</v>
      </c>
      <c r="AH17" s="446">
        <v>0</v>
      </c>
      <c r="AI17" s="446">
        <v>0</v>
      </c>
      <c r="AJ17" s="446">
        <v>0</v>
      </c>
      <c r="AK17" s="445">
        <f t="shared" si="4"/>
        <v>0</v>
      </c>
      <c r="AL17" s="445">
        <f t="shared" si="0"/>
        <v>0</v>
      </c>
      <c r="AM17" s="445">
        <f t="shared" si="1"/>
        <v>0</v>
      </c>
      <c r="AN17" s="445">
        <f t="shared" si="2"/>
        <v>0</v>
      </c>
      <c r="AO17" s="66">
        <v>0</v>
      </c>
      <c r="AP17" s="158">
        <f t="shared" si="3"/>
        <v>0</v>
      </c>
    </row>
    <row r="18" spans="1:42" ht="14.25" x14ac:dyDescent="0.25">
      <c r="A18" s="451">
        <v>4</v>
      </c>
      <c r="B18" s="95" t="s">
        <v>573</v>
      </c>
      <c r="C18" s="95">
        <v>6</v>
      </c>
      <c r="D18" s="56">
        <v>0</v>
      </c>
      <c r="E18" s="446">
        <v>0</v>
      </c>
      <c r="F18" s="449">
        <v>0</v>
      </c>
      <c r="G18" s="449">
        <v>0</v>
      </c>
      <c r="H18" s="166">
        <v>0</v>
      </c>
      <c r="I18" s="449">
        <v>0</v>
      </c>
      <c r="J18" s="449">
        <v>0</v>
      </c>
      <c r="K18" s="449">
        <v>0</v>
      </c>
      <c r="L18" s="449">
        <v>0</v>
      </c>
      <c r="M18" s="449">
        <v>0</v>
      </c>
      <c r="N18" s="448">
        <v>0</v>
      </c>
      <c r="O18" s="448">
        <v>0</v>
      </c>
      <c r="P18" s="448">
        <v>0</v>
      </c>
      <c r="Q18" s="447">
        <f>N18+O18+P18</f>
        <v>0</v>
      </c>
      <c r="R18" s="55">
        <v>0</v>
      </c>
      <c r="S18" s="55">
        <v>0</v>
      </c>
      <c r="T18" s="55">
        <v>0</v>
      </c>
      <c r="U18" s="55">
        <v>0</v>
      </c>
      <c r="V18" s="172">
        <v>12936</v>
      </c>
      <c r="W18" s="446">
        <v>0</v>
      </c>
      <c r="X18" s="446">
        <v>0</v>
      </c>
      <c r="Y18" s="446">
        <v>0</v>
      </c>
      <c r="Z18" s="446">
        <v>0</v>
      </c>
      <c r="AA18" s="446">
        <v>0</v>
      </c>
      <c r="AB18" s="446">
        <v>0</v>
      </c>
      <c r="AC18" s="446">
        <v>0</v>
      </c>
      <c r="AD18" s="446">
        <v>0</v>
      </c>
      <c r="AE18" s="446">
        <v>0</v>
      </c>
      <c r="AF18" s="446">
        <v>0</v>
      </c>
      <c r="AG18" s="446">
        <v>0</v>
      </c>
      <c r="AH18" s="446">
        <v>0</v>
      </c>
      <c r="AI18" s="446">
        <v>0</v>
      </c>
      <c r="AJ18" s="446">
        <v>0</v>
      </c>
      <c r="AK18" s="445">
        <f t="shared" si="4"/>
        <v>0</v>
      </c>
      <c r="AL18" s="445">
        <f t="shared" si="0"/>
        <v>0</v>
      </c>
      <c r="AM18" s="445">
        <f t="shared" si="1"/>
        <v>0</v>
      </c>
      <c r="AN18" s="445">
        <f t="shared" si="2"/>
        <v>0</v>
      </c>
      <c r="AO18" s="66">
        <v>0</v>
      </c>
      <c r="AP18" s="158">
        <f t="shared" si="3"/>
        <v>0</v>
      </c>
    </row>
    <row r="19" spans="1:42" ht="14.25" x14ac:dyDescent="0.25">
      <c r="A19" s="451">
        <v>5</v>
      </c>
      <c r="B19" s="95" t="s">
        <v>572</v>
      </c>
      <c r="C19" s="95">
        <v>6</v>
      </c>
      <c r="D19" s="56">
        <v>0</v>
      </c>
      <c r="E19" s="446">
        <v>0</v>
      </c>
      <c r="F19" s="449">
        <v>0</v>
      </c>
      <c r="G19" s="449">
        <v>0</v>
      </c>
      <c r="H19" s="166">
        <v>0</v>
      </c>
      <c r="I19" s="449">
        <v>0</v>
      </c>
      <c r="J19" s="449">
        <v>0</v>
      </c>
      <c r="K19" s="449">
        <v>0</v>
      </c>
      <c r="L19" s="449">
        <v>0</v>
      </c>
      <c r="M19" s="449">
        <v>0</v>
      </c>
      <c r="N19" s="448">
        <v>0</v>
      </c>
      <c r="O19" s="448">
        <v>0</v>
      </c>
      <c r="P19" s="448">
        <v>0</v>
      </c>
      <c r="Q19" s="447">
        <f>N19+O19+P19</f>
        <v>0</v>
      </c>
      <c r="R19" s="55">
        <v>0</v>
      </c>
      <c r="S19" s="55">
        <v>0</v>
      </c>
      <c r="T19" s="55">
        <v>0</v>
      </c>
      <c r="U19" s="55">
        <v>0</v>
      </c>
      <c r="V19" s="172">
        <v>7240</v>
      </c>
      <c r="W19" s="446">
        <v>0</v>
      </c>
      <c r="X19" s="446">
        <v>0</v>
      </c>
      <c r="Y19" s="446">
        <v>0</v>
      </c>
      <c r="Z19" s="446">
        <v>0</v>
      </c>
      <c r="AA19" s="446">
        <v>0</v>
      </c>
      <c r="AB19" s="446">
        <v>0</v>
      </c>
      <c r="AC19" s="446">
        <v>0</v>
      </c>
      <c r="AD19" s="446">
        <v>0</v>
      </c>
      <c r="AE19" s="446">
        <v>0</v>
      </c>
      <c r="AF19" s="446">
        <v>0</v>
      </c>
      <c r="AG19" s="446">
        <v>0</v>
      </c>
      <c r="AH19" s="446">
        <v>0</v>
      </c>
      <c r="AI19" s="446">
        <v>0</v>
      </c>
      <c r="AJ19" s="446">
        <v>0</v>
      </c>
      <c r="AK19" s="445">
        <f t="shared" si="4"/>
        <v>0</v>
      </c>
      <c r="AL19" s="445">
        <f t="shared" si="0"/>
        <v>0</v>
      </c>
      <c r="AM19" s="445">
        <f t="shared" si="1"/>
        <v>0</v>
      </c>
      <c r="AN19" s="445">
        <f t="shared" si="2"/>
        <v>0</v>
      </c>
      <c r="AO19" s="66">
        <v>0</v>
      </c>
      <c r="AP19" s="158">
        <f t="shared" si="3"/>
        <v>0</v>
      </c>
    </row>
    <row r="20" spans="1:42" ht="14.25" x14ac:dyDescent="0.25">
      <c r="A20" s="451">
        <v>6</v>
      </c>
      <c r="B20" s="95" t="s">
        <v>571</v>
      </c>
      <c r="C20" s="95">
        <v>0</v>
      </c>
      <c r="D20" s="56">
        <v>0</v>
      </c>
      <c r="E20" s="446">
        <v>0</v>
      </c>
      <c r="F20" s="449">
        <v>0</v>
      </c>
      <c r="G20" s="449">
        <v>0</v>
      </c>
      <c r="H20" s="166">
        <v>0</v>
      </c>
      <c r="I20" s="449">
        <v>0</v>
      </c>
      <c r="J20" s="449">
        <v>0</v>
      </c>
      <c r="K20" s="449">
        <v>0</v>
      </c>
      <c r="L20" s="449">
        <v>0</v>
      </c>
      <c r="M20" s="449">
        <v>0</v>
      </c>
      <c r="N20" s="448">
        <v>0</v>
      </c>
      <c r="O20" s="448">
        <v>0</v>
      </c>
      <c r="P20" s="448">
        <v>0</v>
      </c>
      <c r="Q20" s="447">
        <f>N20+O20+P20</f>
        <v>0</v>
      </c>
      <c r="R20" s="55">
        <v>0</v>
      </c>
      <c r="S20" s="55">
        <v>0</v>
      </c>
      <c r="T20" s="55">
        <v>0</v>
      </c>
      <c r="U20" s="55">
        <v>0</v>
      </c>
      <c r="V20" s="172"/>
      <c r="W20" s="446">
        <v>0</v>
      </c>
      <c r="X20" s="446">
        <v>0</v>
      </c>
      <c r="Y20" s="446">
        <v>0</v>
      </c>
      <c r="Z20" s="446">
        <v>0</v>
      </c>
      <c r="AA20" s="446">
        <v>0</v>
      </c>
      <c r="AB20" s="446">
        <v>0</v>
      </c>
      <c r="AC20" s="446">
        <v>0</v>
      </c>
      <c r="AD20" s="446">
        <v>0</v>
      </c>
      <c r="AE20" s="446">
        <v>0</v>
      </c>
      <c r="AF20" s="446">
        <v>0</v>
      </c>
      <c r="AG20" s="446">
        <v>0</v>
      </c>
      <c r="AH20" s="446">
        <v>0</v>
      </c>
      <c r="AI20" s="446">
        <v>0</v>
      </c>
      <c r="AJ20" s="446">
        <v>0</v>
      </c>
      <c r="AK20" s="445">
        <f t="shared" si="4"/>
        <v>0</v>
      </c>
      <c r="AL20" s="445">
        <f t="shared" si="0"/>
        <v>0</v>
      </c>
      <c r="AM20" s="445">
        <f t="shared" si="1"/>
        <v>0</v>
      </c>
      <c r="AN20" s="445">
        <f t="shared" si="2"/>
        <v>0</v>
      </c>
      <c r="AO20" s="66">
        <v>0</v>
      </c>
      <c r="AP20" s="158">
        <f t="shared" si="3"/>
        <v>0</v>
      </c>
    </row>
    <row r="21" spans="1:42" ht="14.25" x14ac:dyDescent="0.25">
      <c r="A21" s="982">
        <v>7</v>
      </c>
      <c r="B21" s="881" t="s">
        <v>570</v>
      </c>
      <c r="C21" s="875">
        <v>8</v>
      </c>
      <c r="D21" s="461" t="s">
        <v>569</v>
      </c>
      <c r="E21" s="455">
        <v>1</v>
      </c>
      <c r="F21" s="460" t="s">
        <v>568</v>
      </c>
      <c r="G21" s="454" t="s">
        <v>567</v>
      </c>
      <c r="H21" s="459" t="s">
        <v>56</v>
      </c>
      <c r="I21" s="454"/>
      <c r="J21" s="454"/>
      <c r="K21" s="454"/>
      <c r="L21" s="454"/>
      <c r="M21" s="454"/>
      <c r="N21" s="458">
        <v>174635</v>
      </c>
      <c r="O21" s="458">
        <v>2908750</v>
      </c>
      <c r="P21" s="464">
        <v>157300</v>
      </c>
      <c r="Q21" s="463">
        <f>SUM(N21+O21+P21)</f>
        <v>3240685</v>
      </c>
      <c r="R21" s="457">
        <v>25000</v>
      </c>
      <c r="S21" s="457"/>
      <c r="T21" s="457"/>
      <c r="U21" s="457"/>
      <c r="V21" s="454">
        <v>38816</v>
      </c>
      <c r="W21" s="454">
        <v>2</v>
      </c>
      <c r="X21" s="462">
        <v>8.0000000000000007E-5</v>
      </c>
      <c r="Y21" s="454">
        <v>2</v>
      </c>
      <c r="Z21" s="454"/>
      <c r="AA21" s="454"/>
      <c r="AB21" s="454">
        <v>106</v>
      </c>
      <c r="AC21" s="454"/>
      <c r="AD21" s="454"/>
      <c r="AE21" s="454"/>
      <c r="AF21" s="454">
        <v>106</v>
      </c>
      <c r="AG21" s="453"/>
      <c r="AH21" s="453"/>
      <c r="AI21" s="452">
        <v>580000</v>
      </c>
      <c r="AJ21" s="452"/>
      <c r="AK21" s="445"/>
      <c r="AL21" s="445">
        <v>0</v>
      </c>
      <c r="AM21" s="445">
        <v>0</v>
      </c>
      <c r="AN21" s="445">
        <v>0</v>
      </c>
      <c r="AO21" s="66">
        <v>0</v>
      </c>
      <c r="AP21" s="158">
        <v>0</v>
      </c>
    </row>
    <row r="22" spans="1:42" ht="14.25" x14ac:dyDescent="0.25">
      <c r="A22" s="982"/>
      <c r="B22" s="883"/>
      <c r="C22" s="877"/>
      <c r="D22" s="461" t="s">
        <v>566</v>
      </c>
      <c r="E22" s="455">
        <v>2</v>
      </c>
      <c r="F22" s="460" t="s">
        <v>565</v>
      </c>
      <c r="G22" s="454" t="s">
        <v>564</v>
      </c>
      <c r="H22" s="459" t="s">
        <v>56</v>
      </c>
      <c r="I22" s="454">
        <v>1</v>
      </c>
      <c r="J22" s="454"/>
      <c r="K22" s="454"/>
      <c r="L22" s="454"/>
      <c r="M22" s="454"/>
      <c r="N22" s="458">
        <v>201000</v>
      </c>
      <c r="O22" s="458">
        <v>707000</v>
      </c>
      <c r="P22" s="458"/>
      <c r="Q22" s="447">
        <f>SUM(N22+O22)</f>
        <v>908000</v>
      </c>
      <c r="R22" s="457"/>
      <c r="S22" s="457"/>
      <c r="T22" s="457"/>
      <c r="U22" s="457"/>
      <c r="V22" s="454"/>
      <c r="W22" s="455">
        <v>3</v>
      </c>
      <c r="X22" s="456"/>
      <c r="Y22" s="455">
        <v>6</v>
      </c>
      <c r="Z22" s="455"/>
      <c r="AA22" s="455"/>
      <c r="AB22" s="455"/>
      <c r="AC22" s="455">
        <v>6</v>
      </c>
      <c r="AD22" s="454"/>
      <c r="AE22" s="454"/>
      <c r="AF22" s="454"/>
      <c r="AG22" s="14">
        <v>150000</v>
      </c>
      <c r="AH22" s="453"/>
      <c r="AI22" s="452"/>
      <c r="AJ22" s="452"/>
      <c r="AK22" s="445">
        <v>150000</v>
      </c>
      <c r="AL22" s="445">
        <v>0</v>
      </c>
      <c r="AM22" s="445">
        <v>580000</v>
      </c>
      <c r="AN22" s="445">
        <v>0</v>
      </c>
      <c r="AO22" s="66">
        <v>150000</v>
      </c>
      <c r="AP22" s="158">
        <v>1700</v>
      </c>
    </row>
    <row r="23" spans="1:42" ht="14.25" x14ac:dyDescent="0.25">
      <c r="A23" s="451">
        <v>8</v>
      </c>
      <c r="B23" s="95" t="s">
        <v>563</v>
      </c>
      <c r="C23" s="95">
        <v>0</v>
      </c>
      <c r="D23" s="56">
        <v>0</v>
      </c>
      <c r="E23" s="446">
        <v>0</v>
      </c>
      <c r="F23" s="449">
        <v>0</v>
      </c>
      <c r="G23" s="449">
        <v>0</v>
      </c>
      <c r="H23" s="166">
        <v>0</v>
      </c>
      <c r="I23" s="449">
        <v>0</v>
      </c>
      <c r="J23" s="449">
        <v>0</v>
      </c>
      <c r="K23" s="449">
        <v>0</v>
      </c>
      <c r="L23" s="449">
        <v>0</v>
      </c>
      <c r="M23" s="449">
        <v>0</v>
      </c>
      <c r="N23" s="448">
        <v>0</v>
      </c>
      <c r="O23" s="448">
        <v>0</v>
      </c>
      <c r="P23" s="448">
        <v>0</v>
      </c>
      <c r="Q23" s="447">
        <f>N23+O23+P23</f>
        <v>0</v>
      </c>
      <c r="R23" s="55">
        <v>0</v>
      </c>
      <c r="S23" s="55">
        <v>0</v>
      </c>
      <c r="T23" s="55">
        <v>0</v>
      </c>
      <c r="U23" s="55">
        <v>0</v>
      </c>
      <c r="V23" s="172"/>
      <c r="W23" s="446">
        <v>0</v>
      </c>
      <c r="X23" s="446">
        <v>0</v>
      </c>
      <c r="Y23" s="446">
        <v>0</v>
      </c>
      <c r="Z23" s="446">
        <v>0</v>
      </c>
      <c r="AA23" s="446">
        <v>0</v>
      </c>
      <c r="AB23" s="446">
        <v>0</v>
      </c>
      <c r="AC23" s="446">
        <v>0</v>
      </c>
      <c r="AD23" s="446">
        <v>0</v>
      </c>
      <c r="AE23" s="446">
        <v>0</v>
      </c>
      <c r="AF23" s="446">
        <v>0</v>
      </c>
      <c r="AG23" s="446">
        <v>0</v>
      </c>
      <c r="AH23" s="446">
        <v>0</v>
      </c>
      <c r="AI23" s="446">
        <v>0</v>
      </c>
      <c r="AJ23" s="446">
        <v>0</v>
      </c>
      <c r="AK23" s="445">
        <f t="shared" ref="AK23:AN25" si="6">R23*Y23</f>
        <v>0</v>
      </c>
      <c r="AL23" s="445">
        <f t="shared" si="6"/>
        <v>0</v>
      </c>
      <c r="AM23" s="445">
        <f t="shared" si="6"/>
        <v>0</v>
      </c>
      <c r="AN23" s="445">
        <f t="shared" si="6"/>
        <v>0</v>
      </c>
      <c r="AO23" s="66">
        <v>0</v>
      </c>
      <c r="AP23" s="158">
        <f>AO23-Q23</f>
        <v>0</v>
      </c>
    </row>
    <row r="24" spans="1:42" ht="28.5" x14ac:dyDescent="0.25">
      <c r="A24" s="451">
        <v>9</v>
      </c>
      <c r="B24" s="95" t="s">
        <v>562</v>
      </c>
      <c r="C24" s="95">
        <v>0</v>
      </c>
      <c r="D24" s="56">
        <v>0</v>
      </c>
      <c r="E24" s="446">
        <v>0</v>
      </c>
      <c r="F24" s="449">
        <v>0</v>
      </c>
      <c r="G24" s="449">
        <v>0</v>
      </c>
      <c r="H24" s="166">
        <v>0</v>
      </c>
      <c r="I24" s="449">
        <v>0</v>
      </c>
      <c r="J24" s="449">
        <v>0</v>
      </c>
      <c r="K24" s="449">
        <v>0</v>
      </c>
      <c r="L24" s="449">
        <v>0</v>
      </c>
      <c r="M24" s="449">
        <v>0</v>
      </c>
      <c r="N24" s="448">
        <v>0</v>
      </c>
      <c r="O24" s="448">
        <v>0</v>
      </c>
      <c r="P24" s="448">
        <v>0</v>
      </c>
      <c r="Q24" s="447">
        <f>N24+O24+P24</f>
        <v>0</v>
      </c>
      <c r="R24" s="55">
        <v>0</v>
      </c>
      <c r="S24" s="55">
        <v>0</v>
      </c>
      <c r="T24" s="55">
        <v>0</v>
      </c>
      <c r="U24" s="55">
        <v>0</v>
      </c>
      <c r="V24" s="172"/>
      <c r="W24" s="446">
        <v>0</v>
      </c>
      <c r="X24" s="446">
        <v>0</v>
      </c>
      <c r="Y24" s="446">
        <v>0</v>
      </c>
      <c r="Z24" s="446">
        <v>0</v>
      </c>
      <c r="AA24" s="446">
        <v>0</v>
      </c>
      <c r="AB24" s="446">
        <v>0</v>
      </c>
      <c r="AC24" s="446">
        <v>0</v>
      </c>
      <c r="AD24" s="446">
        <v>0</v>
      </c>
      <c r="AE24" s="446">
        <v>0</v>
      </c>
      <c r="AF24" s="446">
        <v>0</v>
      </c>
      <c r="AG24" s="446">
        <v>0</v>
      </c>
      <c r="AH24" s="446">
        <v>0</v>
      </c>
      <c r="AI24" s="446">
        <v>0</v>
      </c>
      <c r="AJ24" s="446">
        <v>0</v>
      </c>
      <c r="AK24" s="445">
        <f t="shared" si="6"/>
        <v>0</v>
      </c>
      <c r="AL24" s="445">
        <f t="shared" si="6"/>
        <v>0</v>
      </c>
      <c r="AM24" s="445">
        <f t="shared" si="6"/>
        <v>0</v>
      </c>
      <c r="AN24" s="445">
        <f t="shared" si="6"/>
        <v>0</v>
      </c>
      <c r="AO24" s="66">
        <v>0</v>
      </c>
      <c r="AP24" s="158">
        <f>AO24-Q24</f>
        <v>0</v>
      </c>
    </row>
    <row r="25" spans="1:42" ht="14.25" x14ac:dyDescent="0.25">
      <c r="A25" s="450">
        <v>10</v>
      </c>
      <c r="B25" s="177" t="s">
        <v>561</v>
      </c>
      <c r="C25" s="95">
        <v>0</v>
      </c>
      <c r="D25" s="56">
        <v>0</v>
      </c>
      <c r="E25" s="446">
        <v>0</v>
      </c>
      <c r="F25" s="449">
        <v>0</v>
      </c>
      <c r="G25" s="449">
        <v>0</v>
      </c>
      <c r="H25" s="166">
        <v>0</v>
      </c>
      <c r="I25" s="449">
        <v>0</v>
      </c>
      <c r="J25" s="449">
        <v>0</v>
      </c>
      <c r="K25" s="449">
        <v>0</v>
      </c>
      <c r="L25" s="449">
        <v>0</v>
      </c>
      <c r="M25" s="449">
        <v>0</v>
      </c>
      <c r="N25" s="448">
        <v>0</v>
      </c>
      <c r="O25" s="448">
        <v>0</v>
      </c>
      <c r="P25" s="448">
        <v>0</v>
      </c>
      <c r="Q25" s="447">
        <f>N25+O25+P25</f>
        <v>0</v>
      </c>
      <c r="R25" s="55">
        <v>0</v>
      </c>
      <c r="S25" s="55">
        <v>0</v>
      </c>
      <c r="T25" s="55">
        <v>0</v>
      </c>
      <c r="U25" s="55">
        <v>0</v>
      </c>
      <c r="V25" s="172"/>
      <c r="W25" s="446">
        <v>0</v>
      </c>
      <c r="X25" s="446">
        <v>0</v>
      </c>
      <c r="Y25" s="446">
        <v>0</v>
      </c>
      <c r="Z25" s="446">
        <v>0</v>
      </c>
      <c r="AA25" s="446">
        <v>0</v>
      </c>
      <c r="AB25" s="446">
        <v>0</v>
      </c>
      <c r="AC25" s="446">
        <v>0</v>
      </c>
      <c r="AD25" s="446">
        <v>0</v>
      </c>
      <c r="AE25" s="446">
        <v>0</v>
      </c>
      <c r="AF25" s="446">
        <v>0</v>
      </c>
      <c r="AG25" s="446">
        <v>0</v>
      </c>
      <c r="AH25" s="446">
        <v>0</v>
      </c>
      <c r="AI25" s="446">
        <v>0</v>
      </c>
      <c r="AJ25" s="446">
        <v>0</v>
      </c>
      <c r="AK25" s="445">
        <f t="shared" si="6"/>
        <v>0</v>
      </c>
      <c r="AL25" s="445">
        <f t="shared" si="6"/>
        <v>0</v>
      </c>
      <c r="AM25" s="445">
        <f t="shared" si="6"/>
        <v>0</v>
      </c>
      <c r="AN25" s="445">
        <f t="shared" si="6"/>
        <v>0</v>
      </c>
      <c r="AO25" s="66">
        <v>0</v>
      </c>
      <c r="AP25" s="158">
        <f>AO25-Q25</f>
        <v>0</v>
      </c>
    </row>
    <row r="26" spans="1:42" ht="14.25" x14ac:dyDescent="0.25">
      <c r="A26" s="983" t="s">
        <v>107</v>
      </c>
      <c r="B26" s="984"/>
      <c r="C26" s="142">
        <f>SUM(C7:C25)</f>
        <v>43</v>
      </c>
      <c r="D26" s="142">
        <f>SUM(D7:D25)</f>
        <v>0</v>
      </c>
      <c r="E26" s="142">
        <f>SUM(E7:E25)</f>
        <v>12</v>
      </c>
      <c r="F26" s="142"/>
      <c r="G26" s="142">
        <f t="shared" ref="G26:AP26" si="7">SUM(G7:G25)</f>
        <v>0</v>
      </c>
      <c r="H26" s="142">
        <f t="shared" si="7"/>
        <v>0</v>
      </c>
      <c r="I26" s="142">
        <f t="shared" si="7"/>
        <v>1</v>
      </c>
      <c r="J26" s="142">
        <f t="shared" si="7"/>
        <v>0</v>
      </c>
      <c r="K26" s="142">
        <f t="shared" si="7"/>
        <v>0</v>
      </c>
      <c r="L26" s="142">
        <f t="shared" si="7"/>
        <v>0</v>
      </c>
      <c r="M26" s="142">
        <f t="shared" si="7"/>
        <v>0</v>
      </c>
      <c r="N26" s="142">
        <f t="shared" si="7"/>
        <v>375635</v>
      </c>
      <c r="O26" s="142">
        <f t="shared" si="7"/>
        <v>3615750</v>
      </c>
      <c r="P26" s="142">
        <f t="shared" si="7"/>
        <v>157300</v>
      </c>
      <c r="Q26" s="142">
        <f t="shared" si="7"/>
        <v>4148685</v>
      </c>
      <c r="R26" s="142">
        <f t="shared" si="7"/>
        <v>25000</v>
      </c>
      <c r="S26" s="142">
        <f t="shared" si="7"/>
        <v>0</v>
      </c>
      <c r="T26" s="142">
        <f t="shared" si="7"/>
        <v>0</v>
      </c>
      <c r="U26" s="142">
        <f t="shared" si="7"/>
        <v>0</v>
      </c>
      <c r="V26" s="142">
        <f t="shared" si="7"/>
        <v>58992</v>
      </c>
      <c r="W26" s="142">
        <f t="shared" si="7"/>
        <v>5</v>
      </c>
      <c r="X26" s="142">
        <f t="shared" si="7"/>
        <v>8.0000000000000007E-5</v>
      </c>
      <c r="Y26" s="142">
        <f t="shared" si="7"/>
        <v>8</v>
      </c>
      <c r="Z26" s="142">
        <f t="shared" si="7"/>
        <v>0</v>
      </c>
      <c r="AA26" s="142">
        <f t="shared" si="7"/>
        <v>0</v>
      </c>
      <c r="AB26" s="142">
        <f t="shared" si="7"/>
        <v>106</v>
      </c>
      <c r="AC26" s="142">
        <f t="shared" si="7"/>
        <v>6</v>
      </c>
      <c r="AD26" s="142">
        <f t="shared" si="7"/>
        <v>0</v>
      </c>
      <c r="AE26" s="142">
        <f t="shared" si="7"/>
        <v>0</v>
      </c>
      <c r="AF26" s="142">
        <f t="shared" si="7"/>
        <v>106</v>
      </c>
      <c r="AG26" s="142">
        <f t="shared" si="7"/>
        <v>150000</v>
      </c>
      <c r="AH26" s="142">
        <f t="shared" si="7"/>
        <v>0</v>
      </c>
      <c r="AI26" s="142">
        <f t="shared" si="7"/>
        <v>580000</v>
      </c>
      <c r="AJ26" s="142">
        <f t="shared" si="7"/>
        <v>0</v>
      </c>
      <c r="AK26" s="142">
        <f t="shared" si="7"/>
        <v>150000</v>
      </c>
      <c r="AL26" s="142">
        <f t="shared" si="7"/>
        <v>0</v>
      </c>
      <c r="AM26" s="142">
        <f t="shared" si="7"/>
        <v>580000</v>
      </c>
      <c r="AN26" s="142">
        <f t="shared" si="7"/>
        <v>0</v>
      </c>
      <c r="AO26" s="142">
        <f t="shared" si="7"/>
        <v>150000</v>
      </c>
      <c r="AP26" s="142">
        <f t="shared" si="7"/>
        <v>1700</v>
      </c>
    </row>
    <row r="27" spans="1:42" x14ac:dyDescent="0.25">
      <c r="B27" s="142"/>
      <c r="C27" s="142"/>
      <c r="D27" s="142"/>
      <c r="E27" s="142"/>
      <c r="F27" s="444"/>
      <c r="G27" s="444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42" x14ac:dyDescent="0.25">
      <c r="B28" s="142"/>
      <c r="C28" s="142"/>
      <c r="D28" s="142"/>
      <c r="E28" s="142"/>
      <c r="F28" s="444"/>
      <c r="G28" s="444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42" x14ac:dyDescent="0.25">
      <c r="B29" s="142"/>
      <c r="C29" s="142"/>
      <c r="D29" s="142"/>
      <c r="E29" s="142"/>
      <c r="F29" s="444"/>
      <c r="G29" s="444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42" x14ac:dyDescent="0.25">
      <c r="B30" s="142"/>
      <c r="C30" s="142"/>
      <c r="D30" s="142"/>
      <c r="E30" s="142"/>
      <c r="F30" s="444"/>
      <c r="G30" s="444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42" x14ac:dyDescent="0.25">
      <c r="B31" s="142"/>
      <c r="C31" s="142"/>
      <c r="D31" s="142"/>
      <c r="E31" s="142"/>
      <c r="F31" s="444"/>
      <c r="G31" s="444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42" x14ac:dyDescent="0.25">
      <c r="B32" s="142"/>
      <c r="C32" s="142"/>
      <c r="D32" s="142"/>
      <c r="E32" s="142"/>
      <c r="F32" s="444"/>
      <c r="G32" s="444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2:38" x14ac:dyDescent="0.25">
      <c r="B33" s="142"/>
      <c r="C33" s="142"/>
      <c r="D33" s="142"/>
      <c r="E33" s="142"/>
      <c r="F33" s="444"/>
      <c r="G33" s="444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</row>
    <row r="34" spans="2:38" x14ac:dyDescent="0.25">
      <c r="B34" s="142"/>
      <c r="C34" s="142"/>
      <c r="D34" s="142"/>
      <c r="E34" s="142"/>
      <c r="F34" s="444"/>
      <c r="G34" s="444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</row>
    <row r="35" spans="2:38" x14ac:dyDescent="0.25">
      <c r="B35" s="142"/>
      <c r="C35" s="142"/>
      <c r="D35" s="142"/>
      <c r="E35" s="142"/>
      <c r="F35" s="444"/>
      <c r="G35" s="444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</row>
    <row r="36" spans="2:38" x14ac:dyDescent="0.25">
      <c r="B36" s="142"/>
      <c r="C36" s="142"/>
      <c r="D36" s="142"/>
      <c r="E36" s="142"/>
      <c r="F36" s="444"/>
      <c r="G36" s="444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</row>
    <row r="37" spans="2:38" x14ac:dyDescent="0.25">
      <c r="B37" s="142"/>
      <c r="C37" s="142"/>
      <c r="D37" s="142"/>
      <c r="E37" s="142"/>
      <c r="F37" s="444"/>
      <c r="G37" s="444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2:38" x14ac:dyDescent="0.25">
      <c r="B38" s="142"/>
      <c r="C38" s="142"/>
      <c r="D38" s="142"/>
      <c r="E38" s="142"/>
      <c r="F38" s="444"/>
      <c r="G38" s="444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</row>
    <row r="39" spans="2:38" x14ac:dyDescent="0.25">
      <c r="B39" s="142"/>
      <c r="C39" s="142"/>
      <c r="D39" s="142"/>
      <c r="E39" s="142"/>
      <c r="F39" s="444"/>
      <c r="G39" s="444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</row>
    <row r="40" spans="2:38" x14ac:dyDescent="0.25">
      <c r="B40" s="142"/>
      <c r="C40" s="142"/>
      <c r="D40" s="142"/>
      <c r="E40" s="142"/>
      <c r="F40" s="444"/>
      <c r="G40" s="444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</row>
    <row r="41" spans="2:38" x14ac:dyDescent="0.25">
      <c r="B41" s="142"/>
      <c r="C41" s="142"/>
      <c r="D41" s="142"/>
      <c r="E41" s="142"/>
      <c r="F41" s="444"/>
      <c r="G41" s="444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</row>
    <row r="42" spans="2:38" x14ac:dyDescent="0.25">
      <c r="B42" s="142"/>
      <c r="C42" s="142"/>
      <c r="D42" s="142"/>
      <c r="E42" s="142"/>
      <c r="F42" s="444"/>
      <c r="G42" s="444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</row>
    <row r="43" spans="2:38" x14ac:dyDescent="0.25">
      <c r="B43" s="142"/>
      <c r="C43" s="142"/>
      <c r="D43" s="142"/>
      <c r="E43" s="142"/>
      <c r="F43" s="444"/>
      <c r="G43" s="444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</row>
    <row r="44" spans="2:38" x14ac:dyDescent="0.25">
      <c r="B44" s="142"/>
      <c r="C44" s="142"/>
      <c r="D44" s="142"/>
      <c r="E44" s="142"/>
      <c r="F44" s="444"/>
      <c r="G44" s="444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</row>
    <row r="45" spans="2:38" x14ac:dyDescent="0.25">
      <c r="B45" s="142"/>
      <c r="C45" s="142"/>
      <c r="D45" s="142"/>
      <c r="E45" s="142"/>
      <c r="F45" s="444"/>
      <c r="G45" s="444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</row>
    <row r="46" spans="2:38" x14ac:dyDescent="0.25">
      <c r="B46" s="142"/>
      <c r="C46" s="142"/>
      <c r="D46" s="142"/>
      <c r="E46" s="142"/>
      <c r="F46" s="444"/>
      <c r="G46" s="444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</row>
    <row r="47" spans="2:38" x14ac:dyDescent="0.25">
      <c r="B47" s="142"/>
      <c r="C47" s="142"/>
      <c r="D47" s="142"/>
      <c r="E47" s="142"/>
      <c r="F47" s="444"/>
      <c r="G47" s="444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</row>
    <row r="48" spans="2:38" x14ac:dyDescent="0.25">
      <c r="B48" s="142"/>
      <c r="C48" s="142"/>
      <c r="D48" s="142"/>
      <c r="E48" s="142"/>
      <c r="F48" s="444"/>
      <c r="G48" s="444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</row>
    <row r="49" spans="2:38" x14ac:dyDescent="0.25">
      <c r="B49" s="142"/>
      <c r="C49" s="142"/>
      <c r="D49" s="142"/>
      <c r="E49" s="142"/>
      <c r="F49" s="444"/>
      <c r="G49" s="444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</row>
    <row r="50" spans="2:38" x14ac:dyDescent="0.25">
      <c r="B50" s="142"/>
      <c r="C50" s="142"/>
      <c r="D50" s="142"/>
      <c r="E50" s="142"/>
      <c r="F50" s="444"/>
      <c r="G50" s="444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</row>
    <row r="51" spans="2:38" x14ac:dyDescent="0.25">
      <c r="B51" s="142"/>
      <c r="C51" s="142"/>
      <c r="D51" s="142"/>
      <c r="E51" s="142"/>
      <c r="F51" s="444"/>
      <c r="G51" s="444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</row>
    <row r="52" spans="2:38" x14ac:dyDescent="0.25">
      <c r="B52" s="142"/>
      <c r="C52" s="142"/>
      <c r="D52" s="142"/>
      <c r="E52" s="142"/>
      <c r="F52" s="444"/>
      <c r="G52" s="444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</row>
    <row r="53" spans="2:38" x14ac:dyDescent="0.25">
      <c r="B53" s="142"/>
      <c r="C53" s="142"/>
      <c r="D53" s="142"/>
      <c r="E53" s="142"/>
      <c r="F53" s="444"/>
      <c r="G53" s="444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</row>
    <row r="54" spans="2:38" x14ac:dyDescent="0.25">
      <c r="B54" s="142"/>
      <c r="C54" s="142"/>
      <c r="D54" s="142"/>
      <c r="E54" s="142"/>
      <c r="F54" s="444"/>
      <c r="G54" s="444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</row>
    <row r="55" spans="2:38" x14ac:dyDescent="0.25">
      <c r="B55" s="142"/>
      <c r="C55" s="142"/>
      <c r="D55" s="142"/>
      <c r="E55" s="142"/>
      <c r="F55" s="444"/>
      <c r="G55" s="444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</row>
    <row r="56" spans="2:38" x14ac:dyDescent="0.25">
      <c r="B56" s="142"/>
      <c r="C56" s="142"/>
      <c r="D56" s="142"/>
      <c r="E56" s="142"/>
      <c r="F56" s="444"/>
      <c r="G56" s="444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</row>
    <row r="57" spans="2:38" x14ac:dyDescent="0.25">
      <c r="B57" s="142"/>
      <c r="C57" s="142"/>
      <c r="D57" s="142"/>
      <c r="E57" s="142"/>
      <c r="F57" s="444"/>
      <c r="G57" s="444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</row>
    <row r="58" spans="2:38" x14ac:dyDescent="0.25">
      <c r="B58" s="142"/>
      <c r="C58" s="142"/>
      <c r="D58" s="142"/>
      <c r="E58" s="142"/>
      <c r="F58" s="444"/>
      <c r="G58" s="444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</row>
    <row r="59" spans="2:38" x14ac:dyDescent="0.25">
      <c r="B59" s="142"/>
      <c r="C59" s="142"/>
      <c r="D59" s="142"/>
      <c r="E59" s="142"/>
      <c r="F59" s="444"/>
      <c r="G59" s="444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</row>
    <row r="60" spans="2:38" x14ac:dyDescent="0.25">
      <c r="B60" s="142"/>
      <c r="C60" s="142"/>
      <c r="D60" s="142"/>
      <c r="E60" s="142"/>
      <c r="F60" s="444"/>
      <c r="G60" s="444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</row>
    <row r="61" spans="2:38" x14ac:dyDescent="0.25">
      <c r="B61" s="142"/>
      <c r="C61" s="142"/>
      <c r="D61" s="142"/>
      <c r="E61" s="142"/>
      <c r="F61" s="444"/>
      <c r="G61" s="444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</row>
    <row r="62" spans="2:38" x14ac:dyDescent="0.25">
      <c r="B62" s="142"/>
      <c r="C62" s="142"/>
      <c r="D62" s="142"/>
      <c r="E62" s="142"/>
      <c r="F62" s="444"/>
      <c r="G62" s="444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</row>
    <row r="63" spans="2:38" x14ac:dyDescent="0.25">
      <c r="B63" s="142"/>
      <c r="C63" s="142"/>
      <c r="D63" s="142"/>
      <c r="E63" s="142"/>
      <c r="F63" s="444"/>
      <c r="G63" s="444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</row>
    <row r="64" spans="2:38" x14ac:dyDescent="0.25">
      <c r="B64" s="142"/>
      <c r="C64" s="142"/>
      <c r="D64" s="142"/>
      <c r="E64" s="142"/>
      <c r="F64" s="444"/>
      <c r="G64" s="444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</row>
    <row r="65" spans="2:38" x14ac:dyDescent="0.25">
      <c r="B65" s="142"/>
      <c r="C65" s="142"/>
      <c r="D65" s="142"/>
      <c r="E65" s="142"/>
      <c r="F65" s="444"/>
      <c r="G65" s="444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</row>
    <row r="66" spans="2:38" x14ac:dyDescent="0.25">
      <c r="B66" s="142"/>
      <c r="C66" s="142"/>
      <c r="D66" s="142"/>
      <c r="E66" s="142"/>
      <c r="F66" s="444"/>
      <c r="G66" s="444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</row>
    <row r="67" spans="2:38" x14ac:dyDescent="0.25">
      <c r="B67" s="142"/>
      <c r="C67" s="142"/>
      <c r="D67" s="142"/>
      <c r="E67" s="142"/>
      <c r="F67" s="444"/>
      <c r="G67" s="444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</row>
    <row r="68" spans="2:38" x14ac:dyDescent="0.25">
      <c r="B68" s="142"/>
      <c r="C68" s="142"/>
      <c r="D68" s="142"/>
      <c r="E68" s="142"/>
      <c r="F68" s="444"/>
      <c r="G68" s="444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</row>
    <row r="69" spans="2:38" x14ac:dyDescent="0.25">
      <c r="B69" s="142"/>
      <c r="C69" s="142"/>
      <c r="D69" s="142"/>
      <c r="E69" s="142"/>
      <c r="F69" s="444"/>
      <c r="G69" s="444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</row>
    <row r="70" spans="2:38" x14ac:dyDescent="0.25">
      <c r="B70" s="142"/>
      <c r="C70" s="142"/>
      <c r="D70" s="142"/>
      <c r="E70" s="142"/>
      <c r="F70" s="444"/>
      <c r="G70" s="444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</row>
    <row r="71" spans="2:38" x14ac:dyDescent="0.25">
      <c r="B71" s="142"/>
      <c r="C71" s="142"/>
      <c r="D71" s="142"/>
      <c r="E71" s="142"/>
      <c r="F71" s="444"/>
      <c r="G71" s="444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</row>
    <row r="72" spans="2:38" x14ac:dyDescent="0.25">
      <c r="B72" s="142"/>
      <c r="C72" s="142"/>
      <c r="D72" s="142"/>
      <c r="E72" s="142"/>
      <c r="F72" s="444"/>
      <c r="G72" s="444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</row>
    <row r="73" spans="2:38" x14ac:dyDescent="0.25">
      <c r="B73" s="142"/>
      <c r="C73" s="142"/>
      <c r="D73" s="142"/>
      <c r="E73" s="142"/>
      <c r="F73" s="444"/>
      <c r="G73" s="444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</row>
    <row r="74" spans="2:38" x14ac:dyDescent="0.25">
      <c r="B74" s="142"/>
      <c r="C74" s="142"/>
      <c r="D74" s="142"/>
      <c r="E74" s="142"/>
      <c r="F74" s="444"/>
      <c r="G74" s="444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</row>
    <row r="75" spans="2:38" x14ac:dyDescent="0.25">
      <c r="B75" s="142"/>
      <c r="C75" s="142"/>
      <c r="D75" s="142"/>
      <c r="E75" s="142"/>
      <c r="F75" s="444"/>
      <c r="G75" s="444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</row>
    <row r="76" spans="2:38" x14ac:dyDescent="0.25">
      <c r="B76" s="142"/>
      <c r="C76" s="142"/>
      <c r="D76" s="142"/>
      <c r="E76" s="142"/>
      <c r="F76" s="444"/>
      <c r="G76" s="444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</row>
    <row r="77" spans="2:38" x14ac:dyDescent="0.25">
      <c r="B77" s="142"/>
      <c r="C77" s="142"/>
      <c r="D77" s="142"/>
      <c r="E77" s="142"/>
      <c r="F77" s="444"/>
      <c r="G77" s="444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</row>
    <row r="78" spans="2:38" x14ac:dyDescent="0.25">
      <c r="B78" s="142"/>
      <c r="C78" s="142"/>
      <c r="D78" s="142"/>
      <c r="E78" s="142"/>
      <c r="F78" s="444"/>
      <c r="G78" s="444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</row>
    <row r="79" spans="2:38" x14ac:dyDescent="0.25">
      <c r="B79" s="142"/>
      <c r="C79" s="142"/>
      <c r="D79" s="142"/>
      <c r="E79" s="142"/>
      <c r="F79" s="444"/>
      <c r="G79" s="444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</row>
    <row r="80" spans="2:38" x14ac:dyDescent="0.25">
      <c r="B80" s="142"/>
      <c r="C80" s="142"/>
      <c r="D80" s="142"/>
      <c r="E80" s="142"/>
      <c r="F80" s="444"/>
      <c r="G80" s="444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</row>
    <row r="81" spans="2:38" x14ac:dyDescent="0.25">
      <c r="B81" s="142"/>
      <c r="C81" s="142"/>
      <c r="D81" s="142"/>
      <c r="E81" s="142"/>
      <c r="F81" s="444"/>
      <c r="G81" s="444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</row>
    <row r="82" spans="2:38" x14ac:dyDescent="0.25">
      <c r="B82" s="142"/>
      <c r="C82" s="142"/>
      <c r="D82" s="142"/>
      <c r="E82" s="142"/>
      <c r="F82" s="444"/>
      <c r="G82" s="444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</row>
    <row r="83" spans="2:38" x14ac:dyDescent="0.25">
      <c r="B83" s="142"/>
      <c r="C83" s="142"/>
      <c r="D83" s="142"/>
      <c r="E83" s="142"/>
      <c r="F83" s="444"/>
      <c r="G83" s="444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</row>
    <row r="84" spans="2:38" x14ac:dyDescent="0.25">
      <c r="B84" s="142"/>
      <c r="C84" s="142"/>
      <c r="D84" s="142"/>
      <c r="E84" s="142"/>
      <c r="F84" s="444"/>
      <c r="G84" s="444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</row>
    <row r="85" spans="2:38" x14ac:dyDescent="0.25">
      <c r="B85" s="142"/>
      <c r="C85" s="142"/>
      <c r="D85" s="142"/>
      <c r="E85" s="142"/>
      <c r="F85" s="444"/>
      <c r="G85" s="444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142"/>
    </row>
    <row r="86" spans="2:38" x14ac:dyDescent="0.25">
      <c r="B86" s="142"/>
      <c r="C86" s="142"/>
      <c r="D86" s="142"/>
      <c r="E86" s="142"/>
      <c r="F86" s="444"/>
      <c r="G86" s="444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</row>
    <row r="87" spans="2:38" x14ac:dyDescent="0.25">
      <c r="B87" s="142"/>
      <c r="C87" s="142"/>
      <c r="D87" s="142"/>
      <c r="E87" s="142"/>
      <c r="F87" s="444"/>
      <c r="G87" s="444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</row>
    <row r="88" spans="2:38" x14ac:dyDescent="0.25">
      <c r="B88" s="142"/>
      <c r="C88" s="142"/>
      <c r="D88" s="142"/>
      <c r="E88" s="142"/>
      <c r="F88" s="444"/>
      <c r="G88" s="444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  <c r="AL88" s="142"/>
    </row>
    <row r="89" spans="2:38" x14ac:dyDescent="0.25">
      <c r="B89" s="142"/>
      <c r="C89" s="142"/>
      <c r="D89" s="142"/>
      <c r="E89" s="142"/>
      <c r="F89" s="444"/>
      <c r="G89" s="444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142"/>
    </row>
    <row r="90" spans="2:38" x14ac:dyDescent="0.25">
      <c r="B90" s="142"/>
      <c r="C90" s="142"/>
      <c r="D90" s="142"/>
      <c r="E90" s="142"/>
      <c r="F90" s="444"/>
      <c r="G90" s="444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2"/>
      <c r="AK90" s="142"/>
      <c r="AL90" s="142"/>
    </row>
    <row r="91" spans="2:38" x14ac:dyDescent="0.25">
      <c r="B91" s="142"/>
      <c r="C91" s="142"/>
      <c r="D91" s="142"/>
      <c r="E91" s="142"/>
      <c r="F91" s="444"/>
      <c r="G91" s="444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  <c r="AL91" s="142"/>
    </row>
    <row r="92" spans="2:38" x14ac:dyDescent="0.25">
      <c r="B92" s="142"/>
      <c r="C92" s="142"/>
      <c r="D92" s="142"/>
      <c r="E92" s="142"/>
      <c r="F92" s="444"/>
      <c r="G92" s="444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2"/>
      <c r="AK92" s="142"/>
      <c r="AL92" s="142"/>
    </row>
    <row r="93" spans="2:38" x14ac:dyDescent="0.25">
      <c r="B93" s="142"/>
      <c r="C93" s="142"/>
      <c r="D93" s="142"/>
      <c r="E93" s="142"/>
      <c r="F93" s="444"/>
      <c r="G93" s="444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</row>
    <row r="94" spans="2:38" x14ac:dyDescent="0.25">
      <c r="B94" s="142"/>
      <c r="C94" s="142"/>
      <c r="D94" s="142"/>
      <c r="E94" s="142"/>
      <c r="F94" s="444"/>
      <c r="G94" s="444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2"/>
      <c r="AK94" s="142"/>
      <c r="AL94" s="142"/>
    </row>
    <row r="95" spans="2:38" x14ac:dyDescent="0.25">
      <c r="B95" s="142"/>
      <c r="C95" s="142"/>
      <c r="D95" s="142"/>
      <c r="E95" s="142"/>
      <c r="F95" s="444"/>
      <c r="G95" s="444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</row>
    <row r="96" spans="2:38" x14ac:dyDescent="0.25">
      <c r="B96" s="142"/>
      <c r="C96" s="142"/>
      <c r="D96" s="142"/>
      <c r="E96" s="142"/>
      <c r="F96" s="444"/>
      <c r="G96" s="444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</row>
    <row r="97" spans="2:38" x14ac:dyDescent="0.25">
      <c r="B97" s="142"/>
      <c r="C97" s="142"/>
      <c r="D97" s="142"/>
      <c r="E97" s="142"/>
      <c r="F97" s="444"/>
      <c r="G97" s="444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  <c r="AL97" s="142"/>
    </row>
    <row r="98" spans="2:38" x14ac:dyDescent="0.25">
      <c r="B98" s="142"/>
      <c r="C98" s="142"/>
      <c r="D98" s="142"/>
      <c r="E98" s="142"/>
      <c r="F98" s="444"/>
      <c r="G98" s="444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2"/>
      <c r="AK98" s="142"/>
      <c r="AL98" s="142"/>
    </row>
    <row r="99" spans="2:38" x14ac:dyDescent="0.25">
      <c r="B99" s="142"/>
      <c r="C99" s="142"/>
      <c r="D99" s="142"/>
      <c r="E99" s="142"/>
      <c r="F99" s="444"/>
      <c r="G99" s="444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</row>
    <row r="100" spans="2:38" x14ac:dyDescent="0.25">
      <c r="B100" s="142"/>
      <c r="C100" s="142"/>
      <c r="D100" s="142"/>
      <c r="E100" s="142"/>
      <c r="F100" s="444"/>
      <c r="G100" s="444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2"/>
      <c r="AK100" s="142"/>
      <c r="AL100" s="142"/>
    </row>
    <row r="101" spans="2:38" x14ac:dyDescent="0.25">
      <c r="B101" s="142"/>
      <c r="C101" s="142"/>
      <c r="D101" s="142"/>
      <c r="E101" s="142"/>
      <c r="F101" s="444"/>
      <c r="G101" s="444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2"/>
      <c r="AK101" s="142"/>
      <c r="AL101" s="142"/>
    </row>
    <row r="102" spans="2:38" x14ac:dyDescent="0.25">
      <c r="B102" s="142"/>
      <c r="C102" s="142"/>
      <c r="D102" s="142"/>
      <c r="E102" s="142"/>
      <c r="F102" s="444"/>
      <c r="G102" s="444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2"/>
      <c r="AK102" s="142"/>
      <c r="AL102" s="142"/>
    </row>
    <row r="103" spans="2:38" x14ac:dyDescent="0.25">
      <c r="B103" s="142"/>
      <c r="C103" s="142"/>
      <c r="D103" s="142"/>
      <c r="E103" s="142"/>
      <c r="F103" s="444"/>
      <c r="G103" s="444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</row>
    <row r="104" spans="2:38" x14ac:dyDescent="0.25">
      <c r="B104" s="142"/>
      <c r="C104" s="142"/>
      <c r="D104" s="142"/>
      <c r="E104" s="142"/>
      <c r="F104" s="444"/>
      <c r="G104" s="444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2"/>
      <c r="AK104" s="142"/>
      <c r="AL104" s="142"/>
    </row>
    <row r="105" spans="2:38" x14ac:dyDescent="0.25">
      <c r="B105" s="142"/>
      <c r="C105" s="142"/>
      <c r="D105" s="142"/>
      <c r="E105" s="142"/>
      <c r="F105" s="444"/>
      <c r="G105" s="444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</row>
    <row r="106" spans="2:38" x14ac:dyDescent="0.25">
      <c r="B106" s="142"/>
      <c r="C106" s="142"/>
      <c r="D106" s="142"/>
      <c r="E106" s="142"/>
      <c r="F106" s="444"/>
      <c r="G106" s="444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</row>
    <row r="107" spans="2:38" x14ac:dyDescent="0.25">
      <c r="B107" s="142"/>
      <c r="C107" s="142"/>
      <c r="D107" s="142"/>
      <c r="E107" s="142"/>
      <c r="F107" s="444"/>
      <c r="G107" s="444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2"/>
      <c r="AK107" s="142"/>
      <c r="AL107" s="142"/>
    </row>
    <row r="108" spans="2:38" x14ac:dyDescent="0.25">
      <c r="B108" s="142"/>
      <c r="C108" s="142"/>
      <c r="D108" s="142"/>
      <c r="E108" s="142"/>
      <c r="F108" s="444"/>
      <c r="G108" s="444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  <c r="AK108" s="142"/>
      <c r="AL108" s="142"/>
    </row>
    <row r="109" spans="2:38" x14ac:dyDescent="0.25">
      <c r="B109" s="142"/>
      <c r="C109" s="142"/>
      <c r="D109" s="142"/>
      <c r="E109" s="142"/>
      <c r="F109" s="444"/>
      <c r="G109" s="444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  <c r="AK109" s="142"/>
      <c r="AL109" s="142"/>
    </row>
    <row r="110" spans="2:38" x14ac:dyDescent="0.25">
      <c r="B110" s="142"/>
      <c r="C110" s="142"/>
      <c r="D110" s="142"/>
      <c r="E110" s="142"/>
      <c r="F110" s="444"/>
      <c r="G110" s="444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  <c r="AK110" s="142"/>
      <c r="AL110" s="142"/>
    </row>
    <row r="111" spans="2:38" x14ac:dyDescent="0.25">
      <c r="B111" s="142"/>
      <c r="C111" s="142"/>
      <c r="D111" s="142"/>
      <c r="E111" s="142"/>
      <c r="F111" s="444"/>
      <c r="G111" s="444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  <c r="AL111" s="142"/>
    </row>
    <row r="112" spans="2:38" x14ac:dyDescent="0.25">
      <c r="B112" s="142"/>
      <c r="C112" s="142"/>
      <c r="D112" s="142"/>
      <c r="E112" s="142"/>
      <c r="F112" s="444"/>
      <c r="G112" s="444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  <c r="AK112" s="142"/>
      <c r="AL112" s="142"/>
    </row>
    <row r="113" spans="2:38" x14ac:dyDescent="0.25">
      <c r="B113" s="142"/>
      <c r="C113" s="142"/>
      <c r="D113" s="142"/>
      <c r="E113" s="142"/>
      <c r="F113" s="444"/>
      <c r="G113" s="444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  <c r="AK113" s="142"/>
      <c r="AL113" s="142"/>
    </row>
    <row r="114" spans="2:38" x14ac:dyDescent="0.25">
      <c r="B114" s="142"/>
      <c r="C114" s="142"/>
      <c r="D114" s="142"/>
      <c r="E114" s="142"/>
      <c r="F114" s="444"/>
      <c r="G114" s="444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  <c r="AK114" s="142"/>
      <c r="AL114" s="142"/>
    </row>
    <row r="115" spans="2:38" x14ac:dyDescent="0.25">
      <c r="B115" s="142"/>
      <c r="C115" s="142"/>
      <c r="D115" s="142"/>
      <c r="E115" s="142"/>
      <c r="F115" s="444"/>
      <c r="G115" s="444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  <c r="AK115" s="142"/>
      <c r="AL115" s="142"/>
    </row>
    <row r="116" spans="2:38" x14ac:dyDescent="0.25">
      <c r="B116" s="142"/>
      <c r="C116" s="142"/>
      <c r="D116" s="142"/>
      <c r="E116" s="142"/>
      <c r="F116" s="444"/>
      <c r="G116" s="444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  <c r="AK116" s="142"/>
      <c r="AL116" s="142"/>
    </row>
    <row r="117" spans="2:38" x14ac:dyDescent="0.25">
      <c r="B117" s="142"/>
      <c r="C117" s="142"/>
      <c r="D117" s="142"/>
      <c r="E117" s="142"/>
      <c r="F117" s="444"/>
      <c r="G117" s="444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  <c r="AK117" s="142"/>
      <c r="AL117" s="142"/>
    </row>
    <row r="118" spans="2:38" x14ac:dyDescent="0.25">
      <c r="B118" s="142"/>
      <c r="C118" s="142"/>
      <c r="D118" s="142"/>
      <c r="E118" s="142"/>
      <c r="F118" s="444"/>
      <c r="G118" s="444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  <c r="AK118" s="142"/>
      <c r="AL118" s="142"/>
    </row>
    <row r="119" spans="2:38" x14ac:dyDescent="0.25">
      <c r="B119" s="142"/>
      <c r="C119" s="142"/>
      <c r="D119" s="142"/>
      <c r="E119" s="142"/>
      <c r="F119" s="444"/>
      <c r="G119" s="444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  <c r="AK119" s="142"/>
      <c r="AL119" s="142"/>
    </row>
    <row r="120" spans="2:38" x14ac:dyDescent="0.25">
      <c r="B120" s="142"/>
      <c r="C120" s="142"/>
      <c r="D120" s="142"/>
      <c r="E120" s="142"/>
      <c r="F120" s="444"/>
      <c r="G120" s="444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  <c r="AK120" s="142"/>
      <c r="AL120" s="142"/>
    </row>
    <row r="121" spans="2:38" x14ac:dyDescent="0.25">
      <c r="B121" s="142"/>
      <c r="C121" s="142"/>
      <c r="D121" s="142"/>
      <c r="E121" s="142"/>
      <c r="F121" s="444"/>
      <c r="G121" s="444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  <c r="AK121" s="142"/>
      <c r="AL121" s="142"/>
    </row>
    <row r="122" spans="2:38" x14ac:dyDescent="0.25">
      <c r="B122" s="142"/>
      <c r="C122" s="142"/>
      <c r="D122" s="142"/>
      <c r="E122" s="142"/>
      <c r="F122" s="444"/>
      <c r="G122" s="444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  <c r="AK122" s="142"/>
      <c r="AL122" s="142"/>
    </row>
    <row r="123" spans="2:38" x14ac:dyDescent="0.25">
      <c r="B123" s="142"/>
      <c r="C123" s="142"/>
      <c r="D123" s="142"/>
      <c r="E123" s="142"/>
      <c r="F123" s="444"/>
      <c r="G123" s="444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  <c r="AK123" s="142"/>
      <c r="AL123" s="142"/>
    </row>
    <row r="124" spans="2:38" x14ac:dyDescent="0.25">
      <c r="B124" s="142"/>
      <c r="C124" s="142"/>
      <c r="D124" s="142"/>
      <c r="E124" s="142"/>
      <c r="F124" s="444"/>
      <c r="G124" s="444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  <c r="AK124" s="142"/>
      <c r="AL124" s="142"/>
    </row>
    <row r="125" spans="2:38" x14ac:dyDescent="0.25">
      <c r="B125" s="142"/>
      <c r="C125" s="142"/>
      <c r="D125" s="142"/>
      <c r="E125" s="142"/>
      <c r="F125" s="444"/>
      <c r="G125" s="444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  <c r="AK125" s="142"/>
      <c r="AL125" s="142"/>
    </row>
    <row r="126" spans="2:38" x14ac:dyDescent="0.25">
      <c r="B126" s="142"/>
      <c r="C126" s="142"/>
      <c r="D126" s="142"/>
      <c r="E126" s="142"/>
      <c r="F126" s="444"/>
      <c r="G126" s="444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  <c r="AK126" s="142"/>
      <c r="AL126" s="142"/>
    </row>
    <row r="127" spans="2:38" x14ac:dyDescent="0.25">
      <c r="B127" s="142"/>
      <c r="C127" s="142"/>
      <c r="D127" s="142"/>
      <c r="E127" s="142"/>
      <c r="F127" s="444"/>
      <c r="G127" s="444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  <c r="AK127" s="142"/>
      <c r="AL127" s="142"/>
    </row>
    <row r="128" spans="2:38" x14ac:dyDescent="0.25">
      <c r="B128" s="142"/>
      <c r="C128" s="142"/>
      <c r="D128" s="142"/>
      <c r="E128" s="142"/>
      <c r="F128" s="444"/>
      <c r="G128" s="444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  <c r="AK128" s="142"/>
      <c r="AL128" s="142"/>
    </row>
    <row r="129" spans="2:38" x14ac:dyDescent="0.25">
      <c r="B129" s="142"/>
      <c r="C129" s="142"/>
      <c r="D129" s="142"/>
      <c r="E129" s="142"/>
      <c r="F129" s="444"/>
      <c r="G129" s="444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  <c r="AK129" s="142"/>
      <c r="AL129" s="142"/>
    </row>
    <row r="130" spans="2:38" x14ac:dyDescent="0.25">
      <c r="B130" s="142"/>
      <c r="C130" s="142"/>
      <c r="D130" s="142"/>
      <c r="E130" s="142"/>
      <c r="F130" s="444"/>
      <c r="G130" s="444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  <c r="AK130" s="142"/>
      <c r="AL130" s="142"/>
    </row>
    <row r="131" spans="2:38" x14ac:dyDescent="0.25">
      <c r="B131" s="142"/>
      <c r="C131" s="142"/>
      <c r="D131" s="142"/>
      <c r="E131" s="142"/>
      <c r="F131" s="444"/>
      <c r="G131" s="444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  <c r="AK131" s="142"/>
      <c r="AL131" s="142"/>
    </row>
    <row r="132" spans="2:38" x14ac:dyDescent="0.25">
      <c r="B132" s="142"/>
      <c r="C132" s="142"/>
      <c r="D132" s="142"/>
      <c r="E132" s="142"/>
      <c r="F132" s="444"/>
      <c r="G132" s="444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  <c r="AK132" s="142"/>
      <c r="AL132" s="142"/>
    </row>
    <row r="133" spans="2:38" x14ac:dyDescent="0.25">
      <c r="B133" s="142"/>
      <c r="C133" s="142"/>
      <c r="D133" s="142"/>
      <c r="E133" s="142"/>
      <c r="F133" s="444"/>
      <c r="G133" s="444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  <c r="AK133" s="142"/>
      <c r="AL133" s="142"/>
    </row>
    <row r="134" spans="2:38" x14ac:dyDescent="0.25">
      <c r="B134" s="142"/>
      <c r="C134" s="142"/>
      <c r="D134" s="142"/>
      <c r="E134" s="142"/>
      <c r="F134" s="444"/>
      <c r="G134" s="444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  <c r="AK134" s="142"/>
      <c r="AL134" s="142"/>
    </row>
  </sheetData>
  <mergeCells count="39">
    <mergeCell ref="A1:AO1"/>
    <mergeCell ref="A2:A5"/>
    <mergeCell ref="B2:B5"/>
    <mergeCell ref="D3:D5"/>
    <mergeCell ref="E3:E4"/>
    <mergeCell ref="F3:F4"/>
    <mergeCell ref="G3:G4"/>
    <mergeCell ref="H3:H4"/>
    <mergeCell ref="AK3:AN3"/>
    <mergeCell ref="AO3:AO4"/>
    <mergeCell ref="C2:C4"/>
    <mergeCell ref="I2:M2"/>
    <mergeCell ref="I3:I4"/>
    <mergeCell ref="K3:K4"/>
    <mergeCell ref="M3:M4"/>
    <mergeCell ref="D2:H2"/>
    <mergeCell ref="A26:B26"/>
    <mergeCell ref="AG3:AJ3"/>
    <mergeCell ref="L3:L4"/>
    <mergeCell ref="J3:J4"/>
    <mergeCell ref="P3:P4"/>
    <mergeCell ref="Q3:Q4"/>
    <mergeCell ref="R2:U3"/>
    <mergeCell ref="Y2:AF2"/>
    <mergeCell ref="N2:Q2"/>
    <mergeCell ref="V2:X2"/>
    <mergeCell ref="AG2:AP2"/>
    <mergeCell ref="AP3:AP4"/>
    <mergeCell ref="Y3:AB3"/>
    <mergeCell ref="AC3:AF3"/>
    <mergeCell ref="N3:N4"/>
    <mergeCell ref="V3:X3"/>
    <mergeCell ref="B21:B22"/>
    <mergeCell ref="C21:C22"/>
    <mergeCell ref="A21:A22"/>
    <mergeCell ref="O3:O4"/>
    <mergeCell ref="B8:B16"/>
    <mergeCell ref="C8:C16"/>
    <mergeCell ref="A8:A16"/>
  </mergeCells>
  <pageMargins left="0.22" right="0.2" top="0.4" bottom="0.17" header="0.3" footer="0.17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7"/>
  <sheetViews>
    <sheetView topLeftCell="A13" zoomScale="70" zoomScaleNormal="70" workbookViewId="0">
      <selection activeCell="B7" sqref="B7:B20"/>
    </sheetView>
  </sheetViews>
  <sheetFormatPr defaultRowHeight="13.5" x14ac:dyDescent="0.25"/>
  <cols>
    <col min="1" max="1" width="4.7109375" style="140" customWidth="1"/>
    <col min="2" max="5" width="16.7109375" style="140" customWidth="1"/>
    <col min="6" max="7" width="16.7109375" style="142" customWidth="1"/>
    <col min="8" max="8" width="18.7109375" style="140" customWidth="1"/>
    <col min="9" max="13" width="9.7109375" style="140" customWidth="1"/>
    <col min="14" max="23" width="16.7109375" style="140" customWidth="1"/>
    <col min="24" max="24" width="26.28515625" style="140" customWidth="1"/>
    <col min="25" max="32" width="16.7109375" style="140" customWidth="1"/>
    <col min="33" max="36" width="16.7109375" style="141" customWidth="1"/>
    <col min="37" max="42" width="16.7109375" style="140" customWidth="1"/>
    <col min="43" max="43" width="8.85546875" style="140" customWidth="1"/>
    <col min="44" max="44" width="9.28515625" style="140" customWidth="1"/>
    <col min="45" max="45" width="4.140625" style="140" customWidth="1"/>
    <col min="46" max="46" width="6.5703125" style="140" customWidth="1"/>
    <col min="47" max="47" width="5.42578125" style="140" customWidth="1"/>
    <col min="48" max="48" width="5" style="140" customWidth="1"/>
    <col min="49" max="49" width="8" style="140" customWidth="1"/>
    <col min="50" max="50" width="5" style="140" customWidth="1"/>
    <col min="51" max="51" width="6.140625" style="140" customWidth="1"/>
    <col min="52" max="52" width="4.28515625" style="140" customWidth="1"/>
    <col min="53" max="53" width="36.7109375" style="140" customWidth="1"/>
    <col min="54" max="16384" width="9.140625" style="140"/>
  </cols>
  <sheetData>
    <row r="1" spans="1:52" ht="33" customHeight="1" thickBot="1" x14ac:dyDescent="0.3">
      <c r="A1" s="905" t="s">
        <v>560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  <c r="T1" s="905"/>
      <c r="U1" s="905"/>
      <c r="V1" s="905"/>
      <c r="W1" s="905"/>
      <c r="X1" s="905"/>
      <c r="Y1" s="905"/>
      <c r="Z1" s="905"/>
      <c r="AA1" s="905"/>
      <c r="AB1" s="905"/>
      <c r="AC1" s="905"/>
      <c r="AD1" s="905"/>
      <c r="AE1" s="905"/>
      <c r="AF1" s="905"/>
      <c r="AG1" s="905"/>
      <c r="AH1" s="905"/>
      <c r="AI1" s="905"/>
      <c r="AJ1" s="905"/>
      <c r="AK1" s="905"/>
      <c r="AL1" s="905"/>
      <c r="AM1" s="905"/>
      <c r="AN1" s="905"/>
      <c r="AO1" s="905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</row>
    <row r="2" spans="1:52" ht="57" customHeight="1" x14ac:dyDescent="0.25">
      <c r="A2" s="906" t="s">
        <v>134</v>
      </c>
      <c r="B2" s="897" t="s">
        <v>133</v>
      </c>
      <c r="C2" s="910" t="s">
        <v>132</v>
      </c>
      <c r="D2" s="911" t="s">
        <v>131</v>
      </c>
      <c r="E2" s="911"/>
      <c r="F2" s="911"/>
      <c r="G2" s="911"/>
      <c r="H2" s="911"/>
      <c r="I2" s="930" t="s">
        <v>130</v>
      </c>
      <c r="J2" s="930"/>
      <c r="K2" s="930"/>
      <c r="L2" s="930"/>
      <c r="M2" s="930"/>
      <c r="N2" s="935" t="s">
        <v>129</v>
      </c>
      <c r="O2" s="935"/>
      <c r="P2" s="935"/>
      <c r="Q2" s="935"/>
      <c r="R2" s="913" t="s">
        <v>128</v>
      </c>
      <c r="S2" s="913"/>
      <c r="T2" s="913"/>
      <c r="U2" s="913"/>
      <c r="V2" s="930" t="s">
        <v>127</v>
      </c>
      <c r="W2" s="930"/>
      <c r="X2" s="930"/>
      <c r="Y2" s="911" t="s">
        <v>126</v>
      </c>
      <c r="Z2" s="911"/>
      <c r="AA2" s="911"/>
      <c r="AB2" s="911"/>
      <c r="AC2" s="911"/>
      <c r="AD2" s="911"/>
      <c r="AE2" s="911"/>
      <c r="AF2" s="911"/>
      <c r="AG2" s="930" t="s">
        <v>125</v>
      </c>
      <c r="AH2" s="930"/>
      <c r="AI2" s="930"/>
      <c r="AJ2" s="930"/>
      <c r="AK2" s="930"/>
      <c r="AL2" s="930"/>
      <c r="AM2" s="930"/>
      <c r="AN2" s="930"/>
      <c r="AO2" s="930"/>
      <c r="AP2" s="931"/>
      <c r="AQ2" s="210"/>
      <c r="AR2" s="210"/>
      <c r="AS2" s="210"/>
      <c r="AT2" s="210"/>
      <c r="AU2" s="210"/>
      <c r="AV2" s="210"/>
    </row>
    <row r="3" spans="1:52" ht="136.5" customHeight="1" x14ac:dyDescent="0.25">
      <c r="A3" s="907"/>
      <c r="B3" s="890"/>
      <c r="C3" s="894"/>
      <c r="D3" s="894" t="s">
        <v>124</v>
      </c>
      <c r="E3" s="890" t="s">
        <v>123</v>
      </c>
      <c r="F3" s="932" t="s">
        <v>122</v>
      </c>
      <c r="G3" s="933" t="s">
        <v>121</v>
      </c>
      <c r="H3" s="936" t="s">
        <v>120</v>
      </c>
      <c r="I3" s="933" t="s">
        <v>119</v>
      </c>
      <c r="J3" s="933" t="s">
        <v>118</v>
      </c>
      <c r="K3" s="933" t="s">
        <v>117</v>
      </c>
      <c r="L3" s="933" t="s">
        <v>116</v>
      </c>
      <c r="M3" s="927" t="s">
        <v>100</v>
      </c>
      <c r="N3" s="928" t="s">
        <v>115</v>
      </c>
      <c r="O3" s="928" t="s">
        <v>114</v>
      </c>
      <c r="P3" s="928" t="s">
        <v>113</v>
      </c>
      <c r="Q3" s="929" t="s">
        <v>107</v>
      </c>
      <c r="R3" s="914"/>
      <c r="S3" s="914"/>
      <c r="T3" s="914"/>
      <c r="U3" s="914"/>
      <c r="V3" s="927" t="s">
        <v>112</v>
      </c>
      <c r="W3" s="927"/>
      <c r="X3" s="927"/>
      <c r="Y3" s="890" t="s">
        <v>111</v>
      </c>
      <c r="Z3" s="890"/>
      <c r="AA3" s="890"/>
      <c r="AB3" s="890"/>
      <c r="AC3" s="890" t="s">
        <v>110</v>
      </c>
      <c r="AD3" s="890"/>
      <c r="AE3" s="890"/>
      <c r="AF3" s="890"/>
      <c r="AG3" s="891" t="s">
        <v>109</v>
      </c>
      <c r="AH3" s="891"/>
      <c r="AI3" s="891"/>
      <c r="AJ3" s="891"/>
      <c r="AK3" s="924" t="s">
        <v>108</v>
      </c>
      <c r="AL3" s="924"/>
      <c r="AM3" s="924"/>
      <c r="AN3" s="924"/>
      <c r="AO3" s="925" t="s">
        <v>107</v>
      </c>
      <c r="AP3" s="926" t="s">
        <v>106</v>
      </c>
      <c r="AQ3" s="209"/>
      <c r="AR3" s="209"/>
      <c r="AS3" s="209"/>
      <c r="AT3" s="209"/>
      <c r="AU3" s="209"/>
      <c r="AV3" s="209"/>
    </row>
    <row r="4" spans="1:52" ht="93.75" customHeight="1" x14ac:dyDescent="0.25">
      <c r="A4" s="907"/>
      <c r="B4" s="890"/>
      <c r="C4" s="894"/>
      <c r="D4" s="894"/>
      <c r="E4" s="890"/>
      <c r="F4" s="932"/>
      <c r="G4" s="933"/>
      <c r="H4" s="936"/>
      <c r="I4" s="933"/>
      <c r="J4" s="933"/>
      <c r="K4" s="933"/>
      <c r="L4" s="933"/>
      <c r="M4" s="927"/>
      <c r="N4" s="928"/>
      <c r="O4" s="928"/>
      <c r="P4" s="928"/>
      <c r="Q4" s="929"/>
      <c r="R4" s="442" t="s">
        <v>105</v>
      </c>
      <c r="S4" s="442" t="s">
        <v>104</v>
      </c>
      <c r="T4" s="442" t="s">
        <v>103</v>
      </c>
      <c r="U4" s="442" t="s">
        <v>96</v>
      </c>
      <c r="V4" s="136" t="s">
        <v>291</v>
      </c>
      <c r="W4" s="136" t="s">
        <v>101</v>
      </c>
      <c r="X4" s="136" t="s">
        <v>93</v>
      </c>
      <c r="Y4" s="441" t="s">
        <v>99</v>
      </c>
      <c r="Z4" s="441" t="s">
        <v>98</v>
      </c>
      <c r="AA4" s="441" t="s">
        <v>97</v>
      </c>
      <c r="AB4" s="441" t="s">
        <v>100</v>
      </c>
      <c r="AC4" s="441" t="s">
        <v>99</v>
      </c>
      <c r="AD4" s="441" t="s">
        <v>98</v>
      </c>
      <c r="AE4" s="441" t="s">
        <v>97</v>
      </c>
      <c r="AF4" s="441" t="s">
        <v>100</v>
      </c>
      <c r="AG4" s="440" t="s">
        <v>99</v>
      </c>
      <c r="AH4" s="440" t="s">
        <v>98</v>
      </c>
      <c r="AI4" s="440" t="s">
        <v>97</v>
      </c>
      <c r="AJ4" s="439" t="s">
        <v>96</v>
      </c>
      <c r="AK4" s="438" t="s">
        <v>99</v>
      </c>
      <c r="AL4" s="438" t="s">
        <v>98</v>
      </c>
      <c r="AM4" s="438" t="s">
        <v>97</v>
      </c>
      <c r="AN4" s="437" t="s">
        <v>96</v>
      </c>
      <c r="AO4" s="925"/>
      <c r="AP4" s="926"/>
      <c r="AQ4" s="130"/>
      <c r="AR4" s="130"/>
      <c r="AS4" s="209"/>
      <c r="AT4" s="130"/>
      <c r="AU4" s="130"/>
      <c r="AV4" s="130"/>
    </row>
    <row r="5" spans="1:52" ht="30.75" customHeight="1" thickBot="1" x14ac:dyDescent="0.3">
      <c r="A5" s="908"/>
      <c r="B5" s="909"/>
      <c r="C5" s="436" t="s">
        <v>94</v>
      </c>
      <c r="D5" s="902"/>
      <c r="E5" s="436" t="s">
        <v>94</v>
      </c>
      <c r="F5" s="435"/>
      <c r="G5" s="435"/>
      <c r="H5" s="434"/>
      <c r="I5" s="123"/>
      <c r="J5" s="123"/>
      <c r="K5" s="127"/>
      <c r="L5" s="123"/>
      <c r="M5" s="123"/>
      <c r="N5" s="126" t="s">
        <v>88</v>
      </c>
      <c r="O5" s="126" t="s">
        <v>88</v>
      </c>
      <c r="P5" s="126" t="s">
        <v>88</v>
      </c>
      <c r="Q5" s="125" t="s">
        <v>88</v>
      </c>
      <c r="R5" s="433" t="s">
        <v>89</v>
      </c>
      <c r="S5" s="433" t="s">
        <v>89</v>
      </c>
      <c r="T5" s="433" t="s">
        <v>89</v>
      </c>
      <c r="U5" s="433" t="s">
        <v>89</v>
      </c>
      <c r="V5" s="123" t="s">
        <v>95</v>
      </c>
      <c r="W5" s="123" t="s">
        <v>94</v>
      </c>
      <c r="X5" s="123" t="s">
        <v>93</v>
      </c>
      <c r="Y5" s="432" t="s">
        <v>92</v>
      </c>
      <c r="Z5" s="432" t="s">
        <v>91</v>
      </c>
      <c r="AA5" s="432" t="s">
        <v>90</v>
      </c>
      <c r="AB5" s="432"/>
      <c r="AC5" s="432" t="s">
        <v>92</v>
      </c>
      <c r="AD5" s="432" t="s">
        <v>91</v>
      </c>
      <c r="AE5" s="432" t="s">
        <v>90</v>
      </c>
      <c r="AF5" s="432"/>
      <c r="AG5" s="431" t="s">
        <v>89</v>
      </c>
      <c r="AH5" s="431" t="s">
        <v>89</v>
      </c>
      <c r="AI5" s="431" t="s">
        <v>89</v>
      </c>
      <c r="AJ5" s="431" t="s">
        <v>89</v>
      </c>
      <c r="AK5" s="430" t="s">
        <v>89</v>
      </c>
      <c r="AL5" s="430" t="s">
        <v>89</v>
      </c>
      <c r="AM5" s="430" t="s">
        <v>89</v>
      </c>
      <c r="AN5" s="119" t="s">
        <v>88</v>
      </c>
      <c r="AO5" s="118" t="s">
        <v>88</v>
      </c>
      <c r="AP5" s="117" t="s">
        <v>88</v>
      </c>
      <c r="AQ5" s="74"/>
      <c r="AR5" s="74"/>
      <c r="AS5" s="74"/>
      <c r="AT5" s="74"/>
      <c r="AU5" s="74"/>
      <c r="AV5" s="74"/>
    </row>
    <row r="6" spans="1:52" ht="19.5" customHeight="1" x14ac:dyDescent="0.25">
      <c r="A6" s="116">
        <v>1</v>
      </c>
      <c r="B6" s="108">
        <v>2</v>
      </c>
      <c r="C6" s="109">
        <v>3</v>
      </c>
      <c r="D6" s="108">
        <v>4</v>
      </c>
      <c r="E6" s="109">
        <v>5</v>
      </c>
      <c r="F6" s="429">
        <v>6</v>
      </c>
      <c r="G6" s="109">
        <v>7</v>
      </c>
      <c r="H6" s="115">
        <v>8</v>
      </c>
      <c r="I6" s="109">
        <v>9</v>
      </c>
      <c r="J6" s="108">
        <v>10</v>
      </c>
      <c r="K6" s="428">
        <v>11</v>
      </c>
      <c r="L6" s="108">
        <v>12</v>
      </c>
      <c r="M6" s="109">
        <v>13</v>
      </c>
      <c r="N6" s="113">
        <v>14</v>
      </c>
      <c r="O6" s="114">
        <v>15</v>
      </c>
      <c r="P6" s="113">
        <v>16</v>
      </c>
      <c r="Q6" s="112">
        <v>17</v>
      </c>
      <c r="R6" s="111">
        <v>18</v>
      </c>
      <c r="S6" s="110">
        <v>19</v>
      </c>
      <c r="T6" s="111">
        <v>20</v>
      </c>
      <c r="U6" s="110">
        <v>21</v>
      </c>
      <c r="V6" s="108">
        <v>22</v>
      </c>
      <c r="W6" s="109">
        <v>23</v>
      </c>
      <c r="X6" s="108">
        <v>24</v>
      </c>
      <c r="Y6" s="109">
        <v>25</v>
      </c>
      <c r="Z6" s="108">
        <v>26</v>
      </c>
      <c r="AA6" s="109">
        <v>27</v>
      </c>
      <c r="AB6" s="108">
        <v>28</v>
      </c>
      <c r="AC6" s="109">
        <v>29</v>
      </c>
      <c r="AD6" s="108">
        <v>30</v>
      </c>
      <c r="AE6" s="109">
        <v>31</v>
      </c>
      <c r="AF6" s="108">
        <v>32</v>
      </c>
      <c r="AG6" s="107">
        <v>33</v>
      </c>
      <c r="AH6" s="106">
        <v>34</v>
      </c>
      <c r="AI6" s="107">
        <v>35</v>
      </c>
      <c r="AJ6" s="106">
        <v>36</v>
      </c>
      <c r="AK6" s="105">
        <v>37</v>
      </c>
      <c r="AL6" s="104">
        <v>38</v>
      </c>
      <c r="AM6" s="105">
        <v>39</v>
      </c>
      <c r="AN6" s="104">
        <v>40</v>
      </c>
      <c r="AO6" s="103">
        <v>41</v>
      </c>
      <c r="AP6" s="102">
        <v>42</v>
      </c>
      <c r="AQ6" s="101"/>
      <c r="AR6" s="100"/>
      <c r="AS6" s="101"/>
      <c r="AT6" s="100"/>
      <c r="AU6" s="101"/>
      <c r="AV6" s="427"/>
    </row>
    <row r="7" spans="1:52" ht="99" customHeight="1" x14ac:dyDescent="0.25">
      <c r="A7" s="1002">
        <v>1</v>
      </c>
      <c r="B7" s="996" t="s">
        <v>559</v>
      </c>
      <c r="C7" s="996">
        <v>35</v>
      </c>
      <c r="D7" s="426" t="s">
        <v>557</v>
      </c>
      <c r="E7" s="151">
        <v>1</v>
      </c>
      <c r="F7" s="422" t="s">
        <v>556</v>
      </c>
      <c r="G7" s="426" t="s">
        <v>558</v>
      </c>
      <c r="H7" s="166" t="s">
        <v>532</v>
      </c>
      <c r="I7" s="151" t="s">
        <v>27</v>
      </c>
      <c r="J7" s="151" t="s">
        <v>27</v>
      </c>
      <c r="K7" s="151" t="s">
        <v>82</v>
      </c>
      <c r="L7" s="151" t="s">
        <v>27</v>
      </c>
      <c r="M7" s="151" t="s">
        <v>27</v>
      </c>
      <c r="N7" s="421">
        <v>694436</v>
      </c>
      <c r="O7" s="421">
        <v>223860</v>
      </c>
      <c r="P7" s="421">
        <v>18000</v>
      </c>
      <c r="Q7" s="420">
        <f t="shared" ref="Q7:Q17" si="0">N7+O7+P7</f>
        <v>936296</v>
      </c>
      <c r="R7" s="43">
        <v>0</v>
      </c>
      <c r="S7" s="43">
        <v>0</v>
      </c>
      <c r="T7" s="43">
        <v>0</v>
      </c>
      <c r="U7" s="43">
        <v>250</v>
      </c>
      <c r="V7" s="1007">
        <v>44950</v>
      </c>
      <c r="W7" s="96">
        <v>0</v>
      </c>
      <c r="X7" s="95">
        <f>W7*100/V7</f>
        <v>0</v>
      </c>
      <c r="Y7" s="172">
        <v>0</v>
      </c>
      <c r="Z7" s="172">
        <v>0</v>
      </c>
      <c r="AA7" s="172">
        <v>0</v>
      </c>
      <c r="AB7" s="172">
        <v>48</v>
      </c>
      <c r="AC7" s="96">
        <v>0</v>
      </c>
      <c r="AD7" s="96">
        <v>0</v>
      </c>
      <c r="AE7" s="96">
        <v>0</v>
      </c>
      <c r="AF7" s="96">
        <v>0</v>
      </c>
      <c r="AG7" s="81">
        <v>0</v>
      </c>
      <c r="AH7" s="81">
        <v>0</v>
      </c>
      <c r="AI7" s="81">
        <v>0</v>
      </c>
      <c r="AJ7" s="81">
        <v>0</v>
      </c>
      <c r="AK7" s="148">
        <v>0</v>
      </c>
      <c r="AL7" s="148">
        <v>0</v>
      </c>
      <c r="AM7" s="148">
        <v>0</v>
      </c>
      <c r="AN7" s="148">
        <v>0</v>
      </c>
      <c r="AO7" s="413">
        <f t="shared" ref="AO7:AO22" si="1">AK7+AL7+AM7+AN7</f>
        <v>0</v>
      </c>
      <c r="AP7" s="412">
        <f t="shared" ref="AP7:AP27" si="2">AO7-Q7</f>
        <v>-936296</v>
      </c>
      <c r="AQ7" s="74"/>
      <c r="AR7" s="74"/>
      <c r="AS7" s="74"/>
      <c r="AT7" s="74"/>
      <c r="AU7" s="74"/>
      <c r="AV7" s="74"/>
    </row>
    <row r="8" spans="1:52" ht="99" customHeight="1" x14ac:dyDescent="0.25">
      <c r="A8" s="1003"/>
      <c r="B8" s="997"/>
      <c r="C8" s="997"/>
      <c r="D8" s="426" t="s">
        <v>557</v>
      </c>
      <c r="E8" s="151">
        <v>1</v>
      </c>
      <c r="F8" s="422" t="s">
        <v>556</v>
      </c>
      <c r="G8" s="426" t="s">
        <v>555</v>
      </c>
      <c r="H8" s="166" t="s">
        <v>532</v>
      </c>
      <c r="I8" s="151" t="s">
        <v>27</v>
      </c>
      <c r="J8" s="151" t="s">
        <v>27</v>
      </c>
      <c r="K8" s="151" t="s">
        <v>82</v>
      </c>
      <c r="L8" s="151" t="s">
        <v>27</v>
      </c>
      <c r="M8" s="151" t="s">
        <v>27</v>
      </c>
      <c r="N8" s="421">
        <v>792307</v>
      </c>
      <c r="O8" s="421">
        <v>373920</v>
      </c>
      <c r="P8" s="421">
        <v>10500</v>
      </c>
      <c r="Q8" s="420">
        <f t="shared" si="0"/>
        <v>1176727</v>
      </c>
      <c r="R8" s="43">
        <v>0</v>
      </c>
      <c r="S8" s="43">
        <v>0</v>
      </c>
      <c r="T8" s="43">
        <v>0</v>
      </c>
      <c r="U8" s="43">
        <v>300</v>
      </c>
      <c r="V8" s="989"/>
      <c r="W8" s="96">
        <v>0</v>
      </c>
      <c r="X8" s="95">
        <f>W8*100/V7</f>
        <v>0</v>
      </c>
      <c r="Y8" s="172">
        <v>0</v>
      </c>
      <c r="Z8" s="172">
        <v>0</v>
      </c>
      <c r="AA8" s="172">
        <v>0</v>
      </c>
      <c r="AB8" s="172">
        <v>110</v>
      </c>
      <c r="AC8" s="96">
        <v>0</v>
      </c>
      <c r="AD8" s="96">
        <v>0</v>
      </c>
      <c r="AE8" s="96">
        <v>0</v>
      </c>
      <c r="AF8" s="96">
        <v>0</v>
      </c>
      <c r="AG8" s="81">
        <v>0</v>
      </c>
      <c r="AH8" s="81">
        <v>0</v>
      </c>
      <c r="AI8" s="81">
        <v>0</v>
      </c>
      <c r="AJ8" s="81">
        <v>0</v>
      </c>
      <c r="AK8" s="148">
        <v>0</v>
      </c>
      <c r="AL8" s="148">
        <v>0</v>
      </c>
      <c r="AM8" s="148">
        <v>0</v>
      </c>
      <c r="AN8" s="148">
        <v>0</v>
      </c>
      <c r="AO8" s="413">
        <f t="shared" si="1"/>
        <v>0</v>
      </c>
      <c r="AP8" s="412">
        <f t="shared" si="2"/>
        <v>-1176727</v>
      </c>
      <c r="AQ8" s="74"/>
      <c r="AR8" s="74"/>
      <c r="AS8" s="74"/>
      <c r="AT8" s="74"/>
      <c r="AU8" s="74"/>
      <c r="AV8" s="74"/>
    </row>
    <row r="9" spans="1:52" ht="99" customHeight="1" x14ac:dyDescent="0.25">
      <c r="A9" s="1003"/>
      <c r="B9" s="997"/>
      <c r="C9" s="997"/>
      <c r="D9" s="426" t="s">
        <v>554</v>
      </c>
      <c r="E9" s="151">
        <v>1</v>
      </c>
      <c r="F9" s="422" t="s">
        <v>539</v>
      </c>
      <c r="G9" s="426" t="s">
        <v>553</v>
      </c>
      <c r="H9" s="166" t="s">
        <v>532</v>
      </c>
      <c r="I9" s="151" t="s">
        <v>27</v>
      </c>
      <c r="J9" s="151" t="s">
        <v>27</v>
      </c>
      <c r="K9" s="151" t="s">
        <v>82</v>
      </c>
      <c r="L9" s="151" t="s">
        <v>27</v>
      </c>
      <c r="M9" s="151" t="s">
        <v>27</v>
      </c>
      <c r="N9" s="421">
        <v>965151</v>
      </c>
      <c r="O9" s="421">
        <v>654360</v>
      </c>
      <c r="P9" s="421">
        <v>391100</v>
      </c>
      <c r="Q9" s="420">
        <f t="shared" si="0"/>
        <v>2010611</v>
      </c>
      <c r="R9" s="43">
        <v>0</v>
      </c>
      <c r="S9" s="43">
        <v>0</v>
      </c>
      <c r="T9" s="43">
        <v>10000</v>
      </c>
      <c r="U9" s="43">
        <v>0</v>
      </c>
      <c r="V9" s="989"/>
      <c r="W9" s="96">
        <v>0</v>
      </c>
      <c r="X9" s="95">
        <f>W9*100/V7</f>
        <v>0</v>
      </c>
      <c r="Y9" s="172">
        <v>0</v>
      </c>
      <c r="Z9" s="172">
        <v>0</v>
      </c>
      <c r="AA9" s="172">
        <v>95</v>
      </c>
      <c r="AB9" s="172">
        <v>0</v>
      </c>
      <c r="AC9" s="96">
        <v>0</v>
      </c>
      <c r="AD9" s="96">
        <v>0</v>
      </c>
      <c r="AE9" s="96">
        <v>0</v>
      </c>
      <c r="AF9" s="96">
        <v>0</v>
      </c>
      <c r="AG9" s="81">
        <v>0</v>
      </c>
      <c r="AH9" s="81">
        <v>0</v>
      </c>
      <c r="AI9" s="81">
        <v>0</v>
      </c>
      <c r="AJ9" s="81">
        <v>0</v>
      </c>
      <c r="AK9" s="148">
        <v>0</v>
      </c>
      <c r="AL9" s="148">
        <v>0</v>
      </c>
      <c r="AM9" s="148">
        <v>0</v>
      </c>
      <c r="AN9" s="148">
        <v>0</v>
      </c>
      <c r="AO9" s="413">
        <f t="shared" si="1"/>
        <v>0</v>
      </c>
      <c r="AP9" s="412">
        <f t="shared" si="2"/>
        <v>-2010611</v>
      </c>
      <c r="AQ9" s="74"/>
      <c r="AR9" s="74"/>
      <c r="AS9" s="74"/>
      <c r="AT9" s="74"/>
      <c r="AU9" s="74"/>
      <c r="AV9" s="74"/>
    </row>
    <row r="10" spans="1:52" ht="99" customHeight="1" x14ac:dyDescent="0.25">
      <c r="A10" s="1003"/>
      <c r="B10" s="997"/>
      <c r="C10" s="997"/>
      <c r="D10" s="426" t="s">
        <v>552</v>
      </c>
      <c r="E10" s="151">
        <v>1</v>
      </c>
      <c r="F10" s="422" t="s">
        <v>551</v>
      </c>
      <c r="G10" s="426" t="s">
        <v>550</v>
      </c>
      <c r="H10" s="166" t="s">
        <v>532</v>
      </c>
      <c r="I10" s="151" t="s">
        <v>27</v>
      </c>
      <c r="J10" s="151" t="s">
        <v>27</v>
      </c>
      <c r="K10" s="151" t="s">
        <v>82</v>
      </c>
      <c r="L10" s="151" t="s">
        <v>27</v>
      </c>
      <c r="M10" s="151" t="s">
        <v>27</v>
      </c>
      <c r="N10" s="421">
        <v>845353</v>
      </c>
      <c r="O10" s="421">
        <v>339480</v>
      </c>
      <c r="P10" s="425">
        <v>0</v>
      </c>
      <c r="Q10" s="420">
        <f t="shared" si="0"/>
        <v>1184833</v>
      </c>
      <c r="R10" s="43">
        <v>0</v>
      </c>
      <c r="S10" s="43">
        <v>13000</v>
      </c>
      <c r="T10" s="43">
        <v>0</v>
      </c>
      <c r="U10" s="43">
        <v>0</v>
      </c>
      <c r="V10" s="989"/>
      <c r="W10" s="96">
        <v>0</v>
      </c>
      <c r="X10" s="95">
        <f>W10*100/V7</f>
        <v>0</v>
      </c>
      <c r="Y10" s="172">
        <v>0</v>
      </c>
      <c r="Z10" s="172">
        <v>6500</v>
      </c>
      <c r="AA10" s="172">
        <v>0</v>
      </c>
      <c r="AB10" s="172">
        <v>0</v>
      </c>
      <c r="AC10" s="96">
        <v>0</v>
      </c>
      <c r="AD10" s="96">
        <v>0</v>
      </c>
      <c r="AE10" s="96">
        <v>0</v>
      </c>
      <c r="AF10" s="96">
        <v>0</v>
      </c>
      <c r="AG10" s="81">
        <v>0</v>
      </c>
      <c r="AH10" s="81">
        <v>0</v>
      </c>
      <c r="AI10" s="81">
        <v>0</v>
      </c>
      <c r="AJ10" s="81">
        <v>0</v>
      </c>
      <c r="AK10" s="148">
        <v>0</v>
      </c>
      <c r="AL10" s="148">
        <v>0</v>
      </c>
      <c r="AM10" s="148">
        <v>0</v>
      </c>
      <c r="AN10" s="148">
        <v>0</v>
      </c>
      <c r="AO10" s="413">
        <f t="shared" si="1"/>
        <v>0</v>
      </c>
      <c r="AP10" s="412">
        <f t="shared" si="2"/>
        <v>-1184833</v>
      </c>
      <c r="AQ10" s="74"/>
      <c r="AR10" s="74"/>
      <c r="AS10" s="74"/>
      <c r="AT10" s="74"/>
      <c r="AU10" s="74"/>
      <c r="AV10" s="74"/>
    </row>
    <row r="11" spans="1:52" ht="99" customHeight="1" x14ac:dyDescent="0.25">
      <c r="A11" s="1003"/>
      <c r="B11" s="997"/>
      <c r="C11" s="997"/>
      <c r="D11" s="426" t="s">
        <v>549</v>
      </c>
      <c r="E11" s="151">
        <v>1</v>
      </c>
      <c r="F11" s="422" t="s">
        <v>548</v>
      </c>
      <c r="G11" s="426" t="s">
        <v>547</v>
      </c>
      <c r="H11" s="166" t="s">
        <v>532</v>
      </c>
      <c r="I11" s="151" t="s">
        <v>27</v>
      </c>
      <c r="J11" s="151" t="s">
        <v>27</v>
      </c>
      <c r="K11" s="151" t="s">
        <v>82</v>
      </c>
      <c r="L11" s="151" t="s">
        <v>27</v>
      </c>
      <c r="M11" s="151" t="s">
        <v>27</v>
      </c>
      <c r="N11" s="421">
        <v>800000</v>
      </c>
      <c r="O11" s="421">
        <v>425580</v>
      </c>
      <c r="P11" s="425">
        <v>13500</v>
      </c>
      <c r="Q11" s="424">
        <f t="shared" si="0"/>
        <v>1239080</v>
      </c>
      <c r="R11" s="43">
        <v>0</v>
      </c>
      <c r="S11" s="43">
        <v>0</v>
      </c>
      <c r="T11" s="43">
        <v>0</v>
      </c>
      <c r="U11" s="43">
        <v>0</v>
      </c>
      <c r="V11" s="989"/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81">
        <v>0</v>
      </c>
      <c r="AH11" s="81">
        <v>0</v>
      </c>
      <c r="AI11" s="81">
        <v>0</v>
      </c>
      <c r="AJ11" s="81">
        <v>0</v>
      </c>
      <c r="AK11" s="148">
        <f t="shared" ref="AK11:AM15" si="3">R11*Y11</f>
        <v>0</v>
      </c>
      <c r="AL11" s="148">
        <f t="shared" si="3"/>
        <v>0</v>
      </c>
      <c r="AM11" s="148">
        <f t="shared" si="3"/>
        <v>0</v>
      </c>
      <c r="AN11" s="148">
        <v>1219474</v>
      </c>
      <c r="AO11" s="413">
        <f t="shared" si="1"/>
        <v>1219474</v>
      </c>
      <c r="AP11" s="412">
        <f t="shared" si="2"/>
        <v>-19606</v>
      </c>
      <c r="AQ11" s="74"/>
      <c r="AR11" s="74"/>
      <c r="AS11" s="74"/>
      <c r="AT11" s="74"/>
      <c r="AU11" s="74"/>
      <c r="AV11" s="74"/>
    </row>
    <row r="12" spans="1:52" ht="99" customHeight="1" x14ac:dyDescent="0.25">
      <c r="A12" s="1003"/>
      <c r="B12" s="997"/>
      <c r="C12" s="997"/>
      <c r="D12" s="155" t="s">
        <v>544</v>
      </c>
      <c r="E12" s="151">
        <v>1</v>
      </c>
      <c r="F12" s="155" t="s">
        <v>546</v>
      </c>
      <c r="G12" s="155" t="s">
        <v>545</v>
      </c>
      <c r="H12" s="166" t="s">
        <v>532</v>
      </c>
      <c r="I12" s="151" t="s">
        <v>27</v>
      </c>
      <c r="J12" s="151" t="s">
        <v>27</v>
      </c>
      <c r="K12" s="151" t="s">
        <v>27</v>
      </c>
      <c r="L12" s="151" t="s">
        <v>82</v>
      </c>
      <c r="M12" s="151" t="s">
        <v>27</v>
      </c>
      <c r="N12" s="89">
        <v>848590</v>
      </c>
      <c r="O12" s="89">
        <v>974508</v>
      </c>
      <c r="P12" s="89">
        <v>238170</v>
      </c>
      <c r="Q12" s="423">
        <f t="shared" si="0"/>
        <v>2061268</v>
      </c>
      <c r="R12" s="43">
        <v>0</v>
      </c>
      <c r="S12" s="43">
        <v>0</v>
      </c>
      <c r="T12" s="43">
        <v>0</v>
      </c>
      <c r="U12" s="43">
        <v>13000</v>
      </c>
      <c r="V12" s="989"/>
      <c r="W12" s="151">
        <v>8</v>
      </c>
      <c r="X12" s="151">
        <f>W12*100/V7</f>
        <v>1.7797552836484983E-2</v>
      </c>
      <c r="Y12" s="151">
        <v>0</v>
      </c>
      <c r="Z12" s="151">
        <v>0</v>
      </c>
      <c r="AA12" s="151">
        <v>0</v>
      </c>
      <c r="AB12" s="151">
        <v>900</v>
      </c>
      <c r="AC12" s="151">
        <v>0</v>
      </c>
      <c r="AD12" s="151">
        <v>0</v>
      </c>
      <c r="AE12" s="151">
        <v>0</v>
      </c>
      <c r="AF12" s="151">
        <v>0</v>
      </c>
      <c r="AG12" s="81">
        <v>0</v>
      </c>
      <c r="AH12" s="81">
        <v>0</v>
      </c>
      <c r="AI12" s="81">
        <v>0</v>
      </c>
      <c r="AJ12" s="81">
        <v>552500</v>
      </c>
      <c r="AK12" s="148">
        <f t="shared" si="3"/>
        <v>0</v>
      </c>
      <c r="AL12" s="148">
        <f t="shared" si="3"/>
        <v>0</v>
      </c>
      <c r="AM12" s="148">
        <f t="shared" si="3"/>
        <v>0</v>
      </c>
      <c r="AN12" s="148">
        <f>U12*AB12</f>
        <v>11700000</v>
      </c>
      <c r="AO12" s="66">
        <f t="shared" si="1"/>
        <v>11700000</v>
      </c>
      <c r="AP12" s="65">
        <f t="shared" si="2"/>
        <v>9638732</v>
      </c>
      <c r="AQ12" s="74"/>
      <c r="AR12" s="74"/>
      <c r="AS12" s="74"/>
      <c r="AT12" s="74"/>
      <c r="AU12" s="74"/>
      <c r="AV12" s="74"/>
    </row>
    <row r="13" spans="1:52" ht="99" customHeight="1" x14ac:dyDescent="0.25">
      <c r="A13" s="1003"/>
      <c r="B13" s="997"/>
      <c r="C13" s="997"/>
      <c r="D13" s="155" t="s">
        <v>544</v>
      </c>
      <c r="E13" s="151">
        <v>1</v>
      </c>
      <c r="F13" s="151" t="s">
        <v>543</v>
      </c>
      <c r="G13" s="155" t="s">
        <v>542</v>
      </c>
      <c r="H13" s="166" t="s">
        <v>4</v>
      </c>
      <c r="I13" s="151" t="s">
        <v>27</v>
      </c>
      <c r="J13" s="151" t="s">
        <v>27</v>
      </c>
      <c r="K13" s="151" t="s">
        <v>27</v>
      </c>
      <c r="L13" s="151" t="s">
        <v>82</v>
      </c>
      <c r="M13" s="151" t="s">
        <v>27</v>
      </c>
      <c r="N13" s="89">
        <v>1050000</v>
      </c>
      <c r="O13" s="89">
        <v>1632272</v>
      </c>
      <c r="P13" s="89">
        <v>137200</v>
      </c>
      <c r="Q13" s="152">
        <f t="shared" si="0"/>
        <v>2819472</v>
      </c>
      <c r="R13" s="43">
        <v>0</v>
      </c>
      <c r="S13" s="43">
        <v>0</v>
      </c>
      <c r="T13" s="43">
        <v>0</v>
      </c>
      <c r="U13" s="43">
        <v>13000</v>
      </c>
      <c r="V13" s="989"/>
      <c r="W13" s="96">
        <v>4</v>
      </c>
      <c r="X13" s="151">
        <f>W13*100/V7</f>
        <v>8.8987764182424916E-3</v>
      </c>
      <c r="Y13" s="96">
        <v>0</v>
      </c>
      <c r="Z13" s="96">
        <v>0</v>
      </c>
      <c r="AA13" s="96">
        <v>0</v>
      </c>
      <c r="AB13" s="96">
        <v>1018</v>
      </c>
      <c r="AC13" s="96">
        <v>0</v>
      </c>
      <c r="AD13" s="96">
        <v>0</v>
      </c>
      <c r="AE13" s="96">
        <v>0</v>
      </c>
      <c r="AF13" s="96">
        <v>0</v>
      </c>
      <c r="AG13" s="81">
        <v>0</v>
      </c>
      <c r="AH13" s="81">
        <v>0</v>
      </c>
      <c r="AI13" s="81">
        <v>0</v>
      </c>
      <c r="AJ13" s="81">
        <v>3601000</v>
      </c>
      <c r="AK13" s="148">
        <f t="shared" si="3"/>
        <v>0</v>
      </c>
      <c r="AL13" s="148">
        <f t="shared" si="3"/>
        <v>0</v>
      </c>
      <c r="AM13" s="148">
        <f t="shared" si="3"/>
        <v>0</v>
      </c>
      <c r="AN13" s="148">
        <f>U13*AB13</f>
        <v>13234000</v>
      </c>
      <c r="AO13" s="66">
        <f t="shared" si="1"/>
        <v>13234000</v>
      </c>
      <c r="AP13" s="65">
        <f t="shared" si="2"/>
        <v>10414528</v>
      </c>
      <c r="AQ13" s="74"/>
      <c r="AR13" s="74"/>
      <c r="AS13" s="74"/>
      <c r="AT13" s="74"/>
      <c r="AU13" s="74"/>
      <c r="AV13" s="74"/>
    </row>
    <row r="14" spans="1:52" ht="99" customHeight="1" x14ac:dyDescent="0.25">
      <c r="A14" s="1003"/>
      <c r="B14" s="997"/>
      <c r="C14" s="997"/>
      <c r="D14" s="179" t="s">
        <v>324</v>
      </c>
      <c r="E14" s="415">
        <v>1</v>
      </c>
      <c r="F14" s="415" t="s">
        <v>541</v>
      </c>
      <c r="G14" s="179" t="s">
        <v>540</v>
      </c>
      <c r="H14" s="418" t="s">
        <v>4</v>
      </c>
      <c r="I14" s="151" t="s">
        <v>27</v>
      </c>
      <c r="J14" s="151" t="s">
        <v>27</v>
      </c>
      <c r="K14" s="151" t="s">
        <v>27</v>
      </c>
      <c r="L14" s="151" t="s">
        <v>82</v>
      </c>
      <c r="M14" s="151" t="s">
        <v>27</v>
      </c>
      <c r="N14" s="396">
        <v>950000</v>
      </c>
      <c r="O14" s="396">
        <v>211259</v>
      </c>
      <c r="P14" s="396">
        <v>190200</v>
      </c>
      <c r="Q14" s="152">
        <f t="shared" si="0"/>
        <v>1351459</v>
      </c>
      <c r="R14" s="43">
        <v>0</v>
      </c>
      <c r="S14" s="43">
        <v>0</v>
      </c>
      <c r="T14" s="43">
        <v>0</v>
      </c>
      <c r="U14" s="174">
        <v>5000</v>
      </c>
      <c r="V14" s="989"/>
      <c r="W14" s="96">
        <v>0</v>
      </c>
      <c r="X14" s="95">
        <f>W14*100/V7</f>
        <v>0</v>
      </c>
      <c r="Y14" s="96">
        <v>0</v>
      </c>
      <c r="Z14" s="96">
        <v>0</v>
      </c>
      <c r="AA14" s="96">
        <v>0</v>
      </c>
      <c r="AB14" s="172">
        <v>465</v>
      </c>
      <c r="AC14" s="96">
        <v>0</v>
      </c>
      <c r="AD14" s="96">
        <v>0</v>
      </c>
      <c r="AE14" s="96">
        <v>0</v>
      </c>
      <c r="AF14" s="96">
        <v>0</v>
      </c>
      <c r="AG14" s="417">
        <v>0</v>
      </c>
      <c r="AH14" s="417">
        <v>0</v>
      </c>
      <c r="AI14" s="417">
        <v>0</v>
      </c>
      <c r="AJ14" s="417"/>
      <c r="AK14" s="148">
        <f t="shared" si="3"/>
        <v>0</v>
      </c>
      <c r="AL14" s="148">
        <f t="shared" si="3"/>
        <v>0</v>
      </c>
      <c r="AM14" s="148">
        <f t="shared" si="3"/>
        <v>0</v>
      </c>
      <c r="AN14" s="148">
        <f>U14*AB14</f>
        <v>2325000</v>
      </c>
      <c r="AO14" s="66">
        <f t="shared" si="1"/>
        <v>2325000</v>
      </c>
      <c r="AP14" s="65">
        <f t="shared" si="2"/>
        <v>973541</v>
      </c>
      <c r="AQ14" s="74"/>
      <c r="AR14" s="74"/>
      <c r="AS14" s="74"/>
      <c r="AT14" s="74"/>
      <c r="AU14" s="74"/>
      <c r="AV14" s="74"/>
    </row>
    <row r="15" spans="1:52" ht="99" customHeight="1" x14ac:dyDescent="0.25">
      <c r="A15" s="1003"/>
      <c r="B15" s="997"/>
      <c r="C15" s="997"/>
      <c r="D15" s="179" t="s">
        <v>31</v>
      </c>
      <c r="E15" s="415">
        <v>1</v>
      </c>
      <c r="F15" s="422" t="s">
        <v>539</v>
      </c>
      <c r="G15" s="179" t="s">
        <v>538</v>
      </c>
      <c r="H15" s="418" t="s">
        <v>532</v>
      </c>
      <c r="I15" s="151" t="s">
        <v>27</v>
      </c>
      <c r="J15" s="151" t="s">
        <v>27</v>
      </c>
      <c r="K15" s="151" t="s">
        <v>27</v>
      </c>
      <c r="L15" s="151" t="s">
        <v>82</v>
      </c>
      <c r="M15" s="151" t="s">
        <v>27</v>
      </c>
      <c r="N15" s="396">
        <v>1008000</v>
      </c>
      <c r="O15" s="396">
        <v>830008</v>
      </c>
      <c r="P15" s="396">
        <v>70200</v>
      </c>
      <c r="Q15" s="152">
        <f t="shared" si="0"/>
        <v>1908208</v>
      </c>
      <c r="R15" s="43">
        <v>0</v>
      </c>
      <c r="S15" s="43">
        <v>0</v>
      </c>
      <c r="T15" s="43">
        <v>0</v>
      </c>
      <c r="U15" s="174">
        <v>10000</v>
      </c>
      <c r="V15" s="989"/>
      <c r="W15" s="151">
        <v>0</v>
      </c>
      <c r="X15" s="95">
        <f>W15*100/V7</f>
        <v>0</v>
      </c>
      <c r="Y15" s="96">
        <v>0</v>
      </c>
      <c r="Z15" s="96">
        <v>0</v>
      </c>
      <c r="AA15" s="96">
        <v>0</v>
      </c>
      <c r="AB15" s="172">
        <v>564</v>
      </c>
      <c r="AC15" s="96">
        <v>0</v>
      </c>
      <c r="AD15" s="96">
        <v>0</v>
      </c>
      <c r="AE15" s="96">
        <v>0</v>
      </c>
      <c r="AF15" s="96">
        <v>0</v>
      </c>
      <c r="AG15" s="417">
        <v>0</v>
      </c>
      <c r="AH15" s="417">
        <v>0</v>
      </c>
      <c r="AI15" s="417">
        <v>0</v>
      </c>
      <c r="AJ15" s="417">
        <v>0</v>
      </c>
      <c r="AK15" s="148">
        <f t="shared" si="3"/>
        <v>0</v>
      </c>
      <c r="AL15" s="148">
        <f t="shared" si="3"/>
        <v>0</v>
      </c>
      <c r="AM15" s="148">
        <f t="shared" si="3"/>
        <v>0</v>
      </c>
      <c r="AN15" s="148">
        <f>U15*AB15</f>
        <v>5640000</v>
      </c>
      <c r="AO15" s="66">
        <f t="shared" si="1"/>
        <v>5640000</v>
      </c>
      <c r="AP15" s="65">
        <f t="shared" si="2"/>
        <v>3731792</v>
      </c>
      <c r="AQ15" s="74"/>
      <c r="AR15" s="74"/>
      <c r="AS15" s="74"/>
      <c r="AT15" s="74"/>
      <c r="AU15" s="74"/>
      <c r="AV15" s="74"/>
    </row>
    <row r="16" spans="1:52" ht="99" customHeight="1" x14ac:dyDescent="0.25">
      <c r="A16" s="1003"/>
      <c r="B16" s="997"/>
      <c r="C16" s="997"/>
      <c r="D16" s="179" t="s">
        <v>535</v>
      </c>
      <c r="E16" s="415">
        <v>1</v>
      </c>
      <c r="F16" s="179" t="s">
        <v>537</v>
      </c>
      <c r="G16" s="179" t="s">
        <v>536</v>
      </c>
      <c r="H16" s="418" t="s">
        <v>4</v>
      </c>
      <c r="I16" s="151" t="s">
        <v>27</v>
      </c>
      <c r="J16" s="151" t="s">
        <v>27</v>
      </c>
      <c r="K16" s="151" t="s">
        <v>27</v>
      </c>
      <c r="L16" s="151" t="s">
        <v>82</v>
      </c>
      <c r="M16" s="151" t="s">
        <v>27</v>
      </c>
      <c r="N16" s="421">
        <v>792307</v>
      </c>
      <c r="O16" s="421">
        <v>373920</v>
      </c>
      <c r="P16" s="421">
        <v>10500</v>
      </c>
      <c r="Q16" s="420">
        <f t="shared" si="0"/>
        <v>1176727</v>
      </c>
      <c r="R16" s="43">
        <v>0</v>
      </c>
      <c r="S16" s="43">
        <v>0</v>
      </c>
      <c r="T16" s="43">
        <v>0</v>
      </c>
      <c r="U16" s="43">
        <v>300</v>
      </c>
      <c r="V16" s="989"/>
      <c r="W16" s="151">
        <v>0</v>
      </c>
      <c r="X16" s="95">
        <f>W16*100/V6</f>
        <v>0</v>
      </c>
      <c r="Y16" s="96">
        <v>0</v>
      </c>
      <c r="Z16" s="96">
        <v>0</v>
      </c>
      <c r="AA16" s="172">
        <v>0</v>
      </c>
      <c r="AB16" s="172">
        <v>110</v>
      </c>
      <c r="AC16" s="96">
        <v>0</v>
      </c>
      <c r="AD16" s="96">
        <v>0</v>
      </c>
      <c r="AE16" s="96">
        <v>0</v>
      </c>
      <c r="AF16" s="96">
        <v>0</v>
      </c>
      <c r="AG16" s="417">
        <v>0</v>
      </c>
      <c r="AH16" s="417">
        <v>0</v>
      </c>
      <c r="AI16" s="417">
        <v>0</v>
      </c>
      <c r="AJ16" s="417">
        <v>0</v>
      </c>
      <c r="AK16" s="148">
        <v>0</v>
      </c>
      <c r="AL16" s="148">
        <v>0</v>
      </c>
      <c r="AM16" s="148">
        <v>0</v>
      </c>
      <c r="AN16" s="148">
        <v>0</v>
      </c>
      <c r="AO16" s="66">
        <f t="shared" si="1"/>
        <v>0</v>
      </c>
      <c r="AP16" s="65">
        <f t="shared" si="2"/>
        <v>-1176727</v>
      </c>
      <c r="AQ16" s="74"/>
      <c r="AR16" s="74"/>
      <c r="AS16" s="74"/>
      <c r="AT16" s="74"/>
      <c r="AU16" s="74"/>
      <c r="AV16" s="74"/>
    </row>
    <row r="17" spans="1:48" ht="99" customHeight="1" x14ac:dyDescent="0.25">
      <c r="A17" s="1003"/>
      <c r="B17" s="997"/>
      <c r="C17" s="997"/>
      <c r="D17" s="179" t="s">
        <v>535</v>
      </c>
      <c r="E17" s="415">
        <v>1</v>
      </c>
      <c r="F17" s="415" t="s">
        <v>534</v>
      </c>
      <c r="G17" s="415" t="s">
        <v>533</v>
      </c>
      <c r="H17" s="418" t="s">
        <v>532</v>
      </c>
      <c r="I17" s="151" t="s">
        <v>27</v>
      </c>
      <c r="J17" s="151" t="s">
        <v>27</v>
      </c>
      <c r="K17" s="151" t="s">
        <v>27</v>
      </c>
      <c r="L17" s="151" t="s">
        <v>82</v>
      </c>
      <c r="M17" s="151" t="s">
        <v>27</v>
      </c>
      <c r="N17" s="396">
        <v>892968</v>
      </c>
      <c r="O17" s="396">
        <v>394716</v>
      </c>
      <c r="P17" s="396">
        <v>76200</v>
      </c>
      <c r="Q17" s="152">
        <f t="shared" si="0"/>
        <v>1363884</v>
      </c>
      <c r="R17" s="43">
        <v>0</v>
      </c>
      <c r="S17" s="43">
        <v>0</v>
      </c>
      <c r="T17" s="43">
        <v>0</v>
      </c>
      <c r="U17" s="174">
        <v>12000</v>
      </c>
      <c r="V17" s="989"/>
      <c r="W17" s="96">
        <v>1</v>
      </c>
      <c r="X17" s="151">
        <f>W17/V7*100</f>
        <v>2.2246941045606229E-3</v>
      </c>
      <c r="Y17" s="96">
        <v>0</v>
      </c>
      <c r="Z17" s="96">
        <v>0</v>
      </c>
      <c r="AA17" s="172">
        <v>2710</v>
      </c>
      <c r="AB17" s="172">
        <v>0</v>
      </c>
      <c r="AC17" s="96">
        <v>0</v>
      </c>
      <c r="AD17" s="96">
        <v>0</v>
      </c>
      <c r="AE17" s="96">
        <v>0</v>
      </c>
      <c r="AF17" s="96">
        <v>0</v>
      </c>
      <c r="AG17" s="417">
        <v>0</v>
      </c>
      <c r="AH17" s="417">
        <v>0</v>
      </c>
      <c r="AI17" s="417">
        <v>0</v>
      </c>
      <c r="AJ17" s="417">
        <v>14000</v>
      </c>
      <c r="AK17" s="148">
        <f t="shared" ref="AK17:AM20" si="4">R17*Y17</f>
        <v>0</v>
      </c>
      <c r="AL17" s="148">
        <f t="shared" si="4"/>
        <v>0</v>
      </c>
      <c r="AM17" s="148">
        <f t="shared" si="4"/>
        <v>0</v>
      </c>
      <c r="AN17" s="148">
        <f>U17*AA17</f>
        <v>32520000</v>
      </c>
      <c r="AO17" s="66">
        <f t="shared" si="1"/>
        <v>32520000</v>
      </c>
      <c r="AP17" s="65">
        <f t="shared" si="2"/>
        <v>31156116</v>
      </c>
      <c r="AQ17" s="74"/>
      <c r="AR17" s="74"/>
      <c r="AS17" s="74"/>
      <c r="AT17" s="74"/>
      <c r="AU17" s="74"/>
      <c r="AV17" s="74"/>
    </row>
    <row r="18" spans="1:48" ht="99" customHeight="1" x14ac:dyDescent="0.25">
      <c r="A18" s="1003"/>
      <c r="B18" s="997"/>
      <c r="C18" s="997"/>
      <c r="D18" s="179" t="s">
        <v>522</v>
      </c>
      <c r="E18" s="415">
        <v>1</v>
      </c>
      <c r="F18" s="415" t="s">
        <v>527</v>
      </c>
      <c r="G18" s="415" t="s">
        <v>531</v>
      </c>
      <c r="H18" s="418" t="s">
        <v>4</v>
      </c>
      <c r="I18" s="151" t="s">
        <v>27</v>
      </c>
      <c r="J18" s="151" t="s">
        <v>27</v>
      </c>
      <c r="K18" s="151" t="s">
        <v>27</v>
      </c>
      <c r="L18" s="151" t="s">
        <v>82</v>
      </c>
      <c r="M18" s="151" t="s">
        <v>27</v>
      </c>
      <c r="N18" s="396">
        <v>0</v>
      </c>
      <c r="O18" s="396">
        <v>0</v>
      </c>
      <c r="P18" s="396">
        <v>0</v>
      </c>
      <c r="Q18" s="419">
        <v>0</v>
      </c>
      <c r="R18" s="174">
        <v>0</v>
      </c>
      <c r="S18" s="174">
        <v>0</v>
      </c>
      <c r="T18" s="174">
        <v>0</v>
      </c>
      <c r="U18" s="174">
        <v>0</v>
      </c>
      <c r="V18" s="989"/>
      <c r="W18" s="151">
        <v>0</v>
      </c>
      <c r="X18" s="151">
        <v>0</v>
      </c>
      <c r="Y18" s="415">
        <v>0</v>
      </c>
      <c r="Z18" s="415">
        <v>0</v>
      </c>
      <c r="AA18" s="415">
        <v>0</v>
      </c>
      <c r="AB18" s="415">
        <v>0</v>
      </c>
      <c r="AC18" s="151">
        <v>0</v>
      </c>
      <c r="AD18" s="151">
        <v>0</v>
      </c>
      <c r="AE18" s="151">
        <v>0</v>
      </c>
      <c r="AF18" s="151">
        <v>0</v>
      </c>
      <c r="AG18" s="81">
        <v>0</v>
      </c>
      <c r="AH18" s="81">
        <v>0</v>
      </c>
      <c r="AI18" s="81">
        <v>0</v>
      </c>
      <c r="AJ18" s="81">
        <v>0</v>
      </c>
      <c r="AK18" s="414">
        <f t="shared" si="4"/>
        <v>0</v>
      </c>
      <c r="AL18" s="414">
        <f t="shared" si="4"/>
        <v>0</v>
      </c>
      <c r="AM18" s="414">
        <f t="shared" si="4"/>
        <v>0</v>
      </c>
      <c r="AN18" s="148">
        <f>U18*AB18</f>
        <v>0</v>
      </c>
      <c r="AO18" s="413">
        <f t="shared" si="1"/>
        <v>0</v>
      </c>
      <c r="AP18" s="412">
        <f t="shared" si="2"/>
        <v>0</v>
      </c>
      <c r="AQ18" s="74"/>
      <c r="AR18" s="74"/>
      <c r="AS18" s="74"/>
      <c r="AT18" s="74"/>
      <c r="AU18" s="74"/>
      <c r="AV18" s="74"/>
    </row>
    <row r="19" spans="1:48" ht="99" customHeight="1" x14ac:dyDescent="0.25">
      <c r="A19" s="1003"/>
      <c r="B19" s="997"/>
      <c r="C19" s="997"/>
      <c r="D19" s="415" t="s">
        <v>530</v>
      </c>
      <c r="E19" s="415">
        <v>1</v>
      </c>
      <c r="F19" s="415" t="s">
        <v>529</v>
      </c>
      <c r="G19" s="415" t="s">
        <v>528</v>
      </c>
      <c r="H19" s="418" t="s">
        <v>56</v>
      </c>
      <c r="I19" s="151" t="s">
        <v>27</v>
      </c>
      <c r="J19" s="151" t="s">
        <v>27</v>
      </c>
      <c r="K19" s="151" t="s">
        <v>27</v>
      </c>
      <c r="L19" s="151" t="s">
        <v>82</v>
      </c>
      <c r="M19" s="151" t="s">
        <v>27</v>
      </c>
      <c r="N19" s="396">
        <v>935000</v>
      </c>
      <c r="O19" s="396">
        <v>874514</v>
      </c>
      <c r="P19" s="396">
        <v>70200</v>
      </c>
      <c r="Q19" s="152">
        <f>N19+O19+P19</f>
        <v>1879714</v>
      </c>
      <c r="R19" s="43">
        <v>0</v>
      </c>
      <c r="S19" s="43">
        <v>0</v>
      </c>
      <c r="T19" s="43">
        <v>0</v>
      </c>
      <c r="U19" s="174">
        <v>14000</v>
      </c>
      <c r="V19" s="989"/>
      <c r="W19" s="96">
        <v>4</v>
      </c>
      <c r="X19" s="95">
        <f>W19*100/V7</f>
        <v>8.8987764182424916E-3</v>
      </c>
      <c r="Y19" s="96">
        <v>0</v>
      </c>
      <c r="Z19" s="96">
        <v>0</v>
      </c>
      <c r="AA19" s="96">
        <v>0</v>
      </c>
      <c r="AB19" s="172">
        <v>100</v>
      </c>
      <c r="AC19" s="96">
        <v>0</v>
      </c>
      <c r="AD19" s="96">
        <v>0</v>
      </c>
      <c r="AE19" s="96">
        <v>0</v>
      </c>
      <c r="AF19" s="96">
        <v>0</v>
      </c>
      <c r="AG19" s="417">
        <v>0</v>
      </c>
      <c r="AH19" s="417">
        <v>0</v>
      </c>
      <c r="AI19" s="417">
        <v>0</v>
      </c>
      <c r="AJ19" s="417">
        <v>3752000</v>
      </c>
      <c r="AK19" s="414">
        <f t="shared" si="4"/>
        <v>0</v>
      </c>
      <c r="AL19" s="414">
        <f t="shared" si="4"/>
        <v>0</v>
      </c>
      <c r="AM19" s="414">
        <f t="shared" si="4"/>
        <v>0</v>
      </c>
      <c r="AN19" s="148">
        <f>U19*AB19</f>
        <v>1400000</v>
      </c>
      <c r="AO19" s="413">
        <f t="shared" si="1"/>
        <v>1400000</v>
      </c>
      <c r="AP19" s="412">
        <f t="shared" si="2"/>
        <v>-479714</v>
      </c>
      <c r="AQ19" s="74"/>
      <c r="AR19" s="74"/>
      <c r="AS19" s="74"/>
      <c r="AT19" s="74"/>
      <c r="AU19" s="74"/>
      <c r="AV19" s="74"/>
    </row>
    <row r="20" spans="1:48" ht="99" customHeight="1" thickBot="1" x14ac:dyDescent="0.3">
      <c r="A20" s="1004"/>
      <c r="B20" s="998"/>
      <c r="C20" s="998"/>
      <c r="D20" s="416" t="s">
        <v>522</v>
      </c>
      <c r="E20" s="378">
        <v>1</v>
      </c>
      <c r="F20" s="415" t="s">
        <v>527</v>
      </c>
      <c r="G20" s="415" t="s">
        <v>526</v>
      </c>
      <c r="H20" s="395" t="s">
        <v>4</v>
      </c>
      <c r="I20" s="393" t="s">
        <v>27</v>
      </c>
      <c r="J20" s="393" t="s">
        <v>27</v>
      </c>
      <c r="K20" s="393" t="s">
        <v>27</v>
      </c>
      <c r="L20" s="393" t="s">
        <v>82</v>
      </c>
      <c r="M20" s="384" t="s">
        <v>27</v>
      </c>
      <c r="N20" s="396">
        <v>663100</v>
      </c>
      <c r="O20" s="396">
        <v>172244</v>
      </c>
      <c r="P20" s="396">
        <v>70200</v>
      </c>
      <c r="Q20" s="152">
        <f>N20+O20+P20</f>
        <v>905544</v>
      </c>
      <c r="R20" s="174">
        <v>0</v>
      </c>
      <c r="S20" s="174">
        <v>0</v>
      </c>
      <c r="T20" s="174">
        <v>0</v>
      </c>
      <c r="U20" s="174">
        <v>35000</v>
      </c>
      <c r="V20" s="990"/>
      <c r="W20" s="381">
        <v>5</v>
      </c>
      <c r="X20" s="123">
        <f>W20*100/V7</f>
        <v>1.1123470522803115E-2</v>
      </c>
      <c r="Y20" s="172">
        <v>8.51</v>
      </c>
      <c r="Z20" s="172">
        <v>0</v>
      </c>
      <c r="AA20" s="172">
        <v>0</v>
      </c>
      <c r="AB20" s="172">
        <v>0</v>
      </c>
      <c r="AC20" s="96">
        <v>0</v>
      </c>
      <c r="AD20" s="96">
        <v>0</v>
      </c>
      <c r="AE20" s="96">
        <v>0</v>
      </c>
      <c r="AF20" s="96">
        <v>0</v>
      </c>
      <c r="AG20" s="81">
        <v>2980000</v>
      </c>
      <c r="AH20" s="81">
        <v>0</v>
      </c>
      <c r="AI20" s="81">
        <v>0</v>
      </c>
      <c r="AJ20" s="81">
        <v>0</v>
      </c>
      <c r="AK20" s="414">
        <f t="shared" si="4"/>
        <v>0</v>
      </c>
      <c r="AL20" s="414">
        <f t="shared" si="4"/>
        <v>0</v>
      </c>
      <c r="AM20" s="414">
        <f t="shared" si="4"/>
        <v>0</v>
      </c>
      <c r="AN20" s="148">
        <v>297850</v>
      </c>
      <c r="AO20" s="413">
        <f t="shared" si="1"/>
        <v>297850</v>
      </c>
      <c r="AP20" s="412">
        <f t="shared" si="2"/>
        <v>-607694</v>
      </c>
      <c r="AQ20" s="74"/>
      <c r="AR20" s="74"/>
      <c r="AS20" s="74"/>
      <c r="AT20" s="74"/>
      <c r="AU20" s="74"/>
      <c r="AV20" s="74"/>
    </row>
    <row r="21" spans="1:48" ht="99" customHeight="1" x14ac:dyDescent="0.25">
      <c r="A21" s="923">
        <v>2</v>
      </c>
      <c r="B21" s="944" t="s">
        <v>525</v>
      </c>
      <c r="C21" s="944">
        <v>26</v>
      </c>
      <c r="D21" s="411" t="s">
        <v>522</v>
      </c>
      <c r="E21" s="408">
        <v>1</v>
      </c>
      <c r="F21" s="408" t="s">
        <v>524</v>
      </c>
      <c r="G21" s="410" t="s">
        <v>523</v>
      </c>
      <c r="H21" s="409" t="s">
        <v>4</v>
      </c>
      <c r="I21" s="403" t="s">
        <v>27</v>
      </c>
      <c r="J21" s="403" t="s">
        <v>27</v>
      </c>
      <c r="K21" s="403" t="s">
        <v>27</v>
      </c>
      <c r="L21" s="408" t="s">
        <v>82</v>
      </c>
      <c r="M21" s="403" t="s">
        <v>27</v>
      </c>
      <c r="N21" s="407">
        <v>0</v>
      </c>
      <c r="O21" s="407">
        <v>0</v>
      </c>
      <c r="P21" s="407">
        <v>63500</v>
      </c>
      <c r="Q21" s="406">
        <f>SUM(N21:P21)</f>
        <v>63500</v>
      </c>
      <c r="R21" s="404">
        <v>0</v>
      </c>
      <c r="S21" s="405">
        <v>0</v>
      </c>
      <c r="T21" s="405">
        <v>0</v>
      </c>
      <c r="U21" s="404">
        <v>5000</v>
      </c>
      <c r="V21" s="1008">
        <v>7934</v>
      </c>
      <c r="W21" s="384">
        <v>5</v>
      </c>
      <c r="X21" s="384">
        <f>W21/V21*100</f>
        <v>6.3019914292916562E-2</v>
      </c>
      <c r="Y21" s="403">
        <v>0</v>
      </c>
      <c r="Z21" s="403">
        <v>0</v>
      </c>
      <c r="AA21" s="403">
        <v>0</v>
      </c>
      <c r="AB21" s="403">
        <v>8</v>
      </c>
      <c r="AC21" s="403">
        <v>0</v>
      </c>
      <c r="AD21" s="403">
        <v>0</v>
      </c>
      <c r="AE21" s="403">
        <v>0</v>
      </c>
      <c r="AF21" s="403">
        <v>8</v>
      </c>
      <c r="AG21" s="402">
        <v>0</v>
      </c>
      <c r="AH21" s="402">
        <v>0</v>
      </c>
      <c r="AI21" s="402">
        <v>0</v>
      </c>
      <c r="AJ21" s="402">
        <v>40000</v>
      </c>
      <c r="AK21" s="401">
        <v>0</v>
      </c>
      <c r="AL21" s="401">
        <f t="shared" ref="AL21:AN23" si="5">S21*Z21</f>
        <v>0</v>
      </c>
      <c r="AM21" s="401">
        <f t="shared" si="5"/>
        <v>0</v>
      </c>
      <c r="AN21" s="401">
        <f t="shared" si="5"/>
        <v>40000</v>
      </c>
      <c r="AO21" s="400">
        <f t="shared" si="1"/>
        <v>40000</v>
      </c>
      <c r="AP21" s="399">
        <f t="shared" si="2"/>
        <v>-23500</v>
      </c>
      <c r="AQ21" s="74"/>
      <c r="AR21" s="74"/>
      <c r="AS21" s="74"/>
      <c r="AT21" s="74"/>
      <c r="AU21" s="74"/>
      <c r="AV21" s="74"/>
    </row>
    <row r="22" spans="1:48" ht="99" customHeight="1" x14ac:dyDescent="0.25">
      <c r="A22" s="876"/>
      <c r="B22" s="1005"/>
      <c r="C22" s="1005"/>
      <c r="D22" s="95" t="s">
        <v>522</v>
      </c>
      <c r="E22" s="96">
        <v>1</v>
      </c>
      <c r="F22" s="96" t="s">
        <v>521</v>
      </c>
      <c r="G22" s="398" t="s">
        <v>520</v>
      </c>
      <c r="H22" s="166" t="s">
        <v>4</v>
      </c>
      <c r="I22" s="151" t="s">
        <v>82</v>
      </c>
      <c r="J22" s="151" t="s">
        <v>27</v>
      </c>
      <c r="K22" s="151" t="s">
        <v>27</v>
      </c>
      <c r="L22" s="151" t="s">
        <v>27</v>
      </c>
      <c r="M22" s="151" t="s">
        <v>27</v>
      </c>
      <c r="N22" s="89">
        <v>330000</v>
      </c>
      <c r="O22" s="388">
        <v>0</v>
      </c>
      <c r="P22" s="388">
        <v>26200</v>
      </c>
      <c r="Q22" s="397">
        <f>SUM(N22:P22)</f>
        <v>356200</v>
      </c>
      <c r="R22" s="386">
        <v>12000</v>
      </c>
      <c r="S22" s="43">
        <v>0</v>
      </c>
      <c r="T22" s="43">
        <v>0</v>
      </c>
      <c r="U22" s="43">
        <v>5000</v>
      </c>
      <c r="V22" s="1009"/>
      <c r="W22" s="151">
        <v>0</v>
      </c>
      <c r="X22" s="151">
        <v>0</v>
      </c>
      <c r="Y22" s="151">
        <v>0</v>
      </c>
      <c r="Z22" s="151">
        <v>0</v>
      </c>
      <c r="AA22" s="151">
        <v>0</v>
      </c>
      <c r="AB22" s="151">
        <v>0</v>
      </c>
      <c r="AC22" s="151">
        <v>0</v>
      </c>
      <c r="AD22" s="151">
        <v>0</v>
      </c>
      <c r="AE22" s="151">
        <v>0</v>
      </c>
      <c r="AF22" s="151">
        <v>0</v>
      </c>
      <c r="AG22" s="81">
        <v>0</v>
      </c>
      <c r="AH22" s="81">
        <v>0</v>
      </c>
      <c r="AI22" s="81">
        <v>0</v>
      </c>
      <c r="AJ22" s="81">
        <v>0</v>
      </c>
      <c r="AK22" s="148">
        <v>0</v>
      </c>
      <c r="AL22" s="148">
        <f t="shared" si="5"/>
        <v>0</v>
      </c>
      <c r="AM22" s="148">
        <f t="shared" si="5"/>
        <v>0</v>
      </c>
      <c r="AN22" s="148">
        <f t="shared" si="5"/>
        <v>0</v>
      </c>
      <c r="AO22" s="66">
        <f t="shared" si="1"/>
        <v>0</v>
      </c>
      <c r="AP22" s="65">
        <f t="shared" si="2"/>
        <v>-356200</v>
      </c>
      <c r="AQ22" s="74"/>
      <c r="AR22" s="74"/>
      <c r="AS22" s="74"/>
      <c r="AT22" s="74"/>
      <c r="AU22" s="74"/>
      <c r="AV22" s="74"/>
    </row>
    <row r="23" spans="1:48" ht="99" customHeight="1" x14ac:dyDescent="0.25">
      <c r="A23" s="876"/>
      <c r="B23" s="1005"/>
      <c r="C23" s="1005"/>
      <c r="D23" s="95" t="s">
        <v>39</v>
      </c>
      <c r="E23" s="96">
        <v>1</v>
      </c>
      <c r="F23" s="96" t="s">
        <v>519</v>
      </c>
      <c r="G23" s="95" t="s">
        <v>518</v>
      </c>
      <c r="H23" s="166" t="s">
        <v>4</v>
      </c>
      <c r="I23" s="96" t="s">
        <v>27</v>
      </c>
      <c r="J23" s="96" t="s">
        <v>27</v>
      </c>
      <c r="K23" s="96" t="s">
        <v>27</v>
      </c>
      <c r="L23" s="96" t="s">
        <v>82</v>
      </c>
      <c r="M23" s="96" t="s">
        <v>27</v>
      </c>
      <c r="N23" s="89">
        <v>180000</v>
      </c>
      <c r="O23" s="89">
        <v>0</v>
      </c>
      <c r="P23" s="396">
        <v>0</v>
      </c>
      <c r="Q23" s="152">
        <f>SUM(N23:P23)</f>
        <v>180000</v>
      </c>
      <c r="R23" s="43">
        <v>0</v>
      </c>
      <c r="S23" s="43">
        <v>0</v>
      </c>
      <c r="T23" s="43">
        <v>0</v>
      </c>
      <c r="U23" s="43">
        <v>15000</v>
      </c>
      <c r="V23" s="1009"/>
      <c r="W23" s="151">
        <v>36</v>
      </c>
      <c r="X23" s="151">
        <f>W23/V21*100</f>
        <v>0.45374338290899924</v>
      </c>
      <c r="Y23" s="151">
        <v>0</v>
      </c>
      <c r="Z23" s="151">
        <v>0</v>
      </c>
      <c r="AA23" s="151">
        <v>0</v>
      </c>
      <c r="AB23" s="151">
        <v>43</v>
      </c>
      <c r="AC23" s="151">
        <v>0</v>
      </c>
      <c r="AD23" s="151">
        <v>0</v>
      </c>
      <c r="AE23" s="151">
        <v>0</v>
      </c>
      <c r="AF23" s="151">
        <v>43</v>
      </c>
      <c r="AG23" s="81">
        <v>0</v>
      </c>
      <c r="AH23" s="81">
        <v>0</v>
      </c>
      <c r="AI23" s="81">
        <v>0</v>
      </c>
      <c r="AJ23" s="81">
        <v>645000</v>
      </c>
      <c r="AK23" s="148">
        <f>R23*Y23</f>
        <v>0</v>
      </c>
      <c r="AL23" s="148">
        <f t="shared" si="5"/>
        <v>0</v>
      </c>
      <c r="AM23" s="148">
        <f t="shared" si="5"/>
        <v>0</v>
      </c>
      <c r="AN23" s="148">
        <f t="shared" si="5"/>
        <v>645000</v>
      </c>
      <c r="AO23" s="66">
        <v>645000</v>
      </c>
      <c r="AP23" s="158">
        <f t="shared" si="2"/>
        <v>465000</v>
      </c>
      <c r="AQ23" s="74"/>
      <c r="AR23" s="74"/>
      <c r="AS23" s="74"/>
      <c r="AT23" s="74"/>
      <c r="AU23" s="74"/>
      <c r="AV23" s="74"/>
    </row>
    <row r="24" spans="1:48" ht="99" customHeight="1" x14ac:dyDescent="0.25">
      <c r="A24" s="876"/>
      <c r="B24" s="1005"/>
      <c r="C24" s="1005"/>
      <c r="D24" s="95" t="s">
        <v>517</v>
      </c>
      <c r="E24" s="96">
        <v>1</v>
      </c>
      <c r="F24" s="96" t="s">
        <v>516</v>
      </c>
      <c r="G24" s="95" t="s">
        <v>515</v>
      </c>
      <c r="H24" s="166" t="s">
        <v>4</v>
      </c>
      <c r="I24" s="96" t="s">
        <v>27</v>
      </c>
      <c r="J24" s="96" t="s">
        <v>27</v>
      </c>
      <c r="K24" s="96" t="s">
        <v>27</v>
      </c>
      <c r="L24" s="96" t="s">
        <v>82</v>
      </c>
      <c r="M24" s="96" t="s">
        <v>27</v>
      </c>
      <c r="N24" s="89">
        <v>0</v>
      </c>
      <c r="O24" s="89">
        <v>0</v>
      </c>
      <c r="P24" s="89">
        <v>0</v>
      </c>
      <c r="Q24" s="152">
        <f>SUM(N24:P24)</f>
        <v>0</v>
      </c>
      <c r="R24" s="43">
        <v>0</v>
      </c>
      <c r="S24" s="43">
        <v>0</v>
      </c>
      <c r="T24" s="43">
        <v>0</v>
      </c>
      <c r="U24" s="43">
        <v>5000</v>
      </c>
      <c r="V24" s="1009"/>
      <c r="W24" s="151">
        <v>28</v>
      </c>
      <c r="X24" s="151">
        <f>W24/V21*100</f>
        <v>0.35291152004033272</v>
      </c>
      <c r="Y24" s="151">
        <f>AG24/U24</f>
        <v>0</v>
      </c>
      <c r="Z24" s="151">
        <v>0</v>
      </c>
      <c r="AA24" s="151">
        <v>0</v>
      </c>
      <c r="AB24" s="151">
        <v>26</v>
      </c>
      <c r="AC24" s="151">
        <v>0</v>
      </c>
      <c r="AD24" s="151">
        <v>0</v>
      </c>
      <c r="AE24" s="151">
        <v>0</v>
      </c>
      <c r="AF24" s="151">
        <v>26</v>
      </c>
      <c r="AG24" s="81">
        <v>0</v>
      </c>
      <c r="AH24" s="81">
        <v>0</v>
      </c>
      <c r="AI24" s="81">
        <v>0</v>
      </c>
      <c r="AJ24" s="81">
        <v>130000</v>
      </c>
      <c r="AK24" s="148">
        <v>0</v>
      </c>
      <c r="AL24" s="148">
        <f>S24*Z24</f>
        <v>0</v>
      </c>
      <c r="AM24" s="148">
        <f>T24*AA24</f>
        <v>0</v>
      </c>
      <c r="AN24" s="148">
        <v>130000</v>
      </c>
      <c r="AO24" s="66">
        <v>130000</v>
      </c>
      <c r="AP24" s="158">
        <f t="shared" si="2"/>
        <v>130000</v>
      </c>
      <c r="AQ24" s="74"/>
      <c r="AR24" s="74"/>
      <c r="AS24" s="74"/>
      <c r="AT24" s="74"/>
      <c r="AU24" s="74"/>
      <c r="AV24" s="74"/>
    </row>
    <row r="25" spans="1:48" ht="99" customHeight="1" thickBot="1" x14ac:dyDescent="0.3">
      <c r="A25" s="915"/>
      <c r="B25" s="1006"/>
      <c r="C25" s="1006"/>
      <c r="D25" s="123" t="s">
        <v>514</v>
      </c>
      <c r="E25" s="381">
        <v>1</v>
      </c>
      <c r="F25" s="381" t="s">
        <v>513</v>
      </c>
      <c r="G25" s="123" t="s">
        <v>512</v>
      </c>
      <c r="H25" s="395" t="s">
        <v>4</v>
      </c>
      <c r="I25" s="381" t="s">
        <v>27</v>
      </c>
      <c r="J25" s="381" t="s">
        <v>27</v>
      </c>
      <c r="K25" s="381" t="s">
        <v>27</v>
      </c>
      <c r="L25" s="381" t="s">
        <v>82</v>
      </c>
      <c r="M25" s="381" t="s">
        <v>27</v>
      </c>
      <c r="N25" s="380">
        <v>330000</v>
      </c>
      <c r="O25" s="380">
        <v>1870000</v>
      </c>
      <c r="P25" s="380">
        <v>135000</v>
      </c>
      <c r="Q25" s="394">
        <f>SUM(N25:P25)</f>
        <v>2335000</v>
      </c>
      <c r="R25" s="379">
        <v>0</v>
      </c>
      <c r="S25" s="379">
        <v>0</v>
      </c>
      <c r="T25" s="379">
        <v>0</v>
      </c>
      <c r="U25" s="379">
        <v>4000</v>
      </c>
      <c r="V25" s="1010"/>
      <c r="W25" s="378">
        <v>12</v>
      </c>
      <c r="X25" s="393">
        <f>W25/V21*100</f>
        <v>0.15124779430299976</v>
      </c>
      <c r="Y25" s="378">
        <v>0</v>
      </c>
      <c r="Z25" s="378">
        <v>0</v>
      </c>
      <c r="AA25" s="378">
        <v>2.5</v>
      </c>
      <c r="AB25" s="378">
        <v>0</v>
      </c>
      <c r="AC25" s="378">
        <v>0</v>
      </c>
      <c r="AD25" s="378">
        <v>0</v>
      </c>
      <c r="AE25" s="378">
        <v>0</v>
      </c>
      <c r="AF25" s="378">
        <v>32.5</v>
      </c>
      <c r="AG25" s="377">
        <v>0</v>
      </c>
      <c r="AH25" s="377">
        <v>0</v>
      </c>
      <c r="AI25" s="377">
        <v>0</v>
      </c>
      <c r="AJ25" s="377">
        <v>110000</v>
      </c>
      <c r="AK25" s="376">
        <f>R25*Y25</f>
        <v>0</v>
      </c>
      <c r="AL25" s="376">
        <f>S25*Z25</f>
        <v>0</v>
      </c>
      <c r="AM25" s="376">
        <f>T25*AA25</f>
        <v>0</v>
      </c>
      <c r="AN25" s="376">
        <v>110000</v>
      </c>
      <c r="AO25" s="118">
        <v>110000</v>
      </c>
      <c r="AP25" s="117">
        <f t="shared" si="2"/>
        <v>-2225000</v>
      </c>
      <c r="AQ25" s="74"/>
      <c r="AR25" s="74"/>
      <c r="AS25" s="74"/>
      <c r="AT25" s="74"/>
      <c r="AU25" s="74"/>
      <c r="AV25" s="74"/>
    </row>
    <row r="26" spans="1:48" ht="99" customHeight="1" x14ac:dyDescent="0.25">
      <c r="A26" s="938">
        <v>3</v>
      </c>
      <c r="B26" s="877" t="s">
        <v>511</v>
      </c>
      <c r="C26" s="999">
        <v>19</v>
      </c>
      <c r="D26" s="391" t="s">
        <v>509</v>
      </c>
      <c r="E26" s="389">
        <v>1</v>
      </c>
      <c r="F26" s="392" t="s">
        <v>510</v>
      </c>
      <c r="G26" s="391" t="s">
        <v>509</v>
      </c>
      <c r="H26" s="390" t="s">
        <v>505</v>
      </c>
      <c r="I26" s="389" t="s">
        <v>27</v>
      </c>
      <c r="J26" s="389" t="s">
        <v>27</v>
      </c>
      <c r="K26" s="389" t="s">
        <v>27</v>
      </c>
      <c r="L26" s="389" t="s">
        <v>82</v>
      </c>
      <c r="M26" s="389" t="s">
        <v>27</v>
      </c>
      <c r="N26" s="388">
        <v>0</v>
      </c>
      <c r="O26" s="90">
        <v>5737000</v>
      </c>
      <c r="P26" s="388">
        <v>0</v>
      </c>
      <c r="Q26" s="387">
        <f>SUM(O26)</f>
        <v>5737000</v>
      </c>
      <c r="R26" s="386">
        <v>0</v>
      </c>
      <c r="S26" s="386">
        <v>0</v>
      </c>
      <c r="T26" s="386">
        <v>0</v>
      </c>
      <c r="U26" s="386">
        <v>0</v>
      </c>
      <c r="V26" s="994">
        <v>22986</v>
      </c>
      <c r="W26" s="384">
        <v>42</v>
      </c>
      <c r="X26" s="385">
        <v>0</v>
      </c>
      <c r="Y26" s="384">
        <v>0</v>
      </c>
      <c r="Z26" s="384">
        <v>4200</v>
      </c>
      <c r="AA26" s="384" t="s">
        <v>508</v>
      </c>
      <c r="AB26" s="384">
        <v>0</v>
      </c>
      <c r="AC26" s="384">
        <v>0</v>
      </c>
      <c r="AD26" s="384">
        <v>460</v>
      </c>
      <c r="AE26" s="384">
        <v>0</v>
      </c>
      <c r="AF26" s="384">
        <v>0</v>
      </c>
      <c r="AG26" s="383">
        <v>0</v>
      </c>
      <c r="AH26" s="81">
        <v>345000</v>
      </c>
      <c r="AI26" s="81">
        <v>0</v>
      </c>
      <c r="AJ26" s="81">
        <v>0</v>
      </c>
      <c r="AK26" s="148">
        <v>0</v>
      </c>
      <c r="AL26" s="148">
        <v>354000</v>
      </c>
      <c r="AM26" s="148">
        <v>0</v>
      </c>
      <c r="AN26" s="148">
        <f>SUM(AK26)</f>
        <v>0</v>
      </c>
      <c r="AO26" s="66">
        <f>AK26+AL26+AM26+AN26</f>
        <v>354000</v>
      </c>
      <c r="AP26" s="65">
        <f t="shared" si="2"/>
        <v>-5383000</v>
      </c>
      <c r="AQ26" s="74"/>
      <c r="AR26" s="74"/>
      <c r="AS26" s="74"/>
      <c r="AT26" s="74"/>
      <c r="AU26" s="74"/>
      <c r="AV26" s="74"/>
    </row>
    <row r="27" spans="1:48" ht="99" customHeight="1" thickBot="1" x14ac:dyDescent="0.3">
      <c r="A27" s="943"/>
      <c r="B27" s="946"/>
      <c r="C27" s="1000"/>
      <c r="D27" s="123" t="s">
        <v>506</v>
      </c>
      <c r="E27" s="381">
        <v>1</v>
      </c>
      <c r="F27" s="123" t="s">
        <v>507</v>
      </c>
      <c r="G27" s="123" t="s">
        <v>506</v>
      </c>
      <c r="H27" s="382" t="s">
        <v>505</v>
      </c>
      <c r="I27" s="381" t="s">
        <v>27</v>
      </c>
      <c r="J27" s="381" t="s">
        <v>27</v>
      </c>
      <c r="K27" s="381" t="s">
        <v>27</v>
      </c>
      <c r="L27" s="123" t="s">
        <v>82</v>
      </c>
      <c r="M27" s="381" t="s">
        <v>27</v>
      </c>
      <c r="N27" s="380">
        <v>0</v>
      </c>
      <c r="O27" s="126">
        <v>398300</v>
      </c>
      <c r="P27" s="380">
        <v>0</v>
      </c>
      <c r="Q27" s="125">
        <f>SUM(O27)</f>
        <v>398300</v>
      </c>
      <c r="R27" s="379">
        <v>0</v>
      </c>
      <c r="S27" s="379">
        <v>0</v>
      </c>
      <c r="T27" s="379">
        <v>0</v>
      </c>
      <c r="U27" s="379">
        <v>0</v>
      </c>
      <c r="V27" s="995"/>
      <c r="W27" s="378">
        <v>0</v>
      </c>
      <c r="X27" s="378">
        <v>0</v>
      </c>
      <c r="Y27" s="378">
        <v>0</v>
      </c>
      <c r="Z27" s="378">
        <v>350</v>
      </c>
      <c r="AA27" s="378">
        <v>25</v>
      </c>
      <c r="AB27" s="378">
        <v>0</v>
      </c>
      <c r="AC27" s="378">
        <v>0</v>
      </c>
      <c r="AD27" s="378">
        <v>0</v>
      </c>
      <c r="AE27" s="378">
        <v>0</v>
      </c>
      <c r="AF27" s="378">
        <v>0</v>
      </c>
      <c r="AG27" s="377">
        <v>0</v>
      </c>
      <c r="AH27" s="377">
        <v>0</v>
      </c>
      <c r="AI27" s="377">
        <v>0</v>
      </c>
      <c r="AJ27" s="377">
        <v>0</v>
      </c>
      <c r="AK27" s="376">
        <v>0</v>
      </c>
      <c r="AL27" s="376">
        <v>0</v>
      </c>
      <c r="AM27" s="376">
        <v>0</v>
      </c>
      <c r="AN27" s="376">
        <v>0</v>
      </c>
      <c r="AO27" s="375" t="s">
        <v>504</v>
      </c>
      <c r="AP27" s="374">
        <f t="shared" si="2"/>
        <v>-398300</v>
      </c>
      <c r="AQ27" s="74"/>
      <c r="AR27" s="74"/>
      <c r="AS27" s="74"/>
      <c r="AT27" s="74"/>
      <c r="AU27" s="74"/>
      <c r="AV27" s="74"/>
    </row>
    <row r="28" spans="1:48" ht="99" customHeight="1" thickBot="1" x14ac:dyDescent="0.3">
      <c r="A28" s="373">
        <v>4</v>
      </c>
      <c r="B28" s="342" t="s">
        <v>503</v>
      </c>
      <c r="C28" s="342">
        <v>24</v>
      </c>
      <c r="D28" s="342" t="s">
        <v>27</v>
      </c>
      <c r="E28" s="342" t="s">
        <v>27</v>
      </c>
      <c r="F28" s="342" t="s">
        <v>27</v>
      </c>
      <c r="G28" s="342" t="s">
        <v>27</v>
      </c>
      <c r="H28" s="372" t="s">
        <v>27</v>
      </c>
      <c r="I28" s="342" t="s">
        <v>27</v>
      </c>
      <c r="J28" s="342" t="s">
        <v>27</v>
      </c>
      <c r="K28" s="342" t="s">
        <v>27</v>
      </c>
      <c r="L28" s="342" t="s">
        <v>27</v>
      </c>
      <c r="M28" s="342" t="s">
        <v>27</v>
      </c>
      <c r="N28" s="371" t="s">
        <v>27</v>
      </c>
      <c r="O28" s="371" t="s">
        <v>27</v>
      </c>
      <c r="P28" s="371" t="s">
        <v>27</v>
      </c>
      <c r="Q28" s="370" t="s">
        <v>27</v>
      </c>
      <c r="R28" s="369">
        <v>0</v>
      </c>
      <c r="S28" s="369">
        <v>0</v>
      </c>
      <c r="T28" s="369">
        <v>0</v>
      </c>
      <c r="U28" s="369">
        <v>0</v>
      </c>
      <c r="V28" s="368">
        <v>52067</v>
      </c>
      <c r="W28" s="368" t="s">
        <v>27</v>
      </c>
      <c r="X28" s="368" t="s">
        <v>27</v>
      </c>
      <c r="Y28" s="368" t="s">
        <v>27</v>
      </c>
      <c r="Z28" s="368" t="s">
        <v>27</v>
      </c>
      <c r="AA28" s="368" t="s">
        <v>27</v>
      </c>
      <c r="AB28" s="368" t="s">
        <v>27</v>
      </c>
      <c r="AC28" s="368" t="s">
        <v>27</v>
      </c>
      <c r="AD28" s="368" t="s">
        <v>27</v>
      </c>
      <c r="AE28" s="368" t="s">
        <v>27</v>
      </c>
      <c r="AF28" s="368" t="s">
        <v>27</v>
      </c>
      <c r="AG28" s="367" t="s">
        <v>27</v>
      </c>
      <c r="AH28" s="367" t="s">
        <v>27</v>
      </c>
      <c r="AI28" s="367" t="s">
        <v>27</v>
      </c>
      <c r="AJ28" s="367" t="s">
        <v>27</v>
      </c>
      <c r="AK28" s="366" t="s">
        <v>27</v>
      </c>
      <c r="AL28" s="366" t="s">
        <v>27</v>
      </c>
      <c r="AM28" s="366" t="s">
        <v>27</v>
      </c>
      <c r="AN28" s="366" t="s">
        <v>27</v>
      </c>
      <c r="AO28" s="365" t="s">
        <v>27</v>
      </c>
      <c r="AP28" s="364" t="s">
        <v>27</v>
      </c>
      <c r="AQ28" s="74"/>
      <c r="AR28" s="74"/>
      <c r="AS28" s="74"/>
      <c r="AT28" s="74"/>
      <c r="AU28" s="74"/>
      <c r="AV28" s="74"/>
    </row>
    <row r="29" spans="1:48" ht="99" customHeight="1" x14ac:dyDescent="0.25">
      <c r="A29" s="938">
        <v>5</v>
      </c>
      <c r="B29" s="877" t="s">
        <v>502</v>
      </c>
      <c r="C29" s="877">
        <v>25</v>
      </c>
      <c r="D29" s="363" t="s">
        <v>501</v>
      </c>
      <c r="E29" s="350">
        <v>2</v>
      </c>
      <c r="F29" s="362" t="s">
        <v>500</v>
      </c>
      <c r="G29" s="362" t="s">
        <v>499</v>
      </c>
      <c r="H29" s="361"/>
      <c r="I29" s="172" t="s">
        <v>27</v>
      </c>
      <c r="J29" s="172" t="s">
        <v>27</v>
      </c>
      <c r="K29" s="172" t="s">
        <v>27</v>
      </c>
      <c r="L29" s="360" t="s">
        <v>82</v>
      </c>
      <c r="M29" s="172" t="s">
        <v>27</v>
      </c>
      <c r="N29" s="348">
        <v>265350</v>
      </c>
      <c r="O29" s="359">
        <v>544000</v>
      </c>
      <c r="P29" s="348">
        <v>231200</v>
      </c>
      <c r="Q29" s="193">
        <f t="shared" ref="Q29:Q35" si="6">N29+O29+P29</f>
        <v>1040550</v>
      </c>
      <c r="R29" s="358">
        <v>0</v>
      </c>
      <c r="S29" s="357">
        <v>0</v>
      </c>
      <c r="T29" s="358">
        <v>0</v>
      </c>
      <c r="U29" s="357">
        <v>7000</v>
      </c>
      <c r="V29" s="988">
        <v>10656</v>
      </c>
      <c r="W29" s="356">
        <v>4160</v>
      </c>
      <c r="X29" s="346">
        <f>W29/V29*100</f>
        <v>39.039039039039039</v>
      </c>
      <c r="Y29" s="356">
        <v>0</v>
      </c>
      <c r="Z29" s="346">
        <v>1150</v>
      </c>
      <c r="AA29" s="356">
        <v>42</v>
      </c>
      <c r="AB29" s="346">
        <v>0</v>
      </c>
      <c r="AC29" s="356">
        <v>0</v>
      </c>
      <c r="AD29" s="346">
        <v>1150</v>
      </c>
      <c r="AE29" s="356">
        <v>42</v>
      </c>
      <c r="AF29" s="346">
        <v>0</v>
      </c>
      <c r="AG29" s="355">
        <v>0</v>
      </c>
      <c r="AH29" s="354">
        <v>1655000</v>
      </c>
      <c r="AI29" s="355">
        <v>525000</v>
      </c>
      <c r="AJ29" s="354">
        <v>0</v>
      </c>
      <c r="AK29" s="164">
        <v>0</v>
      </c>
      <c r="AL29" s="164">
        <v>1655000</v>
      </c>
      <c r="AM29" s="164">
        <v>525000</v>
      </c>
      <c r="AN29" s="164">
        <f>U29*AB29</f>
        <v>0</v>
      </c>
      <c r="AO29" s="163">
        <f>AK29+AL29+AM29+AN29</f>
        <v>2180000</v>
      </c>
      <c r="AP29" s="343">
        <f>AO29-Q29</f>
        <v>1139450</v>
      </c>
      <c r="AQ29" s="74"/>
      <c r="AR29" s="74"/>
      <c r="AS29" s="74"/>
      <c r="AT29" s="74"/>
      <c r="AU29" s="74"/>
      <c r="AV29" s="74"/>
    </row>
    <row r="30" spans="1:48" ht="99" customHeight="1" x14ac:dyDescent="0.25">
      <c r="A30" s="939"/>
      <c r="B30" s="945"/>
      <c r="C30" s="945"/>
      <c r="D30" s="352" t="s">
        <v>485</v>
      </c>
      <c r="E30" s="159">
        <v>2</v>
      </c>
      <c r="F30" s="184" t="s">
        <v>498</v>
      </c>
      <c r="G30" s="184" t="s">
        <v>497</v>
      </c>
      <c r="H30" s="991" t="s">
        <v>4</v>
      </c>
      <c r="I30" s="96" t="s">
        <v>27</v>
      </c>
      <c r="J30" s="96" t="s">
        <v>27</v>
      </c>
      <c r="K30" s="96" t="s">
        <v>27</v>
      </c>
      <c r="L30" s="352" t="s">
        <v>82</v>
      </c>
      <c r="M30" s="96" t="s">
        <v>27</v>
      </c>
      <c r="N30" s="353">
        <v>0</v>
      </c>
      <c r="O30" s="353">
        <v>38400</v>
      </c>
      <c r="P30" s="348">
        <v>96300</v>
      </c>
      <c r="Q30" s="193">
        <f t="shared" si="6"/>
        <v>134700</v>
      </c>
      <c r="R30" s="192">
        <v>10000</v>
      </c>
      <c r="S30" s="192">
        <v>0</v>
      </c>
      <c r="T30" s="192">
        <v>0</v>
      </c>
      <c r="U30" s="192">
        <v>0</v>
      </c>
      <c r="V30" s="989"/>
      <c r="W30" s="195">
        <v>412</v>
      </c>
      <c r="X30" s="346">
        <f t="shared" ref="X30:X36" si="7">W30/10656*100</f>
        <v>3.8663663663663668</v>
      </c>
      <c r="Y30" s="195">
        <v>26</v>
      </c>
      <c r="Z30" s="195">
        <v>0</v>
      </c>
      <c r="AA30" s="195">
        <v>0</v>
      </c>
      <c r="AB30" s="195">
        <v>0</v>
      </c>
      <c r="AC30" s="195">
        <v>26</v>
      </c>
      <c r="AD30" s="195">
        <v>0</v>
      </c>
      <c r="AE30" s="195">
        <v>0</v>
      </c>
      <c r="AF30" s="195">
        <v>0</v>
      </c>
      <c r="AG30" s="344">
        <v>260000</v>
      </c>
      <c r="AH30" s="344">
        <v>0</v>
      </c>
      <c r="AI30" s="344">
        <v>0</v>
      </c>
      <c r="AJ30" s="344">
        <v>0</v>
      </c>
      <c r="AK30" s="164">
        <v>260000</v>
      </c>
      <c r="AL30" s="164">
        <f>S30*Z30</f>
        <v>0</v>
      </c>
      <c r="AM30" s="164">
        <f>T30*AA30</f>
        <v>0</v>
      </c>
      <c r="AN30" s="164">
        <f>U30*AB30</f>
        <v>0</v>
      </c>
      <c r="AO30" s="163">
        <f>AK30+AL30+AM30+AN30</f>
        <v>260000</v>
      </c>
      <c r="AP30" s="343">
        <f>AO30-Q30</f>
        <v>125300</v>
      </c>
      <c r="AQ30" s="74"/>
      <c r="AR30" s="74"/>
      <c r="AS30" s="74"/>
      <c r="AT30" s="74"/>
      <c r="AU30" s="74"/>
      <c r="AV30" s="74"/>
    </row>
    <row r="31" spans="1:48" ht="99" customHeight="1" x14ac:dyDescent="0.25">
      <c r="A31" s="939"/>
      <c r="B31" s="945"/>
      <c r="C31" s="945"/>
      <c r="D31" s="352" t="s">
        <v>485</v>
      </c>
      <c r="E31" s="159">
        <v>2</v>
      </c>
      <c r="F31" s="184" t="s">
        <v>496</v>
      </c>
      <c r="G31" s="184" t="s">
        <v>495</v>
      </c>
      <c r="H31" s="992"/>
      <c r="I31" s="96" t="s">
        <v>27</v>
      </c>
      <c r="J31" s="96" t="s">
        <v>27</v>
      </c>
      <c r="K31" s="96" t="s">
        <v>27</v>
      </c>
      <c r="L31" s="352" t="s">
        <v>82</v>
      </c>
      <c r="M31" s="96" t="s">
        <v>27</v>
      </c>
      <c r="N31" s="353">
        <v>0</v>
      </c>
      <c r="O31" s="353">
        <v>19200</v>
      </c>
      <c r="P31" s="348">
        <v>28500</v>
      </c>
      <c r="Q31" s="193">
        <f t="shared" si="6"/>
        <v>47700</v>
      </c>
      <c r="R31" s="192">
        <v>10000</v>
      </c>
      <c r="S31" s="192">
        <v>0</v>
      </c>
      <c r="T31" s="192">
        <v>0</v>
      </c>
      <c r="U31" s="192">
        <v>0</v>
      </c>
      <c r="V31" s="989"/>
      <c r="W31" s="195">
        <v>136</v>
      </c>
      <c r="X31" s="346">
        <f t="shared" si="7"/>
        <v>1.2762762762762763</v>
      </c>
      <c r="Y31" s="195">
        <v>5</v>
      </c>
      <c r="Z31" s="195">
        <v>0</v>
      </c>
      <c r="AA31" s="195">
        <v>0</v>
      </c>
      <c r="AB31" s="195">
        <v>0</v>
      </c>
      <c r="AC31" s="195">
        <v>5</v>
      </c>
      <c r="AD31" s="195">
        <v>0</v>
      </c>
      <c r="AE31" s="195">
        <v>0</v>
      </c>
      <c r="AF31" s="195">
        <v>0</v>
      </c>
      <c r="AG31" s="344">
        <v>50000</v>
      </c>
      <c r="AH31" s="344">
        <v>0</v>
      </c>
      <c r="AI31" s="344">
        <v>0</v>
      </c>
      <c r="AJ31" s="344">
        <v>0</v>
      </c>
      <c r="AK31" s="164">
        <v>50000</v>
      </c>
      <c r="AL31" s="164">
        <v>0</v>
      </c>
      <c r="AM31" s="164">
        <v>0</v>
      </c>
      <c r="AN31" s="164">
        <v>0</v>
      </c>
      <c r="AO31" s="163">
        <v>50000</v>
      </c>
      <c r="AP31" s="343">
        <v>2300</v>
      </c>
      <c r="AQ31" s="74"/>
      <c r="AR31" s="74"/>
      <c r="AS31" s="74"/>
      <c r="AT31" s="74"/>
      <c r="AU31" s="74"/>
      <c r="AV31" s="74"/>
    </row>
    <row r="32" spans="1:48" ht="99" customHeight="1" x14ac:dyDescent="0.25">
      <c r="A32" s="939"/>
      <c r="B32" s="945"/>
      <c r="C32" s="945"/>
      <c r="D32" s="184" t="s">
        <v>39</v>
      </c>
      <c r="E32" s="159">
        <v>1</v>
      </c>
      <c r="F32" s="184" t="s">
        <v>494</v>
      </c>
      <c r="G32" s="184" t="s">
        <v>493</v>
      </c>
      <c r="H32" s="992"/>
      <c r="I32" s="96" t="s">
        <v>27</v>
      </c>
      <c r="J32" s="96" t="s">
        <v>27</v>
      </c>
      <c r="K32" s="96" t="s">
        <v>27</v>
      </c>
      <c r="L32" s="96" t="s">
        <v>27</v>
      </c>
      <c r="M32" s="159" t="s">
        <v>82</v>
      </c>
      <c r="N32" s="353">
        <v>0</v>
      </c>
      <c r="O32" s="353">
        <v>0</v>
      </c>
      <c r="P32" s="348">
        <v>0</v>
      </c>
      <c r="Q32" s="193">
        <f t="shared" si="6"/>
        <v>0</v>
      </c>
      <c r="R32" s="192">
        <v>0</v>
      </c>
      <c r="S32" s="192">
        <v>0</v>
      </c>
      <c r="T32" s="192">
        <v>0</v>
      </c>
      <c r="U32" s="192">
        <v>10000</v>
      </c>
      <c r="V32" s="989"/>
      <c r="W32" s="195">
        <v>4855</v>
      </c>
      <c r="X32" s="346">
        <f t="shared" si="7"/>
        <v>45.561186186186184</v>
      </c>
      <c r="Y32" s="195">
        <v>0</v>
      </c>
      <c r="Z32" s="195">
        <v>0</v>
      </c>
      <c r="AA32" s="195">
        <v>0</v>
      </c>
      <c r="AB32" s="195">
        <v>0</v>
      </c>
      <c r="AC32" s="195">
        <v>0</v>
      </c>
      <c r="AD32" s="195">
        <v>0</v>
      </c>
      <c r="AE32" s="195">
        <v>0</v>
      </c>
      <c r="AF32" s="195">
        <v>0</v>
      </c>
      <c r="AG32" s="344">
        <v>0</v>
      </c>
      <c r="AH32" s="344">
        <v>0</v>
      </c>
      <c r="AI32" s="344">
        <v>0</v>
      </c>
      <c r="AJ32" s="344">
        <v>530000</v>
      </c>
      <c r="AK32" s="164">
        <f>R32*Y32</f>
        <v>0</v>
      </c>
      <c r="AL32" s="164">
        <f>S32*Z32</f>
        <v>0</v>
      </c>
      <c r="AM32" s="164">
        <f>T32*AA32</f>
        <v>0</v>
      </c>
      <c r="AN32" s="164">
        <v>530000</v>
      </c>
      <c r="AO32" s="163">
        <f>AK32+AL32+AM32+AN32</f>
        <v>530000</v>
      </c>
      <c r="AP32" s="343">
        <f>AO32-Q32</f>
        <v>530000</v>
      </c>
      <c r="AQ32" s="74"/>
      <c r="AR32" s="74"/>
      <c r="AS32" s="74"/>
      <c r="AT32" s="74"/>
      <c r="AU32" s="74"/>
      <c r="AV32" s="74"/>
    </row>
    <row r="33" spans="1:48" ht="99" customHeight="1" x14ac:dyDescent="0.25">
      <c r="A33" s="939"/>
      <c r="B33" s="945"/>
      <c r="C33" s="945"/>
      <c r="D33" s="184" t="s">
        <v>64</v>
      </c>
      <c r="E33" s="159">
        <v>1</v>
      </c>
      <c r="F33" s="184" t="s">
        <v>492</v>
      </c>
      <c r="G33" s="184" t="s">
        <v>491</v>
      </c>
      <c r="H33" s="992"/>
      <c r="I33" s="96" t="s">
        <v>27</v>
      </c>
      <c r="J33" s="96" t="s">
        <v>27</v>
      </c>
      <c r="K33" s="96" t="s">
        <v>27</v>
      </c>
      <c r="L33" s="159" t="s">
        <v>82</v>
      </c>
      <c r="M33" s="96" t="s">
        <v>27</v>
      </c>
      <c r="N33" s="349">
        <v>0</v>
      </c>
      <c r="O33" s="349">
        <v>166400</v>
      </c>
      <c r="P33" s="348">
        <v>0</v>
      </c>
      <c r="Q33" s="193">
        <f t="shared" si="6"/>
        <v>166400</v>
      </c>
      <c r="R33" s="347">
        <v>0</v>
      </c>
      <c r="S33" s="347">
        <v>0</v>
      </c>
      <c r="T33" s="347">
        <v>0</v>
      </c>
      <c r="U33" s="347">
        <v>5000</v>
      </c>
      <c r="V33" s="989"/>
      <c r="W33" s="195">
        <v>2643</v>
      </c>
      <c r="X33" s="346">
        <f t="shared" si="7"/>
        <v>24.802927927927929</v>
      </c>
      <c r="Y33" s="345">
        <v>0</v>
      </c>
      <c r="Z33" s="345">
        <v>0</v>
      </c>
      <c r="AA33" s="345">
        <v>18</v>
      </c>
      <c r="AB33" s="345">
        <v>0</v>
      </c>
      <c r="AC33" s="345">
        <v>0</v>
      </c>
      <c r="AD33" s="345">
        <v>0</v>
      </c>
      <c r="AE33" s="345">
        <v>18</v>
      </c>
      <c r="AF33" s="345">
        <v>0</v>
      </c>
      <c r="AG33" s="344">
        <v>0</v>
      </c>
      <c r="AH33" s="344">
        <v>0</v>
      </c>
      <c r="AI33" s="344">
        <v>0</v>
      </c>
      <c r="AJ33" s="344">
        <v>0</v>
      </c>
      <c r="AK33" s="170">
        <v>0</v>
      </c>
      <c r="AL33" s="170">
        <v>0</v>
      </c>
      <c r="AM33" s="170">
        <v>0</v>
      </c>
      <c r="AN33" s="170">
        <v>0</v>
      </c>
      <c r="AO33" s="169">
        <v>0</v>
      </c>
      <c r="AP33" s="343">
        <f>AO33-Q33</f>
        <v>-166400</v>
      </c>
      <c r="AQ33" s="74"/>
      <c r="AR33" s="74"/>
      <c r="AS33" s="74"/>
      <c r="AT33" s="74"/>
      <c r="AU33" s="74"/>
      <c r="AV33" s="74"/>
    </row>
    <row r="34" spans="1:48" ht="99" customHeight="1" x14ac:dyDescent="0.25">
      <c r="A34" s="939"/>
      <c r="B34" s="945"/>
      <c r="C34" s="945"/>
      <c r="D34" s="184" t="s">
        <v>490</v>
      </c>
      <c r="E34" s="159">
        <v>1</v>
      </c>
      <c r="F34" s="184" t="s">
        <v>489</v>
      </c>
      <c r="G34" s="184" t="s">
        <v>488</v>
      </c>
      <c r="H34" s="992"/>
      <c r="I34" s="96" t="s">
        <v>27</v>
      </c>
      <c r="J34" s="96" t="s">
        <v>27</v>
      </c>
      <c r="K34" s="96" t="s">
        <v>27</v>
      </c>
      <c r="L34" s="159" t="s">
        <v>82</v>
      </c>
      <c r="M34" s="96" t="s">
        <v>27</v>
      </c>
      <c r="N34" s="349">
        <v>351600</v>
      </c>
      <c r="O34" s="349">
        <v>499200</v>
      </c>
      <c r="P34" s="348">
        <v>68400</v>
      </c>
      <c r="Q34" s="193">
        <f t="shared" si="6"/>
        <v>919200</v>
      </c>
      <c r="R34" s="347">
        <v>0</v>
      </c>
      <c r="S34" s="347">
        <v>0</v>
      </c>
      <c r="T34" s="347">
        <v>0</v>
      </c>
      <c r="U34" s="347">
        <v>100</v>
      </c>
      <c r="V34" s="989"/>
      <c r="W34" s="195">
        <v>4920</v>
      </c>
      <c r="X34" s="346">
        <f t="shared" si="7"/>
        <v>46.171171171171174</v>
      </c>
      <c r="Y34" s="345">
        <v>0</v>
      </c>
      <c r="Z34" s="345">
        <v>0</v>
      </c>
      <c r="AA34" s="345">
        <v>0</v>
      </c>
      <c r="AB34" s="345">
        <v>360</v>
      </c>
      <c r="AC34" s="345">
        <v>0</v>
      </c>
      <c r="AD34" s="345">
        <v>0</v>
      </c>
      <c r="AE34" s="345">
        <v>0</v>
      </c>
      <c r="AF34" s="345">
        <v>360</v>
      </c>
      <c r="AG34" s="344">
        <v>0</v>
      </c>
      <c r="AH34" s="344">
        <v>0</v>
      </c>
      <c r="AI34" s="344">
        <v>0</v>
      </c>
      <c r="AJ34" s="344">
        <v>1364513</v>
      </c>
      <c r="AK34" s="170">
        <v>0</v>
      </c>
      <c r="AL34" s="170">
        <v>0</v>
      </c>
      <c r="AM34" s="170">
        <v>0</v>
      </c>
      <c r="AN34" s="170">
        <v>1364513</v>
      </c>
      <c r="AO34" s="169">
        <v>1364513</v>
      </c>
      <c r="AP34" s="343">
        <v>445313</v>
      </c>
      <c r="AQ34" s="74"/>
      <c r="AR34" s="74"/>
      <c r="AS34" s="74"/>
      <c r="AT34" s="74"/>
      <c r="AU34" s="74"/>
      <c r="AV34" s="74"/>
    </row>
    <row r="35" spans="1:48" ht="99" customHeight="1" x14ac:dyDescent="0.25">
      <c r="A35" s="939"/>
      <c r="B35" s="945"/>
      <c r="C35" s="945"/>
      <c r="D35" s="184" t="s">
        <v>25</v>
      </c>
      <c r="E35" s="159">
        <v>1</v>
      </c>
      <c r="F35" s="184" t="s">
        <v>487</v>
      </c>
      <c r="G35" s="184" t="s">
        <v>486</v>
      </c>
      <c r="H35" s="992"/>
      <c r="I35" s="96" t="s">
        <v>27</v>
      </c>
      <c r="J35" s="96" t="s">
        <v>27</v>
      </c>
      <c r="K35" s="96" t="s">
        <v>27</v>
      </c>
      <c r="L35" s="159" t="s">
        <v>82</v>
      </c>
      <c r="M35" s="96" t="s">
        <v>27</v>
      </c>
      <c r="N35" s="349">
        <v>0</v>
      </c>
      <c r="O35" s="349">
        <v>396800</v>
      </c>
      <c r="P35" s="348">
        <v>123450</v>
      </c>
      <c r="Q35" s="193">
        <f t="shared" si="6"/>
        <v>520250</v>
      </c>
      <c r="R35" s="347">
        <v>0</v>
      </c>
      <c r="S35" s="347">
        <v>0</v>
      </c>
      <c r="T35" s="347">
        <v>500</v>
      </c>
      <c r="U35" s="347">
        <v>0</v>
      </c>
      <c r="V35" s="989"/>
      <c r="W35" s="195">
        <v>712</v>
      </c>
      <c r="X35" s="346">
        <f t="shared" si="7"/>
        <v>6.681681681681682</v>
      </c>
      <c r="Y35" s="345">
        <v>0</v>
      </c>
      <c r="Z35" s="345">
        <v>0</v>
      </c>
      <c r="AA35" s="345">
        <v>1360</v>
      </c>
      <c r="AB35" s="345">
        <v>0</v>
      </c>
      <c r="AC35" s="345">
        <v>0</v>
      </c>
      <c r="AD35" s="345">
        <v>0</v>
      </c>
      <c r="AE35" s="345">
        <v>1360</v>
      </c>
      <c r="AF35" s="345">
        <v>0</v>
      </c>
      <c r="AG35" s="344">
        <v>0</v>
      </c>
      <c r="AH35" s="344">
        <v>0</v>
      </c>
      <c r="AI35" s="344">
        <v>650000</v>
      </c>
      <c r="AJ35" s="344">
        <v>0</v>
      </c>
      <c r="AK35" s="170">
        <v>0</v>
      </c>
      <c r="AL35" s="170">
        <v>0</v>
      </c>
      <c r="AM35" s="170">
        <v>650000</v>
      </c>
      <c r="AN35" s="170">
        <v>0</v>
      </c>
      <c r="AO35" s="169">
        <v>650000</v>
      </c>
      <c r="AP35" s="343">
        <v>129750</v>
      </c>
      <c r="AQ35" s="74"/>
      <c r="AR35" s="74"/>
      <c r="AS35" s="74"/>
      <c r="AT35" s="74"/>
      <c r="AU35" s="74"/>
      <c r="AV35" s="74"/>
    </row>
    <row r="36" spans="1:48" ht="99" customHeight="1" thickBot="1" x14ac:dyDescent="0.3">
      <c r="A36" s="943"/>
      <c r="B36" s="945"/>
      <c r="C36" s="945"/>
      <c r="D36" s="352" t="s">
        <v>485</v>
      </c>
      <c r="E36" s="159">
        <v>2</v>
      </c>
      <c r="F36" s="184" t="s">
        <v>484</v>
      </c>
      <c r="G36" s="184" t="s">
        <v>483</v>
      </c>
      <c r="H36" s="993"/>
      <c r="I36" s="351" t="s">
        <v>27</v>
      </c>
      <c r="J36" s="351" t="s">
        <v>27</v>
      </c>
      <c r="K36" s="351" t="s">
        <v>27</v>
      </c>
      <c r="L36" s="351" t="s">
        <v>27</v>
      </c>
      <c r="M36" s="350" t="s">
        <v>82</v>
      </c>
      <c r="N36" s="349">
        <v>52400</v>
      </c>
      <c r="O36" s="349">
        <v>0</v>
      </c>
      <c r="P36" s="348">
        <v>67520</v>
      </c>
      <c r="Q36" s="193">
        <v>119920</v>
      </c>
      <c r="R36" s="347">
        <v>0</v>
      </c>
      <c r="S36" s="347">
        <v>0</v>
      </c>
      <c r="T36" s="347">
        <v>0</v>
      </c>
      <c r="U36" s="347">
        <v>40</v>
      </c>
      <c r="V36" s="990"/>
      <c r="W36" s="195">
        <v>6340</v>
      </c>
      <c r="X36" s="346">
        <f t="shared" si="7"/>
        <v>59.496996996996998</v>
      </c>
      <c r="Y36" s="345">
        <v>0</v>
      </c>
      <c r="Z36" s="345">
        <v>0</v>
      </c>
      <c r="AA36" s="345">
        <v>0</v>
      </c>
      <c r="AB36" s="345">
        <v>11737</v>
      </c>
      <c r="AC36" s="345">
        <v>0</v>
      </c>
      <c r="AD36" s="345">
        <v>0</v>
      </c>
      <c r="AE36" s="345">
        <v>0</v>
      </c>
      <c r="AF36" s="345">
        <v>11737</v>
      </c>
      <c r="AG36" s="344">
        <v>0</v>
      </c>
      <c r="AH36" s="344">
        <v>0</v>
      </c>
      <c r="AI36" s="344">
        <v>0</v>
      </c>
      <c r="AJ36" s="344">
        <v>469500</v>
      </c>
      <c r="AK36" s="170">
        <v>0</v>
      </c>
      <c r="AL36" s="170">
        <f>S36*Z36</f>
        <v>0</v>
      </c>
      <c r="AM36" s="170">
        <f>T36*AA36</f>
        <v>0</v>
      </c>
      <c r="AN36" s="170">
        <v>469500</v>
      </c>
      <c r="AO36" s="169">
        <f>AK36+AL36+AM36+AN36</f>
        <v>469500</v>
      </c>
      <c r="AP36" s="343">
        <f>AO36-Q36</f>
        <v>349580</v>
      </c>
      <c r="AQ36" s="74"/>
      <c r="AR36" s="74"/>
      <c r="AS36" s="74"/>
      <c r="AT36" s="74"/>
      <c r="AU36" s="74"/>
      <c r="AV36" s="74"/>
    </row>
    <row r="37" spans="1:48" ht="45" customHeight="1" thickBot="1" x14ac:dyDescent="0.3">
      <c r="A37" s="80"/>
      <c r="B37" s="76" t="s">
        <v>0</v>
      </c>
      <c r="C37" s="76">
        <f>SUM(C7:C36)</f>
        <v>129</v>
      </c>
      <c r="D37" s="76"/>
      <c r="E37" s="76">
        <f>SUM(E7:E36)</f>
        <v>33</v>
      </c>
      <c r="F37" s="342"/>
      <c r="G37" s="342"/>
      <c r="H37" s="76"/>
      <c r="I37" s="76"/>
      <c r="J37" s="76"/>
      <c r="K37" s="76"/>
      <c r="L37" s="76"/>
      <c r="M37" s="79"/>
      <c r="N37" s="341">
        <f>SUM(N7:N36)</f>
        <v>12746562</v>
      </c>
      <c r="O37" s="340">
        <f>SUM(O7:O36)</f>
        <v>17149941</v>
      </c>
      <c r="P37" s="76">
        <f>SUM(P7:P36)</f>
        <v>2136040</v>
      </c>
      <c r="Q37" s="152">
        <f>N37+O37+P37</f>
        <v>32032543</v>
      </c>
      <c r="R37" s="76">
        <f t="shared" ref="R37:AP37" si="8">SUM(R7:R36)</f>
        <v>32000</v>
      </c>
      <c r="S37" s="76">
        <f t="shared" si="8"/>
        <v>13000</v>
      </c>
      <c r="T37" s="76">
        <f t="shared" si="8"/>
        <v>10500</v>
      </c>
      <c r="U37" s="76">
        <f t="shared" si="8"/>
        <v>158990</v>
      </c>
      <c r="V37" s="76">
        <f t="shared" si="8"/>
        <v>138593</v>
      </c>
      <c r="W37" s="76">
        <f t="shared" si="8"/>
        <v>24323</v>
      </c>
      <c r="X37" s="76">
        <f t="shared" si="8"/>
        <v>227.96551152749123</v>
      </c>
      <c r="Y37" s="76">
        <f t="shared" si="8"/>
        <v>39.51</v>
      </c>
      <c r="Z37" s="76">
        <f t="shared" si="8"/>
        <v>12200</v>
      </c>
      <c r="AA37" s="76">
        <f t="shared" si="8"/>
        <v>4252.5</v>
      </c>
      <c r="AB37" s="76">
        <f t="shared" si="8"/>
        <v>15489</v>
      </c>
      <c r="AC37" s="76">
        <f t="shared" si="8"/>
        <v>31</v>
      </c>
      <c r="AD37" s="76">
        <f t="shared" si="8"/>
        <v>1610</v>
      </c>
      <c r="AE37" s="76">
        <f t="shared" si="8"/>
        <v>1420</v>
      </c>
      <c r="AF37" s="76">
        <f t="shared" si="8"/>
        <v>12206.5</v>
      </c>
      <c r="AG37" s="76">
        <f t="shared" si="8"/>
        <v>3290000</v>
      </c>
      <c r="AH37" s="76">
        <f t="shared" si="8"/>
        <v>2000000</v>
      </c>
      <c r="AI37" s="76">
        <f t="shared" si="8"/>
        <v>1175000</v>
      </c>
      <c r="AJ37" s="76">
        <f t="shared" si="8"/>
        <v>11208513</v>
      </c>
      <c r="AK37" s="76">
        <f t="shared" si="8"/>
        <v>310000</v>
      </c>
      <c r="AL37" s="76">
        <f t="shared" si="8"/>
        <v>2009000</v>
      </c>
      <c r="AM37" s="76">
        <f t="shared" si="8"/>
        <v>1175000</v>
      </c>
      <c r="AN37" s="76">
        <f t="shared" si="8"/>
        <v>71625337</v>
      </c>
      <c r="AO37" s="76">
        <f t="shared" si="8"/>
        <v>75119337</v>
      </c>
      <c r="AP37" s="58">
        <f t="shared" si="8"/>
        <v>43086794</v>
      </c>
      <c r="AQ37" s="74"/>
      <c r="AR37" s="74"/>
      <c r="AS37" s="74"/>
      <c r="AT37" s="74"/>
      <c r="AU37" s="74"/>
      <c r="AV37" s="74"/>
    </row>
    <row r="38" spans="1:48" ht="45" customHeight="1" x14ac:dyDescent="0.25">
      <c r="B38" s="1001" t="s">
        <v>482</v>
      </c>
      <c r="C38" s="1001"/>
      <c r="D38" s="1001"/>
      <c r="E38" s="1001"/>
      <c r="F38" s="1001"/>
      <c r="G38" s="1001"/>
      <c r="H38" s="1001"/>
      <c r="I38" s="1001"/>
      <c r="J38" s="1001"/>
      <c r="K38" s="1001"/>
      <c r="L38" s="1001"/>
      <c r="M38" s="1001"/>
      <c r="N38" s="1001"/>
      <c r="O38" s="1001"/>
      <c r="P38" s="1001"/>
      <c r="Q38" s="1001"/>
      <c r="R38" s="1001"/>
      <c r="S38" s="1001"/>
      <c r="T38" s="1001"/>
      <c r="U38" s="1001"/>
      <c r="V38" s="1001"/>
      <c r="W38" s="1001"/>
      <c r="X38" s="1001"/>
      <c r="Y38" s="1001"/>
      <c r="Z38" s="1001"/>
      <c r="AA38" s="1001"/>
      <c r="AB38" s="1001"/>
      <c r="AC38" s="1001"/>
      <c r="AD38" s="1001"/>
      <c r="AE38" s="1001"/>
      <c r="AF38" s="1001"/>
      <c r="AG38" s="339"/>
      <c r="AH38" s="339"/>
      <c r="AI38" s="339"/>
      <c r="AJ38" s="339"/>
      <c r="AK38" s="339"/>
      <c r="AL38" s="339"/>
      <c r="AM38" s="338"/>
      <c r="AN38" s="338"/>
    </row>
    <row r="39" spans="1:48" ht="14.25" x14ac:dyDescent="0.25">
      <c r="A39" s="336"/>
      <c r="B39" s="337"/>
      <c r="C39" s="337"/>
      <c r="D39" s="337"/>
      <c r="E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</row>
    <row r="40" spans="1:48" ht="15" customHeight="1" x14ac:dyDescent="0.25">
      <c r="A40" s="336"/>
      <c r="B40" s="335"/>
      <c r="C40" s="335"/>
      <c r="D40" s="335"/>
      <c r="E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</row>
    <row r="41" spans="1:48" x14ac:dyDescent="0.25">
      <c r="B41" s="142"/>
      <c r="C41" s="142"/>
      <c r="D41" s="142"/>
      <c r="E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</row>
    <row r="42" spans="1:48" x14ac:dyDescent="0.25">
      <c r="B42" s="142"/>
      <c r="C42" s="142"/>
      <c r="D42" s="142"/>
      <c r="E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</row>
    <row r="43" spans="1:48" x14ac:dyDescent="0.25">
      <c r="B43" s="142"/>
      <c r="C43" s="142"/>
      <c r="D43" s="142"/>
      <c r="E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</row>
    <row r="44" spans="1:48" x14ac:dyDescent="0.25">
      <c r="B44" s="142"/>
      <c r="C44" s="142"/>
      <c r="D44" s="142"/>
      <c r="E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</row>
    <row r="45" spans="1:48" x14ac:dyDescent="0.25">
      <c r="B45" s="142"/>
      <c r="C45" s="142"/>
      <c r="D45" s="142"/>
      <c r="E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</row>
    <row r="46" spans="1:48" x14ac:dyDescent="0.25">
      <c r="B46" s="142"/>
      <c r="C46" s="142"/>
      <c r="D46" s="142"/>
      <c r="E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</row>
    <row r="47" spans="1:48" x14ac:dyDescent="0.25">
      <c r="B47" s="142"/>
      <c r="C47" s="142"/>
      <c r="D47" s="142"/>
      <c r="E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</row>
    <row r="48" spans="1:48" x14ac:dyDescent="0.25">
      <c r="B48" s="142"/>
      <c r="C48" s="142"/>
      <c r="D48" s="142"/>
      <c r="E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</row>
    <row r="49" spans="2:38" x14ac:dyDescent="0.25">
      <c r="B49" s="142"/>
      <c r="C49" s="142"/>
      <c r="D49" s="142"/>
      <c r="E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</row>
    <row r="50" spans="2:38" x14ac:dyDescent="0.25">
      <c r="B50" s="142"/>
      <c r="C50" s="142"/>
      <c r="D50" s="142"/>
      <c r="E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</row>
    <row r="51" spans="2:38" x14ac:dyDescent="0.25">
      <c r="B51" s="142"/>
      <c r="C51" s="142"/>
      <c r="D51" s="142"/>
      <c r="E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</row>
    <row r="52" spans="2:38" x14ac:dyDescent="0.25">
      <c r="B52" s="142"/>
      <c r="C52" s="142"/>
      <c r="D52" s="142"/>
      <c r="E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</row>
    <row r="53" spans="2:38" x14ac:dyDescent="0.25">
      <c r="B53" s="142"/>
      <c r="C53" s="142"/>
      <c r="D53" s="142"/>
      <c r="E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</row>
    <row r="54" spans="2:38" x14ac:dyDescent="0.25">
      <c r="B54" s="142"/>
      <c r="C54" s="142"/>
      <c r="D54" s="142"/>
      <c r="E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</row>
    <row r="55" spans="2:38" x14ac:dyDescent="0.25">
      <c r="B55" s="142"/>
      <c r="C55" s="142"/>
      <c r="D55" s="142"/>
      <c r="E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</row>
    <row r="56" spans="2:38" x14ac:dyDescent="0.25">
      <c r="B56" s="142"/>
      <c r="C56" s="142"/>
      <c r="D56" s="142"/>
      <c r="E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</row>
    <row r="57" spans="2:38" x14ac:dyDescent="0.25">
      <c r="B57" s="142"/>
      <c r="C57" s="142"/>
      <c r="D57" s="142"/>
      <c r="E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</row>
    <row r="58" spans="2:38" x14ac:dyDescent="0.25">
      <c r="B58" s="142"/>
      <c r="C58" s="142"/>
      <c r="D58" s="142"/>
      <c r="E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</row>
    <row r="59" spans="2:38" x14ac:dyDescent="0.25">
      <c r="B59" s="142"/>
      <c r="C59" s="142"/>
      <c r="D59" s="142"/>
      <c r="E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</row>
    <row r="60" spans="2:38" x14ac:dyDescent="0.25">
      <c r="B60" s="142"/>
      <c r="C60" s="142"/>
      <c r="D60" s="142"/>
      <c r="E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</row>
    <row r="61" spans="2:38" x14ac:dyDescent="0.25">
      <c r="B61" s="142"/>
      <c r="C61" s="142"/>
      <c r="D61" s="142"/>
      <c r="E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</row>
    <row r="62" spans="2:38" x14ac:dyDescent="0.25">
      <c r="B62" s="142"/>
      <c r="C62" s="142"/>
      <c r="D62" s="142"/>
      <c r="E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</row>
    <row r="63" spans="2:38" x14ac:dyDescent="0.25">
      <c r="B63" s="142"/>
      <c r="C63" s="142"/>
      <c r="D63" s="142"/>
      <c r="E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</row>
    <row r="64" spans="2:38" x14ac:dyDescent="0.25">
      <c r="B64" s="142"/>
      <c r="C64" s="142"/>
      <c r="D64" s="142"/>
      <c r="E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</row>
    <row r="65" spans="2:38" x14ac:dyDescent="0.25">
      <c r="B65" s="142"/>
      <c r="C65" s="142"/>
      <c r="D65" s="142"/>
      <c r="E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</row>
    <row r="66" spans="2:38" x14ac:dyDescent="0.25">
      <c r="B66" s="142"/>
      <c r="C66" s="142"/>
      <c r="D66" s="142"/>
      <c r="E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</row>
    <row r="67" spans="2:38" x14ac:dyDescent="0.25">
      <c r="B67" s="142"/>
      <c r="C67" s="142"/>
      <c r="D67" s="142"/>
      <c r="E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</row>
    <row r="68" spans="2:38" x14ac:dyDescent="0.25">
      <c r="B68" s="142"/>
      <c r="C68" s="142"/>
      <c r="D68" s="142"/>
      <c r="E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</row>
    <row r="69" spans="2:38" x14ac:dyDescent="0.25">
      <c r="B69" s="142"/>
      <c r="C69" s="142"/>
      <c r="D69" s="142"/>
      <c r="E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</row>
    <row r="70" spans="2:38" x14ac:dyDescent="0.25">
      <c r="B70" s="142"/>
      <c r="C70" s="142"/>
      <c r="D70" s="142"/>
      <c r="E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</row>
    <row r="71" spans="2:38" x14ac:dyDescent="0.25">
      <c r="B71" s="142"/>
      <c r="C71" s="142"/>
      <c r="D71" s="142"/>
      <c r="E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</row>
    <row r="72" spans="2:38" x14ac:dyDescent="0.25">
      <c r="B72" s="142"/>
      <c r="C72" s="142"/>
      <c r="D72" s="142"/>
      <c r="E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</row>
    <row r="73" spans="2:38" x14ac:dyDescent="0.25">
      <c r="B73" s="142"/>
      <c r="C73" s="142"/>
      <c r="D73" s="142"/>
      <c r="E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</row>
    <row r="74" spans="2:38" x14ac:dyDescent="0.25">
      <c r="B74" s="142"/>
      <c r="C74" s="142"/>
      <c r="D74" s="142"/>
      <c r="E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</row>
    <row r="75" spans="2:38" x14ac:dyDescent="0.25">
      <c r="B75" s="142"/>
      <c r="C75" s="142"/>
      <c r="D75" s="142"/>
      <c r="E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</row>
    <row r="76" spans="2:38" x14ac:dyDescent="0.25">
      <c r="B76" s="142"/>
      <c r="C76" s="142"/>
      <c r="D76" s="142"/>
      <c r="E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</row>
    <row r="77" spans="2:38" x14ac:dyDescent="0.25">
      <c r="B77" s="142"/>
      <c r="C77" s="142"/>
      <c r="D77" s="142"/>
      <c r="E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</row>
    <row r="78" spans="2:38" x14ac:dyDescent="0.25">
      <c r="B78" s="142"/>
      <c r="C78" s="142"/>
      <c r="D78" s="142"/>
      <c r="E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</row>
    <row r="79" spans="2:38" x14ac:dyDescent="0.25">
      <c r="B79" s="142"/>
      <c r="C79" s="142"/>
      <c r="D79" s="142"/>
      <c r="E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</row>
    <row r="80" spans="2:38" x14ac:dyDescent="0.25">
      <c r="B80" s="142"/>
      <c r="C80" s="142"/>
      <c r="D80" s="142"/>
      <c r="E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</row>
    <row r="81" spans="2:38" x14ac:dyDescent="0.25">
      <c r="B81" s="142"/>
      <c r="C81" s="142"/>
      <c r="D81" s="142"/>
      <c r="E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</row>
    <row r="82" spans="2:38" x14ac:dyDescent="0.25">
      <c r="B82" s="142"/>
      <c r="C82" s="142"/>
      <c r="D82" s="142"/>
      <c r="E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</row>
    <row r="83" spans="2:38" x14ac:dyDescent="0.25">
      <c r="B83" s="142"/>
      <c r="C83" s="142"/>
      <c r="D83" s="142"/>
      <c r="E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</row>
    <row r="84" spans="2:38" x14ac:dyDescent="0.25">
      <c r="B84" s="142"/>
      <c r="C84" s="142"/>
      <c r="D84" s="142"/>
      <c r="E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</row>
    <row r="85" spans="2:38" x14ac:dyDescent="0.25">
      <c r="B85" s="142"/>
      <c r="C85" s="142"/>
      <c r="D85" s="142"/>
      <c r="E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142"/>
    </row>
    <row r="86" spans="2:38" x14ac:dyDescent="0.25">
      <c r="B86" s="142"/>
      <c r="C86" s="142"/>
      <c r="D86" s="142"/>
      <c r="E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</row>
    <row r="87" spans="2:38" x14ac:dyDescent="0.25">
      <c r="B87" s="142"/>
      <c r="C87" s="142"/>
      <c r="D87" s="142"/>
      <c r="E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</row>
    <row r="88" spans="2:38" x14ac:dyDescent="0.25">
      <c r="B88" s="142"/>
      <c r="C88" s="142"/>
      <c r="D88" s="142"/>
      <c r="E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  <c r="AL88" s="142"/>
    </row>
    <row r="89" spans="2:38" x14ac:dyDescent="0.25">
      <c r="B89" s="142"/>
      <c r="C89" s="142"/>
      <c r="D89" s="142"/>
      <c r="E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142"/>
    </row>
    <row r="90" spans="2:38" x14ac:dyDescent="0.25">
      <c r="B90" s="142"/>
      <c r="C90" s="142"/>
      <c r="D90" s="142"/>
      <c r="E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2"/>
      <c r="AK90" s="142"/>
      <c r="AL90" s="142"/>
    </row>
    <row r="91" spans="2:38" x14ac:dyDescent="0.25">
      <c r="B91" s="142"/>
      <c r="C91" s="142"/>
      <c r="D91" s="142"/>
      <c r="E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  <c r="AL91" s="142"/>
    </row>
    <row r="92" spans="2:38" x14ac:dyDescent="0.25">
      <c r="B92" s="142"/>
      <c r="C92" s="142"/>
      <c r="D92" s="142"/>
      <c r="E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2"/>
      <c r="AK92" s="142"/>
      <c r="AL92" s="142"/>
    </row>
    <row r="93" spans="2:38" x14ac:dyDescent="0.25">
      <c r="B93" s="142"/>
      <c r="C93" s="142"/>
      <c r="D93" s="142"/>
      <c r="E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</row>
    <row r="94" spans="2:38" x14ac:dyDescent="0.25">
      <c r="B94" s="142"/>
      <c r="C94" s="142"/>
      <c r="D94" s="142"/>
      <c r="E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2"/>
      <c r="AK94" s="142"/>
      <c r="AL94" s="142"/>
    </row>
    <row r="95" spans="2:38" x14ac:dyDescent="0.25">
      <c r="B95" s="142"/>
      <c r="C95" s="142"/>
      <c r="D95" s="142"/>
      <c r="E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</row>
    <row r="96" spans="2:38" x14ac:dyDescent="0.25">
      <c r="B96" s="142"/>
      <c r="C96" s="142"/>
      <c r="D96" s="142"/>
      <c r="E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</row>
    <row r="97" spans="2:38" x14ac:dyDescent="0.25">
      <c r="B97" s="142"/>
      <c r="C97" s="142"/>
      <c r="D97" s="142"/>
      <c r="E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  <c r="AL97" s="142"/>
    </row>
    <row r="98" spans="2:38" x14ac:dyDescent="0.25">
      <c r="B98" s="142"/>
      <c r="C98" s="142"/>
      <c r="D98" s="142"/>
      <c r="E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2"/>
      <c r="AK98" s="142"/>
      <c r="AL98" s="142"/>
    </row>
    <row r="99" spans="2:38" x14ac:dyDescent="0.25">
      <c r="B99" s="142"/>
      <c r="C99" s="142"/>
      <c r="D99" s="142"/>
      <c r="E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</row>
    <row r="100" spans="2:38" x14ac:dyDescent="0.25">
      <c r="B100" s="142"/>
      <c r="C100" s="142"/>
      <c r="D100" s="142"/>
      <c r="E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2"/>
      <c r="AK100" s="142"/>
      <c r="AL100" s="142"/>
    </row>
    <row r="101" spans="2:38" x14ac:dyDescent="0.25">
      <c r="B101" s="142"/>
      <c r="C101" s="142"/>
      <c r="D101" s="142"/>
      <c r="E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2"/>
      <c r="AK101" s="142"/>
      <c r="AL101" s="142"/>
    </row>
    <row r="102" spans="2:38" x14ac:dyDescent="0.25">
      <c r="B102" s="142"/>
      <c r="C102" s="142"/>
      <c r="D102" s="142"/>
      <c r="E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2"/>
      <c r="AK102" s="142"/>
      <c r="AL102" s="142"/>
    </row>
    <row r="103" spans="2:38" x14ac:dyDescent="0.25">
      <c r="B103" s="142"/>
      <c r="C103" s="142"/>
      <c r="D103" s="142"/>
      <c r="E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</row>
    <row r="104" spans="2:38" x14ac:dyDescent="0.25">
      <c r="B104" s="142"/>
      <c r="C104" s="142"/>
      <c r="D104" s="142"/>
      <c r="E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2"/>
      <c r="AK104" s="142"/>
      <c r="AL104" s="142"/>
    </row>
    <row r="105" spans="2:38" x14ac:dyDescent="0.25">
      <c r="B105" s="142"/>
      <c r="C105" s="142"/>
      <c r="D105" s="142"/>
      <c r="E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</row>
    <row r="106" spans="2:38" x14ac:dyDescent="0.25">
      <c r="B106" s="142"/>
      <c r="C106" s="142"/>
      <c r="D106" s="142"/>
      <c r="E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</row>
    <row r="107" spans="2:38" x14ac:dyDescent="0.25">
      <c r="B107" s="142"/>
      <c r="C107" s="142"/>
      <c r="D107" s="142"/>
      <c r="E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2"/>
      <c r="AK107" s="142"/>
      <c r="AL107" s="142"/>
    </row>
    <row r="108" spans="2:38" x14ac:dyDescent="0.25">
      <c r="B108" s="142"/>
      <c r="C108" s="142"/>
      <c r="D108" s="142"/>
      <c r="E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  <c r="AK108" s="142"/>
      <c r="AL108" s="142"/>
    </row>
    <row r="109" spans="2:38" x14ac:dyDescent="0.25">
      <c r="B109" s="142"/>
      <c r="C109" s="142"/>
      <c r="D109" s="142"/>
      <c r="E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  <c r="AK109" s="142"/>
      <c r="AL109" s="142"/>
    </row>
    <row r="110" spans="2:38" x14ac:dyDescent="0.25">
      <c r="B110" s="142"/>
      <c r="C110" s="142"/>
      <c r="D110" s="142"/>
      <c r="E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  <c r="AK110" s="142"/>
      <c r="AL110" s="142"/>
    </row>
    <row r="111" spans="2:38" x14ac:dyDescent="0.25">
      <c r="B111" s="142"/>
      <c r="C111" s="142"/>
      <c r="D111" s="142"/>
      <c r="E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  <c r="AL111" s="142"/>
    </row>
    <row r="112" spans="2:38" x14ac:dyDescent="0.25">
      <c r="B112" s="142"/>
      <c r="C112" s="142"/>
      <c r="D112" s="142"/>
      <c r="E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  <c r="AK112" s="142"/>
      <c r="AL112" s="142"/>
    </row>
    <row r="113" spans="2:38" x14ac:dyDescent="0.25">
      <c r="B113" s="142"/>
      <c r="C113" s="142"/>
      <c r="D113" s="142"/>
      <c r="E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  <c r="AK113" s="142"/>
      <c r="AL113" s="142"/>
    </row>
    <row r="114" spans="2:38" x14ac:dyDescent="0.25">
      <c r="B114" s="142"/>
      <c r="C114" s="142"/>
      <c r="D114" s="142"/>
      <c r="E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  <c r="AK114" s="142"/>
      <c r="AL114" s="142"/>
    </row>
    <row r="115" spans="2:38" x14ac:dyDescent="0.25">
      <c r="B115" s="142"/>
      <c r="C115" s="142"/>
      <c r="D115" s="142"/>
      <c r="E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  <c r="AK115" s="142"/>
      <c r="AL115" s="142"/>
    </row>
    <row r="116" spans="2:38" x14ac:dyDescent="0.25">
      <c r="B116" s="142"/>
      <c r="C116" s="142"/>
      <c r="D116" s="142"/>
      <c r="E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  <c r="AK116" s="142"/>
      <c r="AL116" s="142"/>
    </row>
    <row r="117" spans="2:38" x14ac:dyDescent="0.25">
      <c r="B117" s="142"/>
      <c r="C117" s="142"/>
      <c r="D117" s="142"/>
      <c r="E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  <c r="AK117" s="142"/>
      <c r="AL117" s="142"/>
    </row>
    <row r="118" spans="2:38" x14ac:dyDescent="0.25">
      <c r="B118" s="142"/>
      <c r="C118" s="142"/>
      <c r="D118" s="142"/>
      <c r="E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  <c r="AK118" s="142"/>
      <c r="AL118" s="142"/>
    </row>
    <row r="119" spans="2:38" x14ac:dyDescent="0.25">
      <c r="B119" s="142"/>
      <c r="C119" s="142"/>
      <c r="D119" s="142"/>
      <c r="E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  <c r="AK119" s="142"/>
      <c r="AL119" s="142"/>
    </row>
    <row r="120" spans="2:38" x14ac:dyDescent="0.25">
      <c r="B120" s="142"/>
      <c r="C120" s="142"/>
      <c r="D120" s="142"/>
      <c r="E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  <c r="AK120" s="142"/>
      <c r="AL120" s="142"/>
    </row>
    <row r="121" spans="2:38" x14ac:dyDescent="0.25">
      <c r="B121" s="142"/>
      <c r="C121" s="142"/>
      <c r="D121" s="142"/>
      <c r="E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  <c r="AK121" s="142"/>
      <c r="AL121" s="142"/>
    </row>
    <row r="122" spans="2:38" x14ac:dyDescent="0.25">
      <c r="B122" s="142"/>
      <c r="C122" s="142"/>
      <c r="D122" s="142"/>
      <c r="E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  <c r="AK122" s="142"/>
      <c r="AL122" s="142"/>
    </row>
    <row r="123" spans="2:38" x14ac:dyDescent="0.25">
      <c r="B123" s="142"/>
      <c r="C123" s="142"/>
      <c r="D123" s="142"/>
      <c r="E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  <c r="AK123" s="142"/>
      <c r="AL123" s="142"/>
    </row>
    <row r="124" spans="2:38" x14ac:dyDescent="0.25">
      <c r="B124" s="142"/>
      <c r="C124" s="142"/>
      <c r="D124" s="142"/>
      <c r="E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  <c r="AK124" s="142"/>
      <c r="AL124" s="142"/>
    </row>
    <row r="125" spans="2:38" x14ac:dyDescent="0.25">
      <c r="B125" s="142"/>
      <c r="C125" s="142"/>
      <c r="D125" s="142"/>
      <c r="E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  <c r="AK125" s="142"/>
      <c r="AL125" s="142"/>
    </row>
    <row r="126" spans="2:38" x14ac:dyDescent="0.25">
      <c r="B126" s="142"/>
      <c r="C126" s="142"/>
      <c r="D126" s="142"/>
      <c r="E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  <c r="AK126" s="142"/>
      <c r="AL126" s="142"/>
    </row>
    <row r="127" spans="2:38" x14ac:dyDescent="0.25">
      <c r="B127" s="142"/>
      <c r="C127" s="142"/>
      <c r="D127" s="142"/>
      <c r="E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  <c r="AK127" s="142"/>
      <c r="AL127" s="142"/>
    </row>
    <row r="128" spans="2:38" x14ac:dyDescent="0.25">
      <c r="B128" s="142"/>
      <c r="C128" s="142"/>
      <c r="D128" s="142"/>
      <c r="E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  <c r="AK128" s="142"/>
      <c r="AL128" s="142"/>
    </row>
    <row r="129" spans="2:38" x14ac:dyDescent="0.25">
      <c r="B129" s="142"/>
      <c r="C129" s="142"/>
      <c r="D129" s="142"/>
      <c r="E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  <c r="AK129" s="142"/>
      <c r="AL129" s="142"/>
    </row>
    <row r="130" spans="2:38" x14ac:dyDescent="0.25">
      <c r="B130" s="142"/>
      <c r="C130" s="142"/>
      <c r="D130" s="142"/>
      <c r="E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  <c r="AK130" s="142"/>
      <c r="AL130" s="142"/>
    </row>
    <row r="131" spans="2:38" x14ac:dyDescent="0.25">
      <c r="B131" s="142"/>
      <c r="C131" s="142"/>
      <c r="D131" s="142"/>
      <c r="E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  <c r="AK131" s="142"/>
      <c r="AL131" s="142"/>
    </row>
    <row r="132" spans="2:38" x14ac:dyDescent="0.25">
      <c r="B132" s="142"/>
      <c r="C132" s="142"/>
      <c r="D132" s="142"/>
      <c r="E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  <c r="AK132" s="142"/>
      <c r="AL132" s="142"/>
    </row>
    <row r="133" spans="2:38" x14ac:dyDescent="0.25">
      <c r="B133" s="142"/>
      <c r="C133" s="142"/>
      <c r="D133" s="142"/>
      <c r="E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  <c r="AK133" s="142"/>
      <c r="AL133" s="142"/>
    </row>
    <row r="134" spans="2:38" x14ac:dyDescent="0.25">
      <c r="B134" s="142"/>
      <c r="C134" s="142"/>
      <c r="D134" s="142"/>
      <c r="E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  <c r="AK134" s="142"/>
      <c r="AL134" s="142"/>
    </row>
    <row r="135" spans="2:38" x14ac:dyDescent="0.25">
      <c r="B135" s="142"/>
      <c r="C135" s="142"/>
      <c r="D135" s="142"/>
      <c r="E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  <c r="AK135" s="142"/>
      <c r="AL135" s="142"/>
    </row>
    <row r="136" spans="2:38" x14ac:dyDescent="0.25">
      <c r="B136" s="142"/>
      <c r="C136" s="142"/>
      <c r="D136" s="142"/>
      <c r="E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  <c r="AK136" s="142"/>
      <c r="AL136" s="142"/>
    </row>
    <row r="137" spans="2:38" x14ac:dyDescent="0.25">
      <c r="B137" s="142"/>
      <c r="C137" s="142"/>
      <c r="D137" s="142"/>
      <c r="E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  <c r="AK137" s="142"/>
      <c r="AL137" s="142"/>
    </row>
    <row r="138" spans="2:38" x14ac:dyDescent="0.25">
      <c r="B138" s="142"/>
      <c r="C138" s="142"/>
      <c r="D138" s="142"/>
      <c r="E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  <c r="AK138" s="142"/>
      <c r="AL138" s="142"/>
    </row>
    <row r="139" spans="2:38" x14ac:dyDescent="0.25">
      <c r="B139" s="142"/>
      <c r="C139" s="142"/>
      <c r="D139" s="142"/>
      <c r="E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  <c r="AK139" s="142"/>
      <c r="AL139" s="142"/>
    </row>
    <row r="140" spans="2:38" x14ac:dyDescent="0.25">
      <c r="B140" s="142"/>
      <c r="C140" s="142"/>
      <c r="D140" s="142"/>
      <c r="E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  <c r="AK140" s="142"/>
      <c r="AL140" s="142"/>
    </row>
    <row r="141" spans="2:38" x14ac:dyDescent="0.25">
      <c r="B141" s="142"/>
      <c r="C141" s="142"/>
      <c r="D141" s="142"/>
      <c r="E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  <c r="AK141" s="142"/>
      <c r="AL141" s="142"/>
    </row>
    <row r="142" spans="2:38" x14ac:dyDescent="0.25">
      <c r="B142" s="142"/>
      <c r="C142" s="142"/>
      <c r="D142" s="142"/>
      <c r="E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  <c r="AK142" s="142"/>
      <c r="AL142" s="142"/>
    </row>
    <row r="143" spans="2:38" x14ac:dyDescent="0.25">
      <c r="B143" s="142"/>
      <c r="C143" s="142"/>
      <c r="D143" s="142"/>
      <c r="E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  <c r="AK143" s="142"/>
      <c r="AL143" s="142"/>
    </row>
    <row r="144" spans="2:38" x14ac:dyDescent="0.25">
      <c r="B144" s="142"/>
      <c r="C144" s="142"/>
      <c r="D144" s="142"/>
      <c r="E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  <c r="AK144" s="142"/>
      <c r="AL144" s="142"/>
    </row>
    <row r="145" spans="2:38" x14ac:dyDescent="0.25">
      <c r="B145" s="142"/>
      <c r="C145" s="142"/>
      <c r="D145" s="142"/>
      <c r="E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  <c r="AL145" s="142"/>
    </row>
    <row r="146" spans="2:38" x14ac:dyDescent="0.25">
      <c r="B146" s="142"/>
      <c r="C146" s="142"/>
      <c r="D146" s="142"/>
      <c r="E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  <c r="AK146" s="142"/>
      <c r="AL146" s="142"/>
    </row>
    <row r="147" spans="2:38" x14ac:dyDescent="0.25">
      <c r="B147" s="142"/>
      <c r="C147" s="142"/>
      <c r="D147" s="142"/>
      <c r="E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  <c r="AK147" s="142"/>
      <c r="AL147" s="142"/>
    </row>
    <row r="148" spans="2:38" x14ac:dyDescent="0.25">
      <c r="B148" s="142"/>
      <c r="C148" s="142"/>
      <c r="D148" s="142"/>
      <c r="E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  <c r="AK148" s="142"/>
      <c r="AL148" s="142"/>
    </row>
    <row r="149" spans="2:38" x14ac:dyDescent="0.25">
      <c r="B149" s="142"/>
      <c r="C149" s="142"/>
      <c r="D149" s="142"/>
      <c r="E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  <c r="AK149" s="142"/>
      <c r="AL149" s="142"/>
    </row>
    <row r="150" spans="2:38" x14ac:dyDescent="0.25">
      <c r="B150" s="142"/>
      <c r="C150" s="142"/>
      <c r="D150" s="142"/>
      <c r="E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  <c r="AK150" s="142"/>
      <c r="AL150" s="142"/>
    </row>
    <row r="151" spans="2:38" x14ac:dyDescent="0.25">
      <c r="B151" s="142"/>
      <c r="C151" s="142"/>
      <c r="D151" s="142"/>
      <c r="E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  <c r="AK151" s="142"/>
      <c r="AL151" s="142"/>
    </row>
    <row r="152" spans="2:38" x14ac:dyDescent="0.25">
      <c r="B152" s="142"/>
      <c r="C152" s="142"/>
      <c r="D152" s="142"/>
      <c r="E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  <c r="AK152" s="142"/>
      <c r="AL152" s="142"/>
    </row>
    <row r="153" spans="2:38" x14ac:dyDescent="0.25">
      <c r="B153" s="142"/>
      <c r="C153" s="142"/>
      <c r="D153" s="142"/>
      <c r="E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  <c r="AK153" s="142"/>
      <c r="AL153" s="142"/>
    </row>
    <row r="154" spans="2:38" x14ac:dyDescent="0.25">
      <c r="B154" s="142"/>
      <c r="C154" s="142"/>
      <c r="D154" s="142"/>
      <c r="E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  <c r="AK154" s="142"/>
      <c r="AL154" s="142"/>
    </row>
    <row r="155" spans="2:38" x14ac:dyDescent="0.25">
      <c r="B155" s="142"/>
      <c r="C155" s="142"/>
      <c r="D155" s="142"/>
      <c r="E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  <c r="AK155" s="142"/>
      <c r="AL155" s="142"/>
    </row>
    <row r="156" spans="2:38" x14ac:dyDescent="0.25">
      <c r="B156" s="142"/>
      <c r="C156" s="142"/>
      <c r="D156" s="142"/>
      <c r="E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  <c r="AK156" s="142"/>
      <c r="AL156" s="142"/>
    </row>
    <row r="157" spans="2:38" x14ac:dyDescent="0.25">
      <c r="B157" s="142"/>
      <c r="C157" s="142"/>
      <c r="D157" s="142"/>
      <c r="E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  <c r="AK157" s="142"/>
      <c r="AL157" s="142"/>
    </row>
    <row r="158" spans="2:38" x14ac:dyDescent="0.25">
      <c r="B158" s="142"/>
      <c r="C158" s="142"/>
      <c r="D158" s="142"/>
      <c r="E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  <c r="AK158" s="142"/>
      <c r="AL158" s="142"/>
    </row>
    <row r="159" spans="2:38" x14ac:dyDescent="0.25">
      <c r="B159" s="142"/>
      <c r="C159" s="142"/>
      <c r="D159" s="142"/>
      <c r="E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  <c r="AK159" s="142"/>
      <c r="AL159" s="142"/>
    </row>
    <row r="160" spans="2:38" x14ac:dyDescent="0.25">
      <c r="B160" s="142"/>
      <c r="C160" s="142"/>
      <c r="D160" s="142"/>
      <c r="E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  <c r="AK160" s="142"/>
      <c r="AL160" s="142"/>
    </row>
    <row r="161" spans="2:38" x14ac:dyDescent="0.25">
      <c r="B161" s="142"/>
      <c r="C161" s="142"/>
      <c r="D161" s="142"/>
      <c r="E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  <c r="AK161" s="142"/>
      <c r="AL161" s="142"/>
    </row>
    <row r="162" spans="2:38" x14ac:dyDescent="0.25">
      <c r="B162" s="142"/>
      <c r="C162" s="142"/>
      <c r="D162" s="142"/>
      <c r="E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  <c r="AK162" s="142"/>
      <c r="AL162" s="142"/>
    </row>
    <row r="163" spans="2:38" x14ac:dyDescent="0.25">
      <c r="B163" s="142"/>
      <c r="C163" s="142"/>
      <c r="D163" s="142"/>
      <c r="E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  <c r="AK163" s="142"/>
      <c r="AL163" s="142"/>
    </row>
    <row r="164" spans="2:38" x14ac:dyDescent="0.25">
      <c r="B164" s="142"/>
      <c r="C164" s="142"/>
      <c r="D164" s="142"/>
      <c r="E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  <c r="AK164" s="142"/>
      <c r="AL164" s="142"/>
    </row>
    <row r="165" spans="2:38" x14ac:dyDescent="0.25">
      <c r="B165" s="142"/>
      <c r="C165" s="142"/>
      <c r="D165" s="142"/>
      <c r="E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  <c r="AK165" s="142"/>
      <c r="AL165" s="142"/>
    </row>
    <row r="166" spans="2:38" x14ac:dyDescent="0.25">
      <c r="B166" s="142"/>
      <c r="C166" s="142"/>
      <c r="D166" s="142"/>
      <c r="E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  <c r="AK166" s="142"/>
      <c r="AL166" s="142"/>
    </row>
    <row r="167" spans="2:38" x14ac:dyDescent="0.25">
      <c r="B167" s="142"/>
      <c r="C167" s="142"/>
      <c r="D167" s="142"/>
      <c r="E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  <c r="AK167" s="142"/>
      <c r="AL167" s="142"/>
    </row>
  </sheetData>
  <mergeCells count="50">
    <mergeCell ref="A7:A20"/>
    <mergeCell ref="V2:X2"/>
    <mergeCell ref="P3:P4"/>
    <mergeCell ref="R2:U3"/>
    <mergeCell ref="B21:B25"/>
    <mergeCell ref="C21:C25"/>
    <mergeCell ref="V7:V20"/>
    <mergeCell ref="V21:V25"/>
    <mergeCell ref="D2:H2"/>
    <mergeCell ref="V3:X3"/>
    <mergeCell ref="B7:B20"/>
    <mergeCell ref="C7:C20"/>
    <mergeCell ref="B26:B27"/>
    <mergeCell ref="C26:C27"/>
    <mergeCell ref="B38:AF38"/>
    <mergeCell ref="A1:AO1"/>
    <mergeCell ref="A2:A5"/>
    <mergeCell ref="B2:B5"/>
    <mergeCell ref="D3:D5"/>
    <mergeCell ref="E3:E4"/>
    <mergeCell ref="F3:F4"/>
    <mergeCell ref="G3:G4"/>
    <mergeCell ref="H3:H4"/>
    <mergeCell ref="AK3:AN3"/>
    <mergeCell ref="AO3:AO4"/>
    <mergeCell ref="N2:Q2"/>
    <mergeCell ref="Q3:Q4"/>
    <mergeCell ref="C2:C4"/>
    <mergeCell ref="Y3:AB3"/>
    <mergeCell ref="AC3:AF3"/>
    <mergeCell ref="I2:M2"/>
    <mergeCell ref="AG2:AP2"/>
    <mergeCell ref="AP3:AP4"/>
    <mergeCell ref="Y2:AF2"/>
    <mergeCell ref="V29:V36"/>
    <mergeCell ref="H30:H36"/>
    <mergeCell ref="AG3:AJ3"/>
    <mergeCell ref="O3:O4"/>
    <mergeCell ref="V26:V27"/>
    <mergeCell ref="I3:I4"/>
    <mergeCell ref="J3:J4"/>
    <mergeCell ref="K3:K4"/>
    <mergeCell ref="L3:L4"/>
    <mergeCell ref="M3:M4"/>
    <mergeCell ref="N3:N4"/>
    <mergeCell ref="A29:A36"/>
    <mergeCell ref="A26:A27"/>
    <mergeCell ref="A21:A25"/>
    <mergeCell ref="B29:B36"/>
    <mergeCell ref="C29:C36"/>
  </mergeCells>
  <pageMargins left="0.22" right="0.2" top="0.4" bottom="0.17" header="0.3" footer="0.17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3"/>
  <sheetViews>
    <sheetView zoomScale="90" zoomScaleNormal="90" workbookViewId="0">
      <pane ySplit="6" topLeftCell="A64" activePane="bottomLeft" state="frozen"/>
      <selection pane="bottomLeft" activeCell="D67" sqref="D67"/>
    </sheetView>
  </sheetViews>
  <sheetFormatPr defaultRowHeight="17.25" x14ac:dyDescent="0.25"/>
  <cols>
    <col min="1" max="1" width="5.28515625" style="214" customWidth="1"/>
    <col min="2" max="2" width="12.7109375" style="212" customWidth="1"/>
    <col min="3" max="3" width="17.140625" style="212" customWidth="1"/>
    <col min="4" max="4" width="28" style="212" customWidth="1"/>
    <col min="5" max="5" width="14.85546875" style="212" customWidth="1"/>
    <col min="6" max="6" width="17.85546875" style="212" customWidth="1"/>
    <col min="7" max="7" width="28.140625" style="212" customWidth="1"/>
    <col min="8" max="8" width="34.28515625" style="212" customWidth="1"/>
    <col min="9" max="9" width="17.85546875" style="212" customWidth="1"/>
    <col min="10" max="10" width="22" style="212" customWidth="1"/>
    <col min="11" max="11" width="17.5703125" style="212" customWidth="1"/>
    <col min="12" max="12" width="18.28515625" style="212" customWidth="1"/>
    <col min="13" max="13" width="14.85546875" style="212" customWidth="1"/>
    <col min="14" max="14" width="19.28515625" style="212" customWidth="1"/>
    <col min="15" max="15" width="16.5703125" style="212" customWidth="1"/>
    <col min="16" max="16" width="14.85546875" style="212" customWidth="1"/>
    <col min="17" max="17" width="17.28515625" style="212" customWidth="1"/>
    <col min="18" max="18" width="13.85546875" style="212" customWidth="1"/>
    <col min="19" max="19" width="14.85546875" style="212" customWidth="1"/>
    <col min="20" max="20" width="17.28515625" style="212" customWidth="1"/>
    <col min="21" max="21" width="12.28515625" style="212" customWidth="1"/>
    <col min="22" max="22" width="18.5703125" style="212" customWidth="1"/>
    <col min="23" max="23" width="22.85546875" style="212" customWidth="1"/>
    <col min="24" max="24" width="23.28515625" style="212" customWidth="1"/>
    <col min="25" max="25" width="13.5703125" style="212" customWidth="1"/>
    <col min="26" max="26" width="12.28515625" style="212" customWidth="1"/>
    <col min="27" max="27" width="13.85546875" style="212" customWidth="1"/>
    <col min="28" max="28" width="11.5703125" style="212" customWidth="1"/>
    <col min="29" max="35" width="14.85546875" style="212" customWidth="1"/>
    <col min="36" max="36" width="18.140625" style="212" customWidth="1"/>
    <col min="37" max="37" width="14.85546875" style="212" customWidth="1"/>
    <col min="38" max="38" width="17.7109375" style="212" customWidth="1"/>
    <col min="39" max="40" width="14.85546875" style="212" customWidth="1"/>
    <col min="41" max="41" width="20.85546875" style="212" customWidth="1"/>
    <col min="42" max="42" width="22.5703125" style="212" customWidth="1"/>
    <col min="43" max="103" width="9.140625" style="213"/>
    <col min="104" max="16384" width="9.140625" style="212"/>
  </cols>
  <sheetData>
    <row r="1" spans="1:103" ht="34.5" customHeight="1" thickBot="1" x14ac:dyDescent="0.3">
      <c r="A1" s="1069" t="s">
        <v>481</v>
      </c>
      <c r="B1" s="1070"/>
      <c r="C1" s="1070"/>
      <c r="D1" s="1070"/>
      <c r="E1" s="1070"/>
      <c r="F1" s="1070"/>
      <c r="G1" s="1070"/>
      <c r="H1" s="1070"/>
      <c r="I1" s="1070"/>
      <c r="J1" s="1070"/>
      <c r="K1" s="1070"/>
      <c r="L1" s="1070"/>
      <c r="M1" s="1070"/>
      <c r="N1" s="1070"/>
      <c r="O1" s="1070"/>
      <c r="P1" s="1070"/>
      <c r="Q1" s="1070"/>
      <c r="R1" s="1070"/>
      <c r="S1" s="1070"/>
      <c r="T1" s="1070"/>
      <c r="U1" s="1070"/>
      <c r="V1" s="1070"/>
      <c r="W1" s="1070"/>
      <c r="X1" s="1070"/>
      <c r="Y1" s="1070"/>
      <c r="Z1" s="1070"/>
      <c r="AA1" s="1070"/>
      <c r="AB1" s="1070"/>
      <c r="AC1" s="1070"/>
      <c r="AD1" s="1070"/>
      <c r="AE1" s="1070"/>
      <c r="AF1" s="1070"/>
      <c r="AG1" s="1070"/>
      <c r="AH1" s="1070"/>
      <c r="AI1" s="1070"/>
      <c r="AJ1" s="1070"/>
      <c r="AK1" s="1070"/>
      <c r="AL1" s="1070"/>
      <c r="AM1" s="1070"/>
      <c r="AN1" s="1070"/>
      <c r="AO1" s="1070"/>
      <c r="AP1" s="1070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</row>
    <row r="2" spans="1:103" ht="32.25" customHeight="1" x14ac:dyDescent="0.25">
      <c r="A2" s="1054" t="s">
        <v>480</v>
      </c>
      <c r="B2" s="1039" t="s">
        <v>133</v>
      </c>
      <c r="C2" s="1039" t="s">
        <v>132</v>
      </c>
      <c r="D2" s="1057" t="s">
        <v>479</v>
      </c>
      <c r="E2" s="1058"/>
      <c r="F2" s="1058"/>
      <c r="G2" s="1058"/>
      <c r="H2" s="1059"/>
      <c r="I2" s="1039" t="s">
        <v>130</v>
      </c>
      <c r="J2" s="1039"/>
      <c r="K2" s="1039"/>
      <c r="L2" s="1039"/>
      <c r="M2" s="1039"/>
      <c r="N2" s="1039" t="s">
        <v>129</v>
      </c>
      <c r="O2" s="1039"/>
      <c r="P2" s="1039"/>
      <c r="Q2" s="1039"/>
      <c r="R2" s="1039" t="s">
        <v>128</v>
      </c>
      <c r="S2" s="1039"/>
      <c r="T2" s="1039"/>
      <c r="U2" s="1039"/>
      <c r="V2" s="1039" t="s">
        <v>127</v>
      </c>
      <c r="W2" s="1039"/>
      <c r="X2" s="1039"/>
      <c r="Y2" s="1039" t="s">
        <v>126</v>
      </c>
      <c r="Z2" s="1039"/>
      <c r="AA2" s="1039"/>
      <c r="AB2" s="1039"/>
      <c r="AC2" s="1039"/>
      <c r="AD2" s="1039"/>
      <c r="AE2" s="1039"/>
      <c r="AF2" s="1039"/>
      <c r="AG2" s="1039" t="s">
        <v>125</v>
      </c>
      <c r="AH2" s="1039"/>
      <c r="AI2" s="1039"/>
      <c r="AJ2" s="1039"/>
      <c r="AK2" s="1039"/>
      <c r="AL2" s="1039"/>
      <c r="AM2" s="1039"/>
      <c r="AN2" s="1039"/>
      <c r="AO2" s="1039"/>
      <c r="AP2" s="1066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</row>
    <row r="3" spans="1:103" ht="44.25" customHeight="1" x14ac:dyDescent="0.25">
      <c r="A3" s="1055"/>
      <c r="B3" s="1037"/>
      <c r="C3" s="1037"/>
      <c r="D3" s="1037" t="s">
        <v>124</v>
      </c>
      <c r="E3" s="1035" t="s">
        <v>123</v>
      </c>
      <c r="F3" s="1035" t="s">
        <v>478</v>
      </c>
      <c r="G3" s="1035" t="s">
        <v>121</v>
      </c>
      <c r="H3" s="334" t="s">
        <v>477</v>
      </c>
      <c r="I3" s="1035" t="s">
        <v>119</v>
      </c>
      <c r="J3" s="1035" t="s">
        <v>118</v>
      </c>
      <c r="K3" s="1035" t="s">
        <v>117</v>
      </c>
      <c r="L3" s="1035" t="s">
        <v>116</v>
      </c>
      <c r="M3" s="1035" t="s">
        <v>100</v>
      </c>
      <c r="N3" s="1035" t="s">
        <v>115</v>
      </c>
      <c r="O3" s="1035" t="s">
        <v>114</v>
      </c>
      <c r="P3" s="1035" t="s">
        <v>113</v>
      </c>
      <c r="Q3" s="334" t="s">
        <v>107</v>
      </c>
      <c r="R3" s="1037"/>
      <c r="S3" s="1037"/>
      <c r="T3" s="1037"/>
      <c r="U3" s="1037"/>
      <c r="V3" s="1037" t="s">
        <v>112</v>
      </c>
      <c r="W3" s="1037"/>
      <c r="X3" s="1037"/>
      <c r="Y3" s="1037" t="s">
        <v>111</v>
      </c>
      <c r="Z3" s="1037"/>
      <c r="AA3" s="1037"/>
      <c r="AB3" s="1037"/>
      <c r="AC3" s="1037" t="s">
        <v>110</v>
      </c>
      <c r="AD3" s="1037"/>
      <c r="AE3" s="1037"/>
      <c r="AF3" s="1037"/>
      <c r="AG3" s="1037" t="s">
        <v>476</v>
      </c>
      <c r="AH3" s="1037"/>
      <c r="AI3" s="1037"/>
      <c r="AJ3" s="1037"/>
      <c r="AK3" s="1063" t="s">
        <v>108</v>
      </c>
      <c r="AL3" s="1064"/>
      <c r="AM3" s="1064"/>
      <c r="AN3" s="1064"/>
      <c r="AO3" s="1065"/>
      <c r="AP3" s="1067" t="s">
        <v>106</v>
      </c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</row>
    <row r="4" spans="1:103" ht="19.5" customHeight="1" x14ac:dyDescent="0.25">
      <c r="A4" s="1055"/>
      <c r="B4" s="1037"/>
      <c r="C4" s="1037"/>
      <c r="D4" s="1037"/>
      <c r="E4" s="1036"/>
      <c r="F4" s="1036"/>
      <c r="G4" s="1036"/>
      <c r="H4" s="333"/>
      <c r="I4" s="1036"/>
      <c r="J4" s="1036"/>
      <c r="K4" s="1036"/>
      <c r="L4" s="1036"/>
      <c r="M4" s="1036"/>
      <c r="N4" s="1036"/>
      <c r="O4" s="1036"/>
      <c r="P4" s="1036"/>
      <c r="Q4" s="333"/>
      <c r="R4" s="332" t="s">
        <v>105</v>
      </c>
      <c r="S4" s="332" t="s">
        <v>104</v>
      </c>
      <c r="T4" s="332" t="s">
        <v>103</v>
      </c>
      <c r="U4" s="332" t="s">
        <v>96</v>
      </c>
      <c r="V4" s="1037" t="s">
        <v>291</v>
      </c>
      <c r="W4" s="1037" t="s">
        <v>101</v>
      </c>
      <c r="X4" s="1037" t="s">
        <v>93</v>
      </c>
      <c r="Y4" s="332" t="s">
        <v>99</v>
      </c>
      <c r="Z4" s="332" t="s">
        <v>98</v>
      </c>
      <c r="AA4" s="332" t="s">
        <v>97</v>
      </c>
      <c r="AB4" s="332" t="s">
        <v>100</v>
      </c>
      <c r="AC4" s="332" t="s">
        <v>99</v>
      </c>
      <c r="AD4" s="332" t="s">
        <v>98</v>
      </c>
      <c r="AE4" s="332" t="s">
        <v>97</v>
      </c>
      <c r="AF4" s="332" t="s">
        <v>100</v>
      </c>
      <c r="AG4" s="332" t="s">
        <v>99</v>
      </c>
      <c r="AH4" s="332" t="s">
        <v>98</v>
      </c>
      <c r="AI4" s="332" t="s">
        <v>97</v>
      </c>
      <c r="AJ4" s="332" t="s">
        <v>96</v>
      </c>
      <c r="AK4" s="332" t="s">
        <v>99</v>
      </c>
      <c r="AL4" s="332" t="s">
        <v>98</v>
      </c>
      <c r="AM4" s="332" t="s">
        <v>97</v>
      </c>
      <c r="AN4" s="332" t="s">
        <v>96</v>
      </c>
      <c r="AO4" s="332" t="s">
        <v>107</v>
      </c>
      <c r="AP4" s="1067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</row>
    <row r="5" spans="1:103" ht="19.5" customHeight="1" thickBot="1" x14ac:dyDescent="0.3">
      <c r="A5" s="1056"/>
      <c r="B5" s="1038"/>
      <c r="C5" s="1038"/>
      <c r="D5" s="1038"/>
      <c r="E5" s="330" t="s">
        <v>94</v>
      </c>
      <c r="F5" s="331"/>
      <c r="G5" s="331"/>
      <c r="H5" s="330"/>
      <c r="I5" s="330"/>
      <c r="J5" s="330"/>
      <c r="K5" s="330"/>
      <c r="L5" s="330"/>
      <c r="M5" s="330"/>
      <c r="N5" s="330" t="s">
        <v>88</v>
      </c>
      <c r="O5" s="330" t="s">
        <v>88</v>
      </c>
      <c r="P5" s="330" t="s">
        <v>88</v>
      </c>
      <c r="Q5" s="330" t="s">
        <v>88</v>
      </c>
      <c r="R5" s="330" t="s">
        <v>89</v>
      </c>
      <c r="S5" s="330" t="s">
        <v>89</v>
      </c>
      <c r="T5" s="330" t="s">
        <v>89</v>
      </c>
      <c r="U5" s="330" t="s">
        <v>89</v>
      </c>
      <c r="V5" s="1038"/>
      <c r="W5" s="1038"/>
      <c r="X5" s="1038"/>
      <c r="Y5" s="330" t="s">
        <v>92</v>
      </c>
      <c r="Z5" s="330" t="s">
        <v>91</v>
      </c>
      <c r="AA5" s="330" t="s">
        <v>90</v>
      </c>
      <c r="AB5" s="330" t="s">
        <v>100</v>
      </c>
      <c r="AC5" s="330" t="s">
        <v>92</v>
      </c>
      <c r="AD5" s="330" t="s">
        <v>91</v>
      </c>
      <c r="AE5" s="330" t="s">
        <v>90</v>
      </c>
      <c r="AF5" s="330" t="s">
        <v>100</v>
      </c>
      <c r="AG5" s="330" t="s">
        <v>89</v>
      </c>
      <c r="AH5" s="330" t="s">
        <v>89</v>
      </c>
      <c r="AI5" s="330" t="s">
        <v>89</v>
      </c>
      <c r="AJ5" s="330" t="s">
        <v>89</v>
      </c>
      <c r="AK5" s="330" t="s">
        <v>89</v>
      </c>
      <c r="AL5" s="330" t="s">
        <v>89</v>
      </c>
      <c r="AM5" s="330" t="s">
        <v>89</v>
      </c>
      <c r="AN5" s="330" t="s">
        <v>88</v>
      </c>
      <c r="AO5" s="330" t="s">
        <v>88</v>
      </c>
      <c r="AP5" s="329" t="s">
        <v>88</v>
      </c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</row>
    <row r="6" spans="1:103" ht="16.5" customHeight="1" thickBot="1" x14ac:dyDescent="0.3">
      <c r="A6" s="328">
        <v>1</v>
      </c>
      <c r="B6" s="327">
        <v>2</v>
      </c>
      <c r="C6" s="326">
        <v>3</v>
      </c>
      <c r="D6" s="327">
        <v>4</v>
      </c>
      <c r="E6" s="326">
        <v>5</v>
      </c>
      <c r="F6" s="327">
        <v>6</v>
      </c>
      <c r="G6" s="326">
        <v>7</v>
      </c>
      <c r="H6" s="327">
        <v>8</v>
      </c>
      <c r="I6" s="326">
        <v>9</v>
      </c>
      <c r="J6" s="327">
        <v>10</v>
      </c>
      <c r="K6" s="326">
        <v>11</v>
      </c>
      <c r="L6" s="327">
        <v>12</v>
      </c>
      <c r="M6" s="326">
        <v>13</v>
      </c>
      <c r="N6" s="327">
        <v>14</v>
      </c>
      <c r="O6" s="326">
        <v>15</v>
      </c>
      <c r="P6" s="327">
        <v>16</v>
      </c>
      <c r="Q6" s="326">
        <v>17</v>
      </c>
      <c r="R6" s="327">
        <v>18</v>
      </c>
      <c r="S6" s="326">
        <v>19</v>
      </c>
      <c r="T6" s="327">
        <v>20</v>
      </c>
      <c r="U6" s="326">
        <v>21</v>
      </c>
      <c r="V6" s="327">
        <v>22</v>
      </c>
      <c r="W6" s="326">
        <v>23</v>
      </c>
      <c r="X6" s="327">
        <v>24</v>
      </c>
      <c r="Y6" s="326">
        <v>25</v>
      </c>
      <c r="Z6" s="327">
        <v>26</v>
      </c>
      <c r="AA6" s="326">
        <v>27</v>
      </c>
      <c r="AB6" s="327">
        <v>28</v>
      </c>
      <c r="AC6" s="326">
        <v>29</v>
      </c>
      <c r="AD6" s="327">
        <v>30</v>
      </c>
      <c r="AE6" s="326">
        <v>31</v>
      </c>
      <c r="AF6" s="327">
        <v>32</v>
      </c>
      <c r="AG6" s="326">
        <v>33</v>
      </c>
      <c r="AH6" s="327">
        <v>34</v>
      </c>
      <c r="AI6" s="326">
        <v>35</v>
      </c>
      <c r="AJ6" s="327">
        <v>36</v>
      </c>
      <c r="AK6" s="326">
        <v>37</v>
      </c>
      <c r="AL6" s="327">
        <v>38</v>
      </c>
      <c r="AM6" s="326">
        <v>39</v>
      </c>
      <c r="AN6" s="327">
        <v>40</v>
      </c>
      <c r="AO6" s="326">
        <v>41</v>
      </c>
      <c r="AP6" s="325">
        <v>42</v>
      </c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</row>
    <row r="7" spans="1:103" s="215" customFormat="1" ht="30" customHeight="1" x14ac:dyDescent="0.25">
      <c r="A7" s="324">
        <v>1</v>
      </c>
      <c r="B7" s="1026" t="s">
        <v>475</v>
      </c>
      <c r="C7" s="1029">
        <v>7</v>
      </c>
      <c r="D7" s="321" t="s">
        <v>474</v>
      </c>
      <c r="E7" s="323">
        <v>1</v>
      </c>
      <c r="F7" s="322">
        <v>2018</v>
      </c>
      <c r="G7" s="322" t="s">
        <v>473</v>
      </c>
      <c r="H7" s="322" t="s">
        <v>350</v>
      </c>
      <c r="I7" s="322" t="s">
        <v>295</v>
      </c>
      <c r="J7" s="322" t="s">
        <v>295</v>
      </c>
      <c r="K7" s="322" t="s">
        <v>295</v>
      </c>
      <c r="L7" s="321" t="s">
        <v>116</v>
      </c>
      <c r="M7" s="319" t="s">
        <v>295</v>
      </c>
      <c r="N7" s="319" t="s">
        <v>295</v>
      </c>
      <c r="O7" s="318">
        <v>295780</v>
      </c>
      <c r="P7" s="318">
        <v>38500</v>
      </c>
      <c r="Q7" s="318">
        <v>509900</v>
      </c>
      <c r="R7" s="319" t="s">
        <v>295</v>
      </c>
      <c r="S7" s="319" t="s">
        <v>295</v>
      </c>
      <c r="T7" s="319" t="s">
        <v>295</v>
      </c>
      <c r="U7" s="319" t="s">
        <v>295</v>
      </c>
      <c r="V7" s="1021">
        <v>5500</v>
      </c>
      <c r="W7" s="318">
        <v>32</v>
      </c>
      <c r="X7" s="320">
        <v>0.57999999999999996</v>
      </c>
      <c r="Y7" s="319" t="s">
        <v>295</v>
      </c>
      <c r="Z7" s="319" t="s">
        <v>295</v>
      </c>
      <c r="AA7" s="319" t="s">
        <v>295</v>
      </c>
      <c r="AB7" s="318">
        <v>48.8</v>
      </c>
      <c r="AC7" s="319" t="s">
        <v>295</v>
      </c>
      <c r="AD7" s="318" t="s">
        <v>295</v>
      </c>
      <c r="AE7" s="319" t="s">
        <v>295</v>
      </c>
      <c r="AF7" s="318">
        <v>48.8</v>
      </c>
      <c r="AG7" s="319" t="s">
        <v>295</v>
      </c>
      <c r="AH7" s="319" t="s">
        <v>295</v>
      </c>
      <c r="AI7" s="319" t="s">
        <v>295</v>
      </c>
      <c r="AJ7" s="318">
        <v>585400</v>
      </c>
      <c r="AK7" s="319" t="s">
        <v>295</v>
      </c>
      <c r="AL7" s="319" t="s">
        <v>295</v>
      </c>
      <c r="AM7" s="319" t="s">
        <v>295</v>
      </c>
      <c r="AN7" s="318">
        <v>585400</v>
      </c>
      <c r="AO7" s="318">
        <v>585400</v>
      </c>
      <c r="AP7" s="317">
        <v>76500</v>
      </c>
    </row>
    <row r="8" spans="1:103" s="215" customFormat="1" ht="30" customHeight="1" x14ac:dyDescent="0.25">
      <c r="A8" s="316">
        <v>2</v>
      </c>
      <c r="B8" s="1027"/>
      <c r="C8" s="1030"/>
      <c r="D8" s="313" t="s">
        <v>218</v>
      </c>
      <c r="E8" s="315">
        <v>1</v>
      </c>
      <c r="F8" s="314">
        <v>2018</v>
      </c>
      <c r="G8" s="314" t="s">
        <v>472</v>
      </c>
      <c r="H8" s="314" t="s">
        <v>350</v>
      </c>
      <c r="I8" s="314" t="s">
        <v>295</v>
      </c>
      <c r="J8" s="314" t="s">
        <v>295</v>
      </c>
      <c r="K8" s="314" t="s">
        <v>295</v>
      </c>
      <c r="L8" s="313" t="s">
        <v>116</v>
      </c>
      <c r="M8" s="311" t="s">
        <v>295</v>
      </c>
      <c r="N8" s="310">
        <v>90000</v>
      </c>
      <c r="O8" s="310">
        <v>2771070</v>
      </c>
      <c r="P8" s="310">
        <v>495900</v>
      </c>
      <c r="Q8" s="310">
        <v>3356970</v>
      </c>
      <c r="R8" s="311" t="s">
        <v>295</v>
      </c>
      <c r="S8" s="310">
        <v>14000</v>
      </c>
      <c r="T8" s="311" t="s">
        <v>295</v>
      </c>
      <c r="U8" s="311" t="s">
        <v>295</v>
      </c>
      <c r="V8" s="1022"/>
      <c r="W8" s="310">
        <v>44</v>
      </c>
      <c r="X8" s="312">
        <v>0.8</v>
      </c>
      <c r="Y8" s="311" t="s">
        <v>295</v>
      </c>
      <c r="Z8" s="312">
        <v>726.36</v>
      </c>
      <c r="AA8" s="311" t="s">
        <v>295</v>
      </c>
      <c r="AB8" s="311" t="s">
        <v>295</v>
      </c>
      <c r="AC8" s="311" t="s">
        <v>295</v>
      </c>
      <c r="AD8" s="312">
        <v>174.01</v>
      </c>
      <c r="AE8" s="311" t="s">
        <v>295</v>
      </c>
      <c r="AF8" s="311" t="s">
        <v>295</v>
      </c>
      <c r="AG8" s="311" t="s">
        <v>295</v>
      </c>
      <c r="AH8" s="310">
        <v>2286860</v>
      </c>
      <c r="AI8" s="311" t="s">
        <v>295</v>
      </c>
      <c r="AJ8" s="311" t="s">
        <v>295</v>
      </c>
      <c r="AK8" s="311" t="s">
        <v>295</v>
      </c>
      <c r="AL8" s="310">
        <v>9033660</v>
      </c>
      <c r="AM8" s="311" t="s">
        <v>295</v>
      </c>
      <c r="AN8" s="311" t="s">
        <v>295</v>
      </c>
      <c r="AO8" s="310">
        <v>9033660</v>
      </c>
      <c r="AP8" s="309">
        <v>5676690</v>
      </c>
    </row>
    <row r="9" spans="1:103" s="215" customFormat="1" ht="30" customHeight="1" thickBot="1" x14ac:dyDescent="0.3">
      <c r="A9" s="308">
        <v>3</v>
      </c>
      <c r="B9" s="1028"/>
      <c r="C9" s="1031"/>
      <c r="D9" s="305" t="s">
        <v>31</v>
      </c>
      <c r="E9" s="307">
        <v>1</v>
      </c>
      <c r="F9" s="306">
        <v>2018</v>
      </c>
      <c r="G9" s="306" t="s">
        <v>471</v>
      </c>
      <c r="H9" s="306" t="s">
        <v>350</v>
      </c>
      <c r="I9" s="306" t="s">
        <v>295</v>
      </c>
      <c r="J9" s="306" t="s">
        <v>295</v>
      </c>
      <c r="K9" s="306" t="s">
        <v>295</v>
      </c>
      <c r="L9" s="305" t="s">
        <v>116</v>
      </c>
      <c r="M9" s="303" t="s">
        <v>295</v>
      </c>
      <c r="N9" s="303" t="s">
        <v>295</v>
      </c>
      <c r="O9" s="302">
        <v>1165782</v>
      </c>
      <c r="P9" s="302">
        <v>42000</v>
      </c>
      <c r="Q9" s="302">
        <v>1207782</v>
      </c>
      <c r="R9" s="303" t="s">
        <v>295</v>
      </c>
      <c r="S9" s="303" t="s">
        <v>295</v>
      </c>
      <c r="T9" s="302">
        <v>13000</v>
      </c>
      <c r="U9" s="303" t="s">
        <v>295</v>
      </c>
      <c r="V9" s="1023"/>
      <c r="W9" s="302">
        <v>7</v>
      </c>
      <c r="X9" s="304">
        <v>0.13</v>
      </c>
      <c r="Y9" s="303" t="s">
        <v>295</v>
      </c>
      <c r="Z9" s="303" t="s">
        <v>295</v>
      </c>
      <c r="AA9" s="302">
        <v>351.28</v>
      </c>
      <c r="AB9" s="303" t="s">
        <v>295</v>
      </c>
      <c r="AC9" s="303" t="s">
        <v>295</v>
      </c>
      <c r="AD9" s="302" t="s">
        <v>295</v>
      </c>
      <c r="AE9" s="302">
        <v>4.9800000000000004</v>
      </c>
      <c r="AF9" s="303" t="s">
        <v>295</v>
      </c>
      <c r="AG9" s="303" t="s">
        <v>295</v>
      </c>
      <c r="AH9" s="302" t="s">
        <v>295</v>
      </c>
      <c r="AI9" s="302">
        <v>64740</v>
      </c>
      <c r="AJ9" s="303" t="s">
        <v>295</v>
      </c>
      <c r="AK9" s="303" t="s">
        <v>295</v>
      </c>
      <c r="AL9" s="303" t="s">
        <v>295</v>
      </c>
      <c r="AM9" s="302">
        <v>4566640</v>
      </c>
      <c r="AN9" s="303" t="s">
        <v>295</v>
      </c>
      <c r="AO9" s="302">
        <v>4566640</v>
      </c>
      <c r="AP9" s="301">
        <v>3358858</v>
      </c>
    </row>
    <row r="10" spans="1:103" ht="30.75" customHeight="1" x14ac:dyDescent="0.25">
      <c r="A10" s="289">
        <v>1</v>
      </c>
      <c r="B10" s="1040" t="s">
        <v>470</v>
      </c>
      <c r="C10" s="1043">
        <v>8</v>
      </c>
      <c r="D10" s="296" t="s">
        <v>469</v>
      </c>
      <c r="E10" s="300">
        <v>1</v>
      </c>
      <c r="F10" s="299">
        <v>2016</v>
      </c>
      <c r="G10" s="296" t="s">
        <v>468</v>
      </c>
      <c r="H10" s="296" t="s">
        <v>350</v>
      </c>
      <c r="I10" s="298" t="s">
        <v>295</v>
      </c>
      <c r="J10" s="297" t="s">
        <v>295</v>
      </c>
      <c r="K10" s="297" t="s">
        <v>295</v>
      </c>
      <c r="L10" s="296" t="s">
        <v>116</v>
      </c>
      <c r="M10" s="1049" t="s">
        <v>295</v>
      </c>
      <c r="N10" s="1052">
        <v>3815070</v>
      </c>
      <c r="O10" s="1052">
        <v>5980000</v>
      </c>
      <c r="P10" s="1052">
        <v>1008740</v>
      </c>
      <c r="Q10" s="1052">
        <f>+N10+O10+P10</f>
        <v>10803810</v>
      </c>
      <c r="R10" s="1046">
        <v>0</v>
      </c>
      <c r="S10" s="1046">
        <v>12000</v>
      </c>
      <c r="T10" s="1046">
        <v>0</v>
      </c>
      <c r="U10" s="1046">
        <v>12000</v>
      </c>
      <c r="V10" s="1049">
        <v>5160</v>
      </c>
      <c r="W10" s="1046">
        <v>3850</v>
      </c>
      <c r="X10" s="1046">
        <v>74.612399999999994</v>
      </c>
      <c r="Y10" s="1046">
        <v>0</v>
      </c>
      <c r="Z10" s="1046">
        <v>150</v>
      </c>
      <c r="AA10" s="1046">
        <v>20</v>
      </c>
      <c r="AB10" s="1046">
        <v>0</v>
      </c>
      <c r="AC10" s="1046">
        <v>0</v>
      </c>
      <c r="AD10" s="1046">
        <v>150</v>
      </c>
      <c r="AE10" s="1046">
        <v>20</v>
      </c>
      <c r="AF10" s="1046">
        <v>0</v>
      </c>
      <c r="AG10" s="1046">
        <f>R10*Y10</f>
        <v>0</v>
      </c>
      <c r="AH10" s="1046">
        <v>914500</v>
      </c>
      <c r="AI10" s="1046">
        <v>182100</v>
      </c>
      <c r="AJ10" s="1046">
        <v>662600</v>
      </c>
      <c r="AK10" s="1046">
        <f>R10*AC10</f>
        <v>0</v>
      </c>
      <c r="AL10" s="1046">
        <v>914500</v>
      </c>
      <c r="AM10" s="1046">
        <v>182100</v>
      </c>
      <c r="AN10" s="1046">
        <v>662600</v>
      </c>
      <c r="AO10" s="1060">
        <v>1759200</v>
      </c>
      <c r="AP10" s="1032">
        <f>AO10-Q10</f>
        <v>-9044610</v>
      </c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</row>
    <row r="11" spans="1:103" ht="30.75" customHeight="1" thickBot="1" x14ac:dyDescent="0.3">
      <c r="A11" s="295">
        <v>2</v>
      </c>
      <c r="B11" s="1041"/>
      <c r="C11" s="1044"/>
      <c r="D11" s="290" t="s">
        <v>467</v>
      </c>
      <c r="E11" s="294">
        <v>1</v>
      </c>
      <c r="F11" s="293">
        <v>2016</v>
      </c>
      <c r="G11" s="290" t="s">
        <v>466</v>
      </c>
      <c r="H11" s="290" t="s">
        <v>350</v>
      </c>
      <c r="I11" s="292" t="s">
        <v>295</v>
      </c>
      <c r="J11" s="291" t="s">
        <v>295</v>
      </c>
      <c r="K11" s="291" t="s">
        <v>295</v>
      </c>
      <c r="L11" s="290" t="s">
        <v>116</v>
      </c>
      <c r="M11" s="1050"/>
      <c r="N11" s="1053"/>
      <c r="O11" s="1053"/>
      <c r="P11" s="1053"/>
      <c r="Q11" s="1053"/>
      <c r="R11" s="1047"/>
      <c r="S11" s="1047"/>
      <c r="T11" s="1047"/>
      <c r="U11" s="1047"/>
      <c r="V11" s="1050"/>
      <c r="W11" s="1047"/>
      <c r="X11" s="1047"/>
      <c r="Y11" s="1047"/>
      <c r="Z11" s="1047"/>
      <c r="AA11" s="1047"/>
      <c r="AB11" s="1047"/>
      <c r="AC11" s="1047"/>
      <c r="AD11" s="1047"/>
      <c r="AE11" s="1047"/>
      <c r="AF11" s="1047"/>
      <c r="AG11" s="1047"/>
      <c r="AH11" s="1047"/>
      <c r="AI11" s="1047"/>
      <c r="AJ11" s="1047"/>
      <c r="AK11" s="1047"/>
      <c r="AL11" s="1047"/>
      <c r="AM11" s="1047"/>
      <c r="AN11" s="1047"/>
      <c r="AO11" s="1061"/>
      <c r="AP11" s="1033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</row>
    <row r="12" spans="1:103" ht="30.75" customHeight="1" x14ac:dyDescent="0.25">
      <c r="A12" s="289">
        <v>3</v>
      </c>
      <c r="B12" s="1041"/>
      <c r="C12" s="1044"/>
      <c r="D12" s="290" t="s">
        <v>465</v>
      </c>
      <c r="E12" s="294">
        <v>1</v>
      </c>
      <c r="F12" s="293">
        <v>2016</v>
      </c>
      <c r="G12" s="290" t="s">
        <v>464</v>
      </c>
      <c r="H12" s="290" t="s">
        <v>350</v>
      </c>
      <c r="I12" s="292" t="s">
        <v>295</v>
      </c>
      <c r="J12" s="291" t="s">
        <v>295</v>
      </c>
      <c r="K12" s="291" t="s">
        <v>295</v>
      </c>
      <c r="L12" s="290" t="s">
        <v>116</v>
      </c>
      <c r="M12" s="1050"/>
      <c r="N12" s="1053"/>
      <c r="O12" s="1053"/>
      <c r="P12" s="1053"/>
      <c r="Q12" s="1053"/>
      <c r="R12" s="1047"/>
      <c r="S12" s="1047"/>
      <c r="T12" s="1047"/>
      <c r="U12" s="1047"/>
      <c r="V12" s="1050"/>
      <c r="W12" s="1047"/>
      <c r="X12" s="1047"/>
      <c r="Y12" s="1047"/>
      <c r="Z12" s="1047"/>
      <c r="AA12" s="1047"/>
      <c r="AB12" s="1047"/>
      <c r="AC12" s="1047"/>
      <c r="AD12" s="1047"/>
      <c r="AE12" s="1047"/>
      <c r="AF12" s="1047"/>
      <c r="AG12" s="1047"/>
      <c r="AH12" s="1047"/>
      <c r="AI12" s="1047"/>
      <c r="AJ12" s="1047"/>
      <c r="AK12" s="1047"/>
      <c r="AL12" s="1047"/>
      <c r="AM12" s="1047"/>
      <c r="AN12" s="1047"/>
      <c r="AO12" s="1061"/>
      <c r="AP12" s="1033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</row>
    <row r="13" spans="1:103" ht="30.75" customHeight="1" thickBot="1" x14ac:dyDescent="0.3">
      <c r="A13" s="295">
        <v>4</v>
      </c>
      <c r="B13" s="1041"/>
      <c r="C13" s="1044"/>
      <c r="D13" s="290" t="s">
        <v>31</v>
      </c>
      <c r="E13" s="294">
        <v>1</v>
      </c>
      <c r="F13" s="293">
        <v>2017</v>
      </c>
      <c r="G13" s="290" t="s">
        <v>463</v>
      </c>
      <c r="H13" s="290" t="s">
        <v>350</v>
      </c>
      <c r="I13" s="292" t="s">
        <v>295</v>
      </c>
      <c r="J13" s="291" t="s">
        <v>295</v>
      </c>
      <c r="K13" s="291" t="s">
        <v>295</v>
      </c>
      <c r="L13" s="290" t="s">
        <v>116</v>
      </c>
      <c r="M13" s="1050"/>
      <c r="N13" s="1053"/>
      <c r="O13" s="1053"/>
      <c r="P13" s="1053"/>
      <c r="Q13" s="1053"/>
      <c r="R13" s="1047"/>
      <c r="S13" s="1047"/>
      <c r="T13" s="1047"/>
      <c r="U13" s="1047"/>
      <c r="V13" s="1050"/>
      <c r="W13" s="1047"/>
      <c r="X13" s="1047"/>
      <c r="Y13" s="1047"/>
      <c r="Z13" s="1047"/>
      <c r="AA13" s="1047"/>
      <c r="AB13" s="1047"/>
      <c r="AC13" s="1047"/>
      <c r="AD13" s="1047"/>
      <c r="AE13" s="1047"/>
      <c r="AF13" s="1047"/>
      <c r="AG13" s="1047"/>
      <c r="AH13" s="1047"/>
      <c r="AI13" s="1047"/>
      <c r="AJ13" s="1047"/>
      <c r="AK13" s="1047"/>
      <c r="AL13" s="1047"/>
      <c r="AM13" s="1047"/>
      <c r="AN13" s="1047"/>
      <c r="AO13" s="1061"/>
      <c r="AP13" s="1033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  <c r="CB13" s="212"/>
      <c r="CC13" s="212"/>
      <c r="CD13" s="212"/>
      <c r="CE13" s="212"/>
      <c r="CF13" s="212"/>
      <c r="CG13" s="212"/>
      <c r="CH13" s="212"/>
      <c r="CI13" s="212"/>
      <c r="CJ13" s="212"/>
      <c r="CK13" s="212"/>
      <c r="CL13" s="212"/>
      <c r="CM13" s="212"/>
      <c r="CN13" s="212"/>
      <c r="CO13" s="212"/>
      <c r="CP13" s="212"/>
      <c r="CQ13" s="212"/>
      <c r="CR13" s="212"/>
      <c r="CS13" s="212"/>
      <c r="CT13" s="212"/>
      <c r="CU13" s="212"/>
      <c r="CV13" s="212"/>
      <c r="CW13" s="212"/>
      <c r="CX13" s="212"/>
      <c r="CY13" s="212"/>
    </row>
    <row r="14" spans="1:103" ht="30.75" customHeight="1" thickBot="1" x14ac:dyDescent="0.3">
      <c r="A14" s="289">
        <v>5</v>
      </c>
      <c r="B14" s="1042"/>
      <c r="C14" s="1045"/>
      <c r="D14" s="284" t="s">
        <v>462</v>
      </c>
      <c r="E14" s="288">
        <v>2</v>
      </c>
      <c r="F14" s="287">
        <v>2017</v>
      </c>
      <c r="G14" s="284" t="s">
        <v>461</v>
      </c>
      <c r="H14" s="284" t="s">
        <v>350</v>
      </c>
      <c r="I14" s="286" t="s">
        <v>295</v>
      </c>
      <c r="J14" s="285" t="s">
        <v>295</v>
      </c>
      <c r="K14" s="285" t="s">
        <v>295</v>
      </c>
      <c r="L14" s="284" t="s">
        <v>116</v>
      </c>
      <c r="M14" s="1051"/>
      <c r="N14" s="1053"/>
      <c r="O14" s="1053"/>
      <c r="P14" s="1053"/>
      <c r="Q14" s="1053"/>
      <c r="R14" s="1048"/>
      <c r="S14" s="1048"/>
      <c r="T14" s="1048"/>
      <c r="U14" s="1048"/>
      <c r="V14" s="1051"/>
      <c r="W14" s="1048"/>
      <c r="X14" s="1048"/>
      <c r="Y14" s="1048"/>
      <c r="Z14" s="1048"/>
      <c r="AA14" s="1048"/>
      <c r="AB14" s="1048"/>
      <c r="AC14" s="1048"/>
      <c r="AD14" s="1048"/>
      <c r="AE14" s="1048"/>
      <c r="AF14" s="1048"/>
      <c r="AG14" s="1048"/>
      <c r="AH14" s="1048"/>
      <c r="AI14" s="1048"/>
      <c r="AJ14" s="1048"/>
      <c r="AK14" s="1048"/>
      <c r="AL14" s="1048"/>
      <c r="AM14" s="1048"/>
      <c r="AN14" s="1048"/>
      <c r="AO14" s="1062"/>
      <c r="AP14" s="1034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</row>
    <row r="15" spans="1:103" s="277" customFormat="1" ht="45.75" customHeight="1" thickBot="1" x14ac:dyDescent="0.3">
      <c r="A15" s="283">
        <v>1</v>
      </c>
      <c r="B15" s="282" t="s">
        <v>460</v>
      </c>
      <c r="C15" s="282">
        <v>15</v>
      </c>
      <c r="D15" s="279" t="s">
        <v>459</v>
      </c>
      <c r="E15" s="282">
        <v>2</v>
      </c>
      <c r="F15" s="280" t="s">
        <v>458</v>
      </c>
      <c r="G15" s="280" t="s">
        <v>457</v>
      </c>
      <c r="H15" s="280" t="s">
        <v>350</v>
      </c>
      <c r="I15" s="282" t="s">
        <v>295</v>
      </c>
      <c r="J15" s="279" t="s">
        <v>118</v>
      </c>
      <c r="K15" s="281" t="s">
        <v>295</v>
      </c>
      <c r="L15" s="279" t="s">
        <v>332</v>
      </c>
      <c r="M15" s="281" t="s">
        <v>295</v>
      </c>
      <c r="N15" s="280">
        <v>8805873</v>
      </c>
      <c r="O15" s="280">
        <v>9831440</v>
      </c>
      <c r="P15" s="280">
        <v>13356050</v>
      </c>
      <c r="Q15" s="280">
        <v>31993363</v>
      </c>
      <c r="R15" s="280">
        <v>0</v>
      </c>
      <c r="S15" s="280">
        <v>0</v>
      </c>
      <c r="T15" s="280">
        <v>0</v>
      </c>
      <c r="U15" s="280">
        <v>20000</v>
      </c>
      <c r="V15" s="280">
        <v>12919</v>
      </c>
      <c r="W15" s="280">
        <v>36</v>
      </c>
      <c r="X15" s="280">
        <v>0.3</v>
      </c>
      <c r="Y15" s="280">
        <v>0</v>
      </c>
      <c r="Z15" s="280">
        <v>0</v>
      </c>
      <c r="AA15" s="280">
        <v>20</v>
      </c>
      <c r="AB15" s="280">
        <v>1923</v>
      </c>
      <c r="AC15" s="280">
        <v>0</v>
      </c>
      <c r="AD15" s="280">
        <v>0</v>
      </c>
      <c r="AE15" s="280">
        <v>0</v>
      </c>
      <c r="AF15" s="280">
        <v>235.5</v>
      </c>
      <c r="AG15" s="280">
        <v>0</v>
      </c>
      <c r="AH15" s="280">
        <v>0</v>
      </c>
      <c r="AI15" s="280">
        <v>0</v>
      </c>
      <c r="AJ15" s="280">
        <v>3696100</v>
      </c>
      <c r="AK15" s="280">
        <v>0</v>
      </c>
      <c r="AL15" s="280">
        <v>0</v>
      </c>
      <c r="AM15" s="280">
        <v>0</v>
      </c>
      <c r="AN15" s="280">
        <v>3696100</v>
      </c>
      <c r="AO15" s="279">
        <f>AN15</f>
        <v>3696100</v>
      </c>
      <c r="AP15" s="278">
        <f t="shared" ref="AP15:AP26" si="0">AO15-Q15</f>
        <v>-28297263</v>
      </c>
    </row>
    <row r="16" spans="1:103" s="253" customFormat="1" ht="25.5" customHeight="1" x14ac:dyDescent="0.25">
      <c r="A16" s="269">
        <v>1</v>
      </c>
      <c r="B16" s="1077" t="s">
        <v>456</v>
      </c>
      <c r="C16" s="1077">
        <v>39</v>
      </c>
      <c r="D16" s="272" t="s">
        <v>444</v>
      </c>
      <c r="E16" s="276">
        <v>1</v>
      </c>
      <c r="F16" s="272" t="s">
        <v>455</v>
      </c>
      <c r="G16" s="272" t="s">
        <v>454</v>
      </c>
      <c r="H16" s="272" t="s">
        <v>453</v>
      </c>
      <c r="I16" s="275" t="s">
        <v>295</v>
      </c>
      <c r="J16" s="272" t="s">
        <v>118</v>
      </c>
      <c r="K16" s="274" t="s">
        <v>295</v>
      </c>
      <c r="L16" s="272" t="s">
        <v>418</v>
      </c>
      <c r="M16" s="274" t="s">
        <v>295</v>
      </c>
      <c r="N16" s="272">
        <v>0</v>
      </c>
      <c r="O16" s="272">
        <v>1006500</v>
      </c>
      <c r="P16" s="272">
        <v>480750</v>
      </c>
      <c r="Q16" s="272">
        <f>O16+P16</f>
        <v>1487250</v>
      </c>
      <c r="R16" s="273">
        <v>0</v>
      </c>
      <c r="S16" s="273">
        <v>0</v>
      </c>
      <c r="T16" s="273">
        <v>0</v>
      </c>
      <c r="U16" s="273">
        <v>0</v>
      </c>
      <c r="V16" s="1080">
        <v>43951</v>
      </c>
      <c r="W16" s="272">
        <v>0</v>
      </c>
      <c r="X16" s="272">
        <v>0</v>
      </c>
      <c r="Y16" s="272">
        <v>0</v>
      </c>
      <c r="Z16" s="272">
        <v>0</v>
      </c>
      <c r="AA16" s="272">
        <v>0</v>
      </c>
      <c r="AB16" s="272">
        <v>0</v>
      </c>
      <c r="AC16" s="272">
        <v>0</v>
      </c>
      <c r="AD16" s="272">
        <v>0</v>
      </c>
      <c r="AE16" s="272">
        <v>0</v>
      </c>
      <c r="AF16" s="272">
        <v>0</v>
      </c>
      <c r="AG16" s="272">
        <v>0</v>
      </c>
      <c r="AH16" s="272">
        <v>0</v>
      </c>
      <c r="AI16" s="272">
        <v>0</v>
      </c>
      <c r="AJ16" s="272">
        <v>0</v>
      </c>
      <c r="AK16" s="272">
        <f t="shared" ref="AK16:AK29" si="1">R16*Y16</f>
        <v>0</v>
      </c>
      <c r="AL16" s="272">
        <f t="shared" ref="AL16:AL29" si="2">S16*Z16</f>
        <v>0</v>
      </c>
      <c r="AM16" s="272">
        <f t="shared" ref="AM16:AM29" si="3">T16*AA16</f>
        <v>0</v>
      </c>
      <c r="AN16" s="272">
        <f t="shared" ref="AN16:AN29" si="4">U16*AB16</f>
        <v>0</v>
      </c>
      <c r="AO16" s="272">
        <f t="shared" ref="AO16:AO29" si="5">AK16+AL16+AM16+AN16</f>
        <v>0</v>
      </c>
      <c r="AP16" s="271">
        <f t="shared" si="0"/>
        <v>-1487250</v>
      </c>
      <c r="AQ16" s="254"/>
      <c r="AR16" s="254"/>
      <c r="AS16" s="254"/>
      <c r="AT16" s="254"/>
      <c r="AU16" s="254"/>
      <c r="AV16" s="254"/>
    </row>
    <row r="17" spans="1:68" s="253" customFormat="1" ht="25.5" customHeight="1" thickBot="1" x14ac:dyDescent="0.3">
      <c r="A17" s="268">
        <v>2</v>
      </c>
      <c r="B17" s="1078"/>
      <c r="C17" s="1078"/>
      <c r="D17" s="163" t="s">
        <v>444</v>
      </c>
      <c r="E17" s="267">
        <v>1</v>
      </c>
      <c r="F17" s="163" t="s">
        <v>450</v>
      </c>
      <c r="G17" s="163" t="s">
        <v>452</v>
      </c>
      <c r="H17" s="163" t="s">
        <v>448</v>
      </c>
      <c r="I17" s="266" t="s">
        <v>295</v>
      </c>
      <c r="J17" s="163" t="s">
        <v>118</v>
      </c>
      <c r="K17" s="265" t="s">
        <v>295</v>
      </c>
      <c r="L17" s="163" t="s">
        <v>418</v>
      </c>
      <c r="M17" s="265" t="s">
        <v>295</v>
      </c>
      <c r="N17" s="163">
        <v>0</v>
      </c>
      <c r="O17" s="163">
        <v>1281000</v>
      </c>
      <c r="P17" s="163">
        <v>480850</v>
      </c>
      <c r="Q17" s="163">
        <f>O17+P17</f>
        <v>1761850</v>
      </c>
      <c r="R17" s="263">
        <v>0</v>
      </c>
      <c r="S17" s="263">
        <v>0</v>
      </c>
      <c r="T17" s="263">
        <v>0</v>
      </c>
      <c r="U17" s="263">
        <v>0</v>
      </c>
      <c r="V17" s="1081"/>
      <c r="W17" s="163">
        <v>0</v>
      </c>
      <c r="X17" s="163">
        <v>0</v>
      </c>
      <c r="Y17" s="163">
        <v>0</v>
      </c>
      <c r="Z17" s="163">
        <v>0</v>
      </c>
      <c r="AA17" s="163">
        <v>0</v>
      </c>
      <c r="AB17" s="163">
        <v>0</v>
      </c>
      <c r="AC17" s="163">
        <v>0</v>
      </c>
      <c r="AD17" s="163">
        <v>0</v>
      </c>
      <c r="AE17" s="163">
        <v>0</v>
      </c>
      <c r="AF17" s="163">
        <v>0</v>
      </c>
      <c r="AG17" s="163">
        <v>0</v>
      </c>
      <c r="AH17" s="163">
        <v>0</v>
      </c>
      <c r="AI17" s="163">
        <v>0</v>
      </c>
      <c r="AJ17" s="163">
        <v>0</v>
      </c>
      <c r="AK17" s="163">
        <f t="shared" si="1"/>
        <v>0</v>
      </c>
      <c r="AL17" s="163">
        <f t="shared" si="2"/>
        <v>0</v>
      </c>
      <c r="AM17" s="163">
        <f t="shared" si="3"/>
        <v>0</v>
      </c>
      <c r="AN17" s="163">
        <f t="shared" si="4"/>
        <v>0</v>
      </c>
      <c r="AO17" s="163">
        <f t="shared" si="5"/>
        <v>0</v>
      </c>
      <c r="AP17" s="270">
        <f t="shared" si="0"/>
        <v>-1761850</v>
      </c>
      <c r="AQ17" s="254"/>
      <c r="AR17" s="254"/>
      <c r="AS17" s="254"/>
      <c r="AT17" s="254"/>
      <c r="AU17" s="254"/>
      <c r="AV17" s="254"/>
    </row>
    <row r="18" spans="1:68" s="253" customFormat="1" ht="25.5" customHeight="1" x14ac:dyDescent="0.25">
      <c r="A18" s="269">
        <v>3</v>
      </c>
      <c r="B18" s="1078"/>
      <c r="C18" s="1078"/>
      <c r="D18" s="163" t="s">
        <v>451</v>
      </c>
      <c r="E18" s="267">
        <v>1</v>
      </c>
      <c r="F18" s="163" t="s">
        <v>450</v>
      </c>
      <c r="G18" s="163" t="s">
        <v>449</v>
      </c>
      <c r="H18" s="163" t="s">
        <v>448</v>
      </c>
      <c r="I18" s="266" t="s">
        <v>295</v>
      </c>
      <c r="J18" s="163" t="s">
        <v>118</v>
      </c>
      <c r="K18" s="265" t="s">
        <v>295</v>
      </c>
      <c r="L18" s="163" t="s">
        <v>418</v>
      </c>
      <c r="M18" s="265" t="s">
        <v>295</v>
      </c>
      <c r="N18" s="163">
        <v>0</v>
      </c>
      <c r="O18" s="163">
        <v>97600</v>
      </c>
      <c r="P18" s="163">
        <v>370390</v>
      </c>
      <c r="Q18" s="163">
        <f>O18+P18</f>
        <v>467990</v>
      </c>
      <c r="R18" s="263">
        <v>0</v>
      </c>
      <c r="S18" s="263">
        <v>0</v>
      </c>
      <c r="T18" s="263">
        <v>0</v>
      </c>
      <c r="U18" s="263">
        <v>0</v>
      </c>
      <c r="V18" s="1081"/>
      <c r="W18" s="163">
        <v>0</v>
      </c>
      <c r="X18" s="163">
        <v>0</v>
      </c>
      <c r="Y18" s="163">
        <v>0</v>
      </c>
      <c r="Z18" s="163">
        <v>0</v>
      </c>
      <c r="AA18" s="163">
        <v>0</v>
      </c>
      <c r="AB18" s="163">
        <v>0</v>
      </c>
      <c r="AC18" s="163">
        <v>0</v>
      </c>
      <c r="AD18" s="163">
        <v>0</v>
      </c>
      <c r="AE18" s="163">
        <v>0</v>
      </c>
      <c r="AF18" s="163">
        <v>0</v>
      </c>
      <c r="AG18" s="163">
        <v>0</v>
      </c>
      <c r="AH18" s="163">
        <v>0</v>
      </c>
      <c r="AI18" s="163">
        <v>0</v>
      </c>
      <c r="AJ18" s="163">
        <v>0</v>
      </c>
      <c r="AK18" s="163">
        <f t="shared" si="1"/>
        <v>0</v>
      </c>
      <c r="AL18" s="163">
        <f t="shared" si="2"/>
        <v>0</v>
      </c>
      <c r="AM18" s="163">
        <f t="shared" si="3"/>
        <v>0</v>
      </c>
      <c r="AN18" s="163">
        <f t="shared" si="4"/>
        <v>0</v>
      </c>
      <c r="AO18" s="163">
        <f t="shared" si="5"/>
        <v>0</v>
      </c>
      <c r="AP18" s="270">
        <f t="shared" si="0"/>
        <v>-467990</v>
      </c>
      <c r="AQ18" s="254"/>
      <c r="AR18" s="254"/>
      <c r="AS18" s="254"/>
      <c r="AT18" s="254"/>
      <c r="AU18" s="254"/>
      <c r="AV18" s="254"/>
    </row>
    <row r="19" spans="1:68" s="253" customFormat="1" ht="25.5" customHeight="1" thickBot="1" x14ac:dyDescent="0.3">
      <c r="A19" s="268">
        <v>4</v>
      </c>
      <c r="B19" s="1078"/>
      <c r="C19" s="1078"/>
      <c r="D19" s="163" t="s">
        <v>444</v>
      </c>
      <c r="E19" s="267">
        <v>1</v>
      </c>
      <c r="F19" s="163" t="s">
        <v>432</v>
      </c>
      <c r="G19" s="163" t="s">
        <v>447</v>
      </c>
      <c r="H19" s="163" t="s">
        <v>446</v>
      </c>
      <c r="I19" s="266" t="s">
        <v>295</v>
      </c>
      <c r="J19" s="163" t="s">
        <v>118</v>
      </c>
      <c r="K19" s="265" t="s">
        <v>295</v>
      </c>
      <c r="L19" s="163" t="s">
        <v>418</v>
      </c>
      <c r="M19" s="265" t="s">
        <v>295</v>
      </c>
      <c r="N19" s="163">
        <v>0</v>
      </c>
      <c r="O19" s="163">
        <v>488000</v>
      </c>
      <c r="P19" s="163">
        <v>278650</v>
      </c>
      <c r="Q19" s="163">
        <f t="shared" ref="Q19:Q33" si="6">N19+O19+P19</f>
        <v>766650</v>
      </c>
      <c r="R19" s="263">
        <v>0</v>
      </c>
      <c r="S19" s="263">
        <v>0</v>
      </c>
      <c r="T19" s="263">
        <v>0</v>
      </c>
      <c r="U19" s="263">
        <v>0</v>
      </c>
      <c r="V19" s="1081"/>
      <c r="W19" s="163">
        <v>0</v>
      </c>
      <c r="X19" s="163">
        <v>0</v>
      </c>
      <c r="Y19" s="163">
        <v>0</v>
      </c>
      <c r="Z19" s="163">
        <v>0</v>
      </c>
      <c r="AA19" s="163">
        <v>0</v>
      </c>
      <c r="AB19" s="163">
        <v>0</v>
      </c>
      <c r="AC19" s="163">
        <v>0</v>
      </c>
      <c r="AD19" s="163">
        <v>0</v>
      </c>
      <c r="AE19" s="163">
        <v>0</v>
      </c>
      <c r="AF19" s="163">
        <v>0</v>
      </c>
      <c r="AG19" s="163">
        <v>0</v>
      </c>
      <c r="AH19" s="163">
        <v>0</v>
      </c>
      <c r="AI19" s="163">
        <v>0</v>
      </c>
      <c r="AJ19" s="163">
        <v>0</v>
      </c>
      <c r="AK19" s="163">
        <f t="shared" si="1"/>
        <v>0</v>
      </c>
      <c r="AL19" s="163">
        <f t="shared" si="2"/>
        <v>0</v>
      </c>
      <c r="AM19" s="163">
        <f t="shared" si="3"/>
        <v>0</v>
      </c>
      <c r="AN19" s="163">
        <f t="shared" si="4"/>
        <v>0</v>
      </c>
      <c r="AO19" s="163">
        <f t="shared" si="5"/>
        <v>0</v>
      </c>
      <c r="AP19" s="270">
        <f t="shared" si="0"/>
        <v>-766650</v>
      </c>
      <c r="AQ19" s="254"/>
      <c r="AR19" s="254"/>
      <c r="AS19" s="254"/>
      <c r="AT19" s="254"/>
      <c r="AU19" s="254"/>
      <c r="AV19" s="254"/>
    </row>
    <row r="20" spans="1:68" s="253" customFormat="1" ht="25.5" customHeight="1" x14ac:dyDescent="0.25">
      <c r="A20" s="269">
        <v>5</v>
      </c>
      <c r="B20" s="1078"/>
      <c r="C20" s="1078"/>
      <c r="D20" s="163" t="s">
        <v>444</v>
      </c>
      <c r="E20" s="267">
        <v>1</v>
      </c>
      <c r="F20" s="163" t="s">
        <v>432</v>
      </c>
      <c r="G20" s="163" t="s">
        <v>445</v>
      </c>
      <c r="H20" s="163" t="s">
        <v>442</v>
      </c>
      <c r="I20" s="266" t="s">
        <v>295</v>
      </c>
      <c r="J20" s="163" t="s">
        <v>118</v>
      </c>
      <c r="K20" s="265" t="s">
        <v>295</v>
      </c>
      <c r="L20" s="163" t="s">
        <v>418</v>
      </c>
      <c r="M20" s="265" t="s">
        <v>295</v>
      </c>
      <c r="N20" s="163">
        <v>0</v>
      </c>
      <c r="O20" s="163">
        <v>976000</v>
      </c>
      <c r="P20" s="163">
        <v>416650</v>
      </c>
      <c r="Q20" s="163">
        <f t="shared" si="6"/>
        <v>1392650</v>
      </c>
      <c r="R20" s="263">
        <v>0</v>
      </c>
      <c r="S20" s="263">
        <v>0</v>
      </c>
      <c r="T20" s="263">
        <v>0</v>
      </c>
      <c r="U20" s="263">
        <v>0</v>
      </c>
      <c r="V20" s="1081"/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63">
        <v>0</v>
      </c>
      <c r="AC20" s="163">
        <v>0</v>
      </c>
      <c r="AD20" s="163">
        <v>0</v>
      </c>
      <c r="AE20" s="163">
        <v>0</v>
      </c>
      <c r="AF20" s="163">
        <v>0</v>
      </c>
      <c r="AG20" s="163">
        <v>0</v>
      </c>
      <c r="AH20" s="163">
        <v>0</v>
      </c>
      <c r="AI20" s="163">
        <v>0</v>
      </c>
      <c r="AJ20" s="163">
        <v>0</v>
      </c>
      <c r="AK20" s="163">
        <f t="shared" si="1"/>
        <v>0</v>
      </c>
      <c r="AL20" s="163">
        <f t="shared" si="2"/>
        <v>0</v>
      </c>
      <c r="AM20" s="163">
        <f t="shared" si="3"/>
        <v>0</v>
      </c>
      <c r="AN20" s="163">
        <f t="shared" si="4"/>
        <v>0</v>
      </c>
      <c r="AO20" s="163">
        <f t="shared" si="5"/>
        <v>0</v>
      </c>
      <c r="AP20" s="270">
        <f t="shared" si="0"/>
        <v>-1392650</v>
      </c>
      <c r="AQ20" s="254"/>
      <c r="AR20" s="254"/>
      <c r="AS20" s="254"/>
      <c r="AT20" s="254"/>
      <c r="AU20" s="254"/>
      <c r="AV20" s="254"/>
    </row>
    <row r="21" spans="1:68" s="253" customFormat="1" ht="25.5" customHeight="1" thickBot="1" x14ac:dyDescent="0.3">
      <c r="A21" s="268">
        <v>6</v>
      </c>
      <c r="B21" s="1078"/>
      <c r="C21" s="1078"/>
      <c r="D21" s="163" t="s">
        <v>444</v>
      </c>
      <c r="E21" s="267">
        <v>1</v>
      </c>
      <c r="F21" s="163" t="s">
        <v>432</v>
      </c>
      <c r="G21" s="163" t="s">
        <v>443</v>
      </c>
      <c r="H21" s="163" t="s">
        <v>442</v>
      </c>
      <c r="I21" s="266" t="s">
        <v>295</v>
      </c>
      <c r="J21" s="163" t="s">
        <v>118</v>
      </c>
      <c r="K21" s="265" t="s">
        <v>295</v>
      </c>
      <c r="L21" s="163" t="s">
        <v>418</v>
      </c>
      <c r="M21" s="265" t="s">
        <v>295</v>
      </c>
      <c r="N21" s="163">
        <v>0</v>
      </c>
      <c r="O21" s="163">
        <v>344650</v>
      </c>
      <c r="P21" s="163">
        <v>140650</v>
      </c>
      <c r="Q21" s="163">
        <f t="shared" si="6"/>
        <v>485300</v>
      </c>
      <c r="R21" s="263">
        <v>0</v>
      </c>
      <c r="S21" s="263">
        <v>0</v>
      </c>
      <c r="T21" s="263">
        <v>0</v>
      </c>
      <c r="U21" s="263">
        <v>0</v>
      </c>
      <c r="V21" s="1081"/>
      <c r="W21" s="163">
        <v>0</v>
      </c>
      <c r="X21" s="163">
        <v>0</v>
      </c>
      <c r="Y21" s="163">
        <v>0</v>
      </c>
      <c r="Z21" s="163">
        <v>0</v>
      </c>
      <c r="AA21" s="163">
        <v>0</v>
      </c>
      <c r="AB21" s="163">
        <v>0</v>
      </c>
      <c r="AC21" s="163">
        <v>0</v>
      </c>
      <c r="AD21" s="163">
        <v>0</v>
      </c>
      <c r="AE21" s="163">
        <v>0</v>
      </c>
      <c r="AF21" s="163">
        <v>0</v>
      </c>
      <c r="AG21" s="163">
        <v>0</v>
      </c>
      <c r="AH21" s="163">
        <v>0</v>
      </c>
      <c r="AI21" s="163">
        <v>0</v>
      </c>
      <c r="AJ21" s="163">
        <v>0</v>
      </c>
      <c r="AK21" s="163">
        <f t="shared" si="1"/>
        <v>0</v>
      </c>
      <c r="AL21" s="163">
        <f t="shared" si="2"/>
        <v>0</v>
      </c>
      <c r="AM21" s="163">
        <f t="shared" si="3"/>
        <v>0</v>
      </c>
      <c r="AN21" s="163">
        <f t="shared" si="4"/>
        <v>0</v>
      </c>
      <c r="AO21" s="163">
        <f t="shared" si="5"/>
        <v>0</v>
      </c>
      <c r="AP21" s="270">
        <f t="shared" si="0"/>
        <v>-485300</v>
      </c>
      <c r="AQ21" s="254"/>
      <c r="AR21" s="254"/>
      <c r="AS21" s="254"/>
      <c r="AT21" s="254"/>
      <c r="AU21" s="254"/>
      <c r="AV21" s="254"/>
    </row>
    <row r="22" spans="1:68" s="253" customFormat="1" ht="25.5" customHeight="1" x14ac:dyDescent="0.25">
      <c r="A22" s="269">
        <v>7</v>
      </c>
      <c r="B22" s="1078"/>
      <c r="C22" s="1078"/>
      <c r="D22" s="163" t="s">
        <v>159</v>
      </c>
      <c r="E22" s="267">
        <v>1</v>
      </c>
      <c r="F22" s="163" t="s">
        <v>432</v>
      </c>
      <c r="G22" s="163" t="s">
        <v>441</v>
      </c>
      <c r="H22" s="163" t="s">
        <v>430</v>
      </c>
      <c r="I22" s="266" t="s">
        <v>295</v>
      </c>
      <c r="J22" s="163" t="s">
        <v>118</v>
      </c>
      <c r="K22" s="265" t="s">
        <v>295</v>
      </c>
      <c r="L22" s="163" t="s">
        <v>418</v>
      </c>
      <c r="M22" s="265" t="s">
        <v>295</v>
      </c>
      <c r="N22" s="163">
        <v>0</v>
      </c>
      <c r="O22" s="163">
        <v>646600</v>
      </c>
      <c r="P22" s="163">
        <v>178950</v>
      </c>
      <c r="Q22" s="163">
        <f t="shared" si="6"/>
        <v>825550</v>
      </c>
      <c r="R22" s="263">
        <v>0</v>
      </c>
      <c r="S22" s="263">
        <v>0</v>
      </c>
      <c r="T22" s="263">
        <v>0</v>
      </c>
      <c r="U22" s="263">
        <v>0</v>
      </c>
      <c r="V22" s="1081"/>
      <c r="W22" s="163">
        <v>0</v>
      </c>
      <c r="X22" s="163">
        <v>0</v>
      </c>
      <c r="Y22" s="163">
        <v>0</v>
      </c>
      <c r="Z22" s="163">
        <v>0</v>
      </c>
      <c r="AA22" s="163">
        <v>0</v>
      </c>
      <c r="AB22" s="163">
        <v>0</v>
      </c>
      <c r="AC22" s="163">
        <v>0</v>
      </c>
      <c r="AD22" s="163">
        <v>0</v>
      </c>
      <c r="AE22" s="163">
        <v>0</v>
      </c>
      <c r="AF22" s="163">
        <v>0</v>
      </c>
      <c r="AG22" s="163">
        <v>0</v>
      </c>
      <c r="AH22" s="163">
        <v>0</v>
      </c>
      <c r="AI22" s="163">
        <v>0</v>
      </c>
      <c r="AJ22" s="163">
        <v>0</v>
      </c>
      <c r="AK22" s="163">
        <f t="shared" si="1"/>
        <v>0</v>
      </c>
      <c r="AL22" s="163">
        <f t="shared" si="2"/>
        <v>0</v>
      </c>
      <c r="AM22" s="163">
        <f t="shared" si="3"/>
        <v>0</v>
      </c>
      <c r="AN22" s="163">
        <f t="shared" si="4"/>
        <v>0</v>
      </c>
      <c r="AO22" s="163">
        <f t="shared" si="5"/>
        <v>0</v>
      </c>
      <c r="AP22" s="270">
        <f t="shared" si="0"/>
        <v>-825550</v>
      </c>
      <c r="AQ22" s="254"/>
      <c r="AR22" s="254"/>
      <c r="AS22" s="254"/>
      <c r="AT22" s="254"/>
      <c r="AU22" s="254"/>
      <c r="AV22" s="254"/>
    </row>
    <row r="23" spans="1:68" s="253" customFormat="1" ht="25.5" customHeight="1" thickBot="1" x14ac:dyDescent="0.3">
      <c r="A23" s="268">
        <v>8</v>
      </c>
      <c r="B23" s="1078"/>
      <c r="C23" s="1078"/>
      <c r="D23" s="163" t="s">
        <v>59</v>
      </c>
      <c r="E23" s="267">
        <v>1</v>
      </c>
      <c r="F23" s="163" t="s">
        <v>432</v>
      </c>
      <c r="G23" s="163" t="s">
        <v>440</v>
      </c>
      <c r="H23" s="163" t="s">
        <v>430</v>
      </c>
      <c r="I23" s="266" t="s">
        <v>295</v>
      </c>
      <c r="J23" s="163" t="s">
        <v>118</v>
      </c>
      <c r="K23" s="265" t="s">
        <v>295</v>
      </c>
      <c r="L23" s="163" t="s">
        <v>418</v>
      </c>
      <c r="M23" s="265" t="s">
        <v>295</v>
      </c>
      <c r="N23" s="163">
        <v>0</v>
      </c>
      <c r="O23" s="163">
        <v>1268800</v>
      </c>
      <c r="P23" s="163">
        <v>1190130</v>
      </c>
      <c r="Q23" s="163">
        <f t="shared" si="6"/>
        <v>2458930</v>
      </c>
      <c r="R23" s="263">
        <v>0</v>
      </c>
      <c r="S23" s="263">
        <v>0</v>
      </c>
      <c r="T23" s="263">
        <v>0</v>
      </c>
      <c r="U23" s="263">
        <v>0</v>
      </c>
      <c r="V23" s="1081"/>
      <c r="W23" s="163">
        <v>0</v>
      </c>
      <c r="X23" s="163">
        <v>0</v>
      </c>
      <c r="Y23" s="163">
        <v>0</v>
      </c>
      <c r="Z23" s="163">
        <v>0</v>
      </c>
      <c r="AA23" s="163">
        <v>0</v>
      </c>
      <c r="AB23" s="163">
        <v>0</v>
      </c>
      <c r="AC23" s="163">
        <v>0</v>
      </c>
      <c r="AD23" s="163">
        <v>0</v>
      </c>
      <c r="AE23" s="163">
        <v>0</v>
      </c>
      <c r="AF23" s="163">
        <v>0</v>
      </c>
      <c r="AG23" s="163">
        <v>0</v>
      </c>
      <c r="AH23" s="163">
        <v>0</v>
      </c>
      <c r="AI23" s="163">
        <v>0</v>
      </c>
      <c r="AJ23" s="163">
        <v>0</v>
      </c>
      <c r="AK23" s="163">
        <f t="shared" si="1"/>
        <v>0</v>
      </c>
      <c r="AL23" s="163">
        <f t="shared" si="2"/>
        <v>0</v>
      </c>
      <c r="AM23" s="163">
        <f t="shared" si="3"/>
        <v>0</v>
      </c>
      <c r="AN23" s="163">
        <f t="shared" si="4"/>
        <v>0</v>
      </c>
      <c r="AO23" s="163">
        <f t="shared" si="5"/>
        <v>0</v>
      </c>
      <c r="AP23" s="270">
        <f t="shared" si="0"/>
        <v>-2458930</v>
      </c>
      <c r="AQ23" s="254"/>
      <c r="AR23" s="254"/>
      <c r="AS23" s="254"/>
      <c r="AT23" s="254"/>
      <c r="AU23" s="254"/>
      <c r="AV23" s="254"/>
    </row>
    <row r="24" spans="1:68" s="253" customFormat="1" ht="25.5" customHeight="1" x14ac:dyDescent="0.25">
      <c r="A24" s="269">
        <v>9</v>
      </c>
      <c r="B24" s="1078"/>
      <c r="C24" s="1078"/>
      <c r="D24" s="163" t="s">
        <v>439</v>
      </c>
      <c r="E24" s="267">
        <v>1</v>
      </c>
      <c r="F24" s="163" t="s">
        <v>432</v>
      </c>
      <c r="G24" s="163" t="s">
        <v>438</v>
      </c>
      <c r="H24" s="163" t="s">
        <v>430</v>
      </c>
      <c r="I24" s="266" t="s">
        <v>295</v>
      </c>
      <c r="J24" s="163" t="s">
        <v>118</v>
      </c>
      <c r="K24" s="265" t="s">
        <v>295</v>
      </c>
      <c r="L24" s="163" t="s">
        <v>418</v>
      </c>
      <c r="M24" s="265" t="s">
        <v>295</v>
      </c>
      <c r="N24" s="163">
        <v>0</v>
      </c>
      <c r="O24" s="163">
        <v>744200</v>
      </c>
      <c r="P24" s="163">
        <v>0</v>
      </c>
      <c r="Q24" s="163">
        <f t="shared" si="6"/>
        <v>744200</v>
      </c>
      <c r="R24" s="263">
        <v>0</v>
      </c>
      <c r="S24" s="263">
        <v>0</v>
      </c>
      <c r="T24" s="263">
        <v>0</v>
      </c>
      <c r="U24" s="263">
        <v>0</v>
      </c>
      <c r="V24" s="1081"/>
      <c r="W24" s="163">
        <v>0</v>
      </c>
      <c r="X24" s="163">
        <v>0</v>
      </c>
      <c r="Y24" s="163">
        <v>0</v>
      </c>
      <c r="Z24" s="163">
        <v>0</v>
      </c>
      <c r="AA24" s="163">
        <v>0</v>
      </c>
      <c r="AB24" s="163">
        <v>0</v>
      </c>
      <c r="AC24" s="163">
        <v>0</v>
      </c>
      <c r="AD24" s="163">
        <v>0</v>
      </c>
      <c r="AE24" s="163">
        <v>0</v>
      </c>
      <c r="AF24" s="163">
        <v>0</v>
      </c>
      <c r="AG24" s="163">
        <v>0</v>
      </c>
      <c r="AH24" s="163">
        <v>0</v>
      </c>
      <c r="AI24" s="163">
        <v>0</v>
      </c>
      <c r="AJ24" s="163">
        <v>0</v>
      </c>
      <c r="AK24" s="163">
        <f t="shared" si="1"/>
        <v>0</v>
      </c>
      <c r="AL24" s="163">
        <f t="shared" si="2"/>
        <v>0</v>
      </c>
      <c r="AM24" s="163">
        <f t="shared" si="3"/>
        <v>0</v>
      </c>
      <c r="AN24" s="163">
        <f t="shared" si="4"/>
        <v>0</v>
      </c>
      <c r="AO24" s="163">
        <f t="shared" si="5"/>
        <v>0</v>
      </c>
      <c r="AP24" s="270">
        <f t="shared" si="0"/>
        <v>-744200</v>
      </c>
      <c r="AQ24" s="254"/>
      <c r="AR24" s="254"/>
      <c r="AS24" s="254"/>
      <c r="AT24" s="254"/>
      <c r="AU24" s="254"/>
      <c r="AV24" s="254"/>
    </row>
    <row r="25" spans="1:68" s="253" customFormat="1" ht="25.5" customHeight="1" thickBot="1" x14ac:dyDescent="0.3">
      <c r="A25" s="268">
        <v>10</v>
      </c>
      <c r="B25" s="1078"/>
      <c r="C25" s="1078"/>
      <c r="D25" s="163" t="s">
        <v>437</v>
      </c>
      <c r="E25" s="267">
        <v>1</v>
      </c>
      <c r="F25" s="163" t="s">
        <v>436</v>
      </c>
      <c r="G25" s="163" t="s">
        <v>435</v>
      </c>
      <c r="H25" s="163" t="s">
        <v>434</v>
      </c>
      <c r="I25" s="266" t="s">
        <v>295</v>
      </c>
      <c r="J25" s="163" t="s">
        <v>118</v>
      </c>
      <c r="K25" s="265" t="s">
        <v>295</v>
      </c>
      <c r="L25" s="163" t="s">
        <v>418</v>
      </c>
      <c r="M25" s="265" t="s">
        <v>295</v>
      </c>
      <c r="N25" s="163">
        <v>0</v>
      </c>
      <c r="O25" s="163">
        <v>0</v>
      </c>
      <c r="P25" s="163">
        <v>0</v>
      </c>
      <c r="Q25" s="163">
        <f t="shared" si="6"/>
        <v>0</v>
      </c>
      <c r="R25" s="263">
        <v>0</v>
      </c>
      <c r="S25" s="263">
        <v>0</v>
      </c>
      <c r="T25" s="263">
        <v>0</v>
      </c>
      <c r="U25" s="263">
        <v>0</v>
      </c>
      <c r="V25" s="1081"/>
      <c r="W25" s="163">
        <v>0</v>
      </c>
      <c r="X25" s="163">
        <v>0</v>
      </c>
      <c r="Y25" s="163">
        <v>0</v>
      </c>
      <c r="Z25" s="163">
        <v>0</v>
      </c>
      <c r="AA25" s="163">
        <v>0</v>
      </c>
      <c r="AB25" s="163">
        <v>0</v>
      </c>
      <c r="AC25" s="163">
        <v>0</v>
      </c>
      <c r="AD25" s="163">
        <v>0</v>
      </c>
      <c r="AE25" s="163">
        <v>0</v>
      </c>
      <c r="AF25" s="163">
        <v>0</v>
      </c>
      <c r="AG25" s="163">
        <v>0</v>
      </c>
      <c r="AH25" s="163">
        <v>0</v>
      </c>
      <c r="AI25" s="163">
        <v>0</v>
      </c>
      <c r="AJ25" s="163">
        <v>0</v>
      </c>
      <c r="AK25" s="163">
        <f t="shared" si="1"/>
        <v>0</v>
      </c>
      <c r="AL25" s="163">
        <f t="shared" si="2"/>
        <v>0</v>
      </c>
      <c r="AM25" s="163">
        <f t="shared" si="3"/>
        <v>0</v>
      </c>
      <c r="AN25" s="163">
        <f t="shared" si="4"/>
        <v>0</v>
      </c>
      <c r="AO25" s="163">
        <f t="shared" si="5"/>
        <v>0</v>
      </c>
      <c r="AP25" s="270">
        <f t="shared" si="0"/>
        <v>0</v>
      </c>
      <c r="AQ25" s="254"/>
      <c r="AR25" s="254"/>
      <c r="AS25" s="254"/>
      <c r="AT25" s="254"/>
      <c r="AU25" s="254"/>
      <c r="AV25" s="254"/>
    </row>
    <row r="26" spans="1:68" s="253" customFormat="1" ht="25.5" customHeight="1" x14ac:dyDescent="0.25">
      <c r="A26" s="269">
        <v>11</v>
      </c>
      <c r="B26" s="1078"/>
      <c r="C26" s="1078"/>
      <c r="D26" s="163" t="s">
        <v>433</v>
      </c>
      <c r="E26" s="267">
        <v>1</v>
      </c>
      <c r="F26" s="163" t="s">
        <v>432</v>
      </c>
      <c r="G26" s="163" t="s">
        <v>431</v>
      </c>
      <c r="H26" s="163" t="s">
        <v>430</v>
      </c>
      <c r="I26" s="266" t="s">
        <v>295</v>
      </c>
      <c r="J26" s="163" t="s">
        <v>118</v>
      </c>
      <c r="K26" s="265" t="s">
        <v>295</v>
      </c>
      <c r="L26" s="163" t="s">
        <v>418</v>
      </c>
      <c r="M26" s="265" t="s">
        <v>295</v>
      </c>
      <c r="N26" s="163">
        <v>0</v>
      </c>
      <c r="O26" s="163">
        <v>1098000</v>
      </c>
      <c r="P26" s="163">
        <v>0</v>
      </c>
      <c r="Q26" s="163">
        <f t="shared" si="6"/>
        <v>1098000</v>
      </c>
      <c r="R26" s="263">
        <v>0</v>
      </c>
      <c r="S26" s="263">
        <v>0</v>
      </c>
      <c r="T26" s="263">
        <v>0</v>
      </c>
      <c r="U26" s="263">
        <v>0</v>
      </c>
      <c r="V26" s="1081"/>
      <c r="W26" s="163">
        <v>0</v>
      </c>
      <c r="X26" s="163">
        <v>0</v>
      </c>
      <c r="Y26" s="163">
        <v>0</v>
      </c>
      <c r="Z26" s="163">
        <v>0</v>
      </c>
      <c r="AA26" s="163">
        <v>0</v>
      </c>
      <c r="AB26" s="163">
        <v>0</v>
      </c>
      <c r="AC26" s="163">
        <v>0</v>
      </c>
      <c r="AD26" s="163">
        <v>0</v>
      </c>
      <c r="AE26" s="163">
        <v>0</v>
      </c>
      <c r="AF26" s="163">
        <v>0</v>
      </c>
      <c r="AG26" s="163">
        <v>0</v>
      </c>
      <c r="AH26" s="163">
        <v>0</v>
      </c>
      <c r="AI26" s="163">
        <v>0</v>
      </c>
      <c r="AJ26" s="163">
        <v>0</v>
      </c>
      <c r="AK26" s="163">
        <f t="shared" si="1"/>
        <v>0</v>
      </c>
      <c r="AL26" s="163">
        <f t="shared" si="2"/>
        <v>0</v>
      </c>
      <c r="AM26" s="163">
        <f t="shared" si="3"/>
        <v>0</v>
      </c>
      <c r="AN26" s="163">
        <f t="shared" si="4"/>
        <v>0</v>
      </c>
      <c r="AO26" s="163">
        <f t="shared" si="5"/>
        <v>0</v>
      </c>
      <c r="AP26" s="270">
        <f t="shared" si="0"/>
        <v>-1098000</v>
      </c>
      <c r="AQ26" s="254"/>
      <c r="AR26" s="254"/>
      <c r="AS26" s="254"/>
      <c r="AT26" s="254"/>
      <c r="AU26" s="254"/>
      <c r="AV26" s="254"/>
    </row>
    <row r="27" spans="1:68" s="253" customFormat="1" ht="25.5" customHeight="1" thickBot="1" x14ac:dyDescent="0.3">
      <c r="A27" s="268">
        <v>12</v>
      </c>
      <c r="B27" s="1078"/>
      <c r="C27" s="1078"/>
      <c r="D27" s="163" t="s">
        <v>429</v>
      </c>
      <c r="E27" s="267">
        <v>1</v>
      </c>
      <c r="F27" s="163" t="s">
        <v>428</v>
      </c>
      <c r="G27" s="163" t="s">
        <v>427</v>
      </c>
      <c r="H27" s="163" t="s">
        <v>426</v>
      </c>
      <c r="I27" s="266" t="s">
        <v>295</v>
      </c>
      <c r="J27" s="163" t="s">
        <v>118</v>
      </c>
      <c r="K27" s="265" t="s">
        <v>295</v>
      </c>
      <c r="L27" s="163" t="s">
        <v>418</v>
      </c>
      <c r="M27" s="265" t="s">
        <v>295</v>
      </c>
      <c r="N27" s="163">
        <v>103000</v>
      </c>
      <c r="O27" s="163">
        <v>186600</v>
      </c>
      <c r="P27" s="163">
        <v>44000</v>
      </c>
      <c r="Q27" s="163">
        <f t="shared" si="6"/>
        <v>333600</v>
      </c>
      <c r="R27" s="263">
        <v>0</v>
      </c>
      <c r="S27" s="263">
        <v>0</v>
      </c>
      <c r="T27" s="263">
        <v>0</v>
      </c>
      <c r="U27" s="263">
        <v>0</v>
      </c>
      <c r="V27" s="1081"/>
      <c r="W27" s="163">
        <v>0</v>
      </c>
      <c r="X27" s="163">
        <v>0</v>
      </c>
      <c r="Y27" s="163">
        <v>0</v>
      </c>
      <c r="Z27" s="163">
        <v>0</v>
      </c>
      <c r="AA27" s="163">
        <v>0</v>
      </c>
      <c r="AB27" s="163">
        <v>0</v>
      </c>
      <c r="AC27" s="163">
        <v>0</v>
      </c>
      <c r="AD27" s="163">
        <v>0</v>
      </c>
      <c r="AE27" s="163">
        <v>0</v>
      </c>
      <c r="AF27" s="163">
        <v>0</v>
      </c>
      <c r="AG27" s="163">
        <v>0</v>
      </c>
      <c r="AH27" s="163">
        <v>0</v>
      </c>
      <c r="AI27" s="163">
        <v>0</v>
      </c>
      <c r="AJ27" s="163">
        <v>0</v>
      </c>
      <c r="AK27" s="163">
        <f t="shared" si="1"/>
        <v>0</v>
      </c>
      <c r="AL27" s="163">
        <f t="shared" si="2"/>
        <v>0</v>
      </c>
      <c r="AM27" s="163">
        <f t="shared" si="3"/>
        <v>0</v>
      </c>
      <c r="AN27" s="163">
        <f t="shared" si="4"/>
        <v>0</v>
      </c>
      <c r="AO27" s="163">
        <f t="shared" si="5"/>
        <v>0</v>
      </c>
      <c r="AP27" s="270">
        <v>-333600</v>
      </c>
      <c r="AQ27" s="254"/>
      <c r="AR27" s="254"/>
      <c r="AS27" s="254"/>
      <c r="AT27" s="254"/>
      <c r="AU27" s="254"/>
      <c r="AV27" s="254"/>
    </row>
    <row r="28" spans="1:68" s="253" customFormat="1" ht="27.75" customHeight="1" x14ac:dyDescent="0.25">
      <c r="A28" s="269">
        <v>13</v>
      </c>
      <c r="B28" s="1078"/>
      <c r="C28" s="1078"/>
      <c r="D28" s="163" t="s">
        <v>424</v>
      </c>
      <c r="E28" s="267">
        <v>1</v>
      </c>
      <c r="F28" s="163" t="s">
        <v>423</v>
      </c>
      <c r="G28" s="163" t="s">
        <v>425</v>
      </c>
      <c r="H28" s="163" t="s">
        <v>419</v>
      </c>
      <c r="I28" s="266" t="s">
        <v>295</v>
      </c>
      <c r="J28" s="163" t="s">
        <v>118</v>
      </c>
      <c r="K28" s="265" t="s">
        <v>295</v>
      </c>
      <c r="L28" s="163" t="s">
        <v>418</v>
      </c>
      <c r="M28" s="265" t="s">
        <v>295</v>
      </c>
      <c r="N28" s="163">
        <v>0</v>
      </c>
      <c r="O28" s="264">
        <v>0</v>
      </c>
      <c r="P28" s="264">
        <v>0</v>
      </c>
      <c r="Q28" s="264">
        <f t="shared" si="6"/>
        <v>0</v>
      </c>
      <c r="R28" s="263">
        <v>0</v>
      </c>
      <c r="S28" s="263">
        <v>0</v>
      </c>
      <c r="T28" s="263">
        <v>0</v>
      </c>
      <c r="U28" s="263">
        <v>0</v>
      </c>
      <c r="V28" s="1081"/>
      <c r="W28" s="163">
        <v>0</v>
      </c>
      <c r="X28" s="163">
        <v>0</v>
      </c>
      <c r="Y28" s="163">
        <v>0</v>
      </c>
      <c r="Z28" s="163">
        <v>0</v>
      </c>
      <c r="AA28" s="163">
        <v>0</v>
      </c>
      <c r="AB28" s="163">
        <v>0</v>
      </c>
      <c r="AC28" s="163">
        <v>0</v>
      </c>
      <c r="AD28" s="163">
        <v>0</v>
      </c>
      <c r="AE28" s="163">
        <v>0</v>
      </c>
      <c r="AF28" s="163">
        <v>0</v>
      </c>
      <c r="AG28" s="163">
        <v>0</v>
      </c>
      <c r="AH28" s="163">
        <v>0</v>
      </c>
      <c r="AI28" s="163">
        <v>0</v>
      </c>
      <c r="AJ28" s="163">
        <v>0</v>
      </c>
      <c r="AK28" s="163">
        <f t="shared" si="1"/>
        <v>0</v>
      </c>
      <c r="AL28" s="163">
        <f t="shared" si="2"/>
        <v>0</v>
      </c>
      <c r="AM28" s="163">
        <f t="shared" si="3"/>
        <v>0</v>
      </c>
      <c r="AN28" s="163">
        <f t="shared" si="4"/>
        <v>0</v>
      </c>
      <c r="AO28" s="163">
        <f t="shared" si="5"/>
        <v>0</v>
      </c>
      <c r="AP28" s="262">
        <f>P28-O28</f>
        <v>0</v>
      </c>
      <c r="AQ28" s="254"/>
      <c r="AR28" s="254"/>
      <c r="AS28" s="254"/>
      <c r="AT28" s="254"/>
      <c r="AU28" s="254"/>
      <c r="AV28" s="254"/>
    </row>
    <row r="29" spans="1:68" s="253" customFormat="1" ht="27.75" customHeight="1" thickBot="1" x14ac:dyDescent="0.3">
      <c r="A29" s="268">
        <v>14</v>
      </c>
      <c r="B29" s="1078"/>
      <c r="C29" s="1078"/>
      <c r="D29" s="163" t="s">
        <v>424</v>
      </c>
      <c r="E29" s="267">
        <v>1</v>
      </c>
      <c r="F29" s="163" t="s">
        <v>423</v>
      </c>
      <c r="G29" s="163" t="s">
        <v>422</v>
      </c>
      <c r="H29" s="163" t="s">
        <v>419</v>
      </c>
      <c r="I29" s="266" t="s">
        <v>295</v>
      </c>
      <c r="J29" s="163" t="s">
        <v>118</v>
      </c>
      <c r="K29" s="265" t="s">
        <v>295</v>
      </c>
      <c r="L29" s="163" t="s">
        <v>418</v>
      </c>
      <c r="M29" s="265" t="s">
        <v>295</v>
      </c>
      <c r="N29" s="163">
        <v>0</v>
      </c>
      <c r="O29" s="264">
        <v>136940</v>
      </c>
      <c r="P29" s="264">
        <v>284500</v>
      </c>
      <c r="Q29" s="264">
        <f t="shared" si="6"/>
        <v>421440</v>
      </c>
      <c r="R29" s="263">
        <v>0</v>
      </c>
      <c r="S29" s="263">
        <v>0</v>
      </c>
      <c r="T29" s="263">
        <v>0</v>
      </c>
      <c r="U29" s="263">
        <v>0</v>
      </c>
      <c r="V29" s="1081"/>
      <c r="W29" s="163">
        <v>0</v>
      </c>
      <c r="X29" s="163">
        <v>0</v>
      </c>
      <c r="Y29" s="163">
        <v>0</v>
      </c>
      <c r="Z29" s="163">
        <v>0</v>
      </c>
      <c r="AA29" s="163">
        <v>0</v>
      </c>
      <c r="AB29" s="163">
        <v>0</v>
      </c>
      <c r="AC29" s="163">
        <v>0</v>
      </c>
      <c r="AD29" s="163">
        <v>0</v>
      </c>
      <c r="AE29" s="163">
        <v>0</v>
      </c>
      <c r="AF29" s="163">
        <v>0</v>
      </c>
      <c r="AG29" s="163">
        <v>0</v>
      </c>
      <c r="AH29" s="163">
        <v>0</v>
      </c>
      <c r="AI29" s="163">
        <v>0</v>
      </c>
      <c r="AJ29" s="163">
        <v>0</v>
      </c>
      <c r="AK29" s="163">
        <f t="shared" si="1"/>
        <v>0</v>
      </c>
      <c r="AL29" s="163">
        <f t="shared" si="2"/>
        <v>0</v>
      </c>
      <c r="AM29" s="163">
        <f t="shared" si="3"/>
        <v>0</v>
      </c>
      <c r="AN29" s="163">
        <f t="shared" si="4"/>
        <v>0</v>
      </c>
      <c r="AO29" s="163">
        <f t="shared" si="5"/>
        <v>0</v>
      </c>
      <c r="AP29" s="262">
        <v>-421440</v>
      </c>
      <c r="AQ29" s="254"/>
      <c r="AR29" s="254"/>
      <c r="AS29" s="254"/>
      <c r="AT29" s="254"/>
      <c r="AU29" s="254"/>
      <c r="AV29" s="254"/>
    </row>
    <row r="30" spans="1:68" s="253" customFormat="1" ht="27.75" customHeight="1" thickBot="1" x14ac:dyDescent="0.3">
      <c r="A30" s="261">
        <v>15</v>
      </c>
      <c r="B30" s="1079"/>
      <c r="C30" s="1079"/>
      <c r="D30" s="169" t="s">
        <v>39</v>
      </c>
      <c r="E30" s="260">
        <v>1</v>
      </c>
      <c r="F30" s="169" t="s">
        <v>421</v>
      </c>
      <c r="G30" s="169" t="s">
        <v>420</v>
      </c>
      <c r="H30" s="169" t="s">
        <v>419</v>
      </c>
      <c r="I30" s="259" t="s">
        <v>295</v>
      </c>
      <c r="J30" s="169" t="s">
        <v>118</v>
      </c>
      <c r="K30" s="258" t="s">
        <v>295</v>
      </c>
      <c r="L30" s="169" t="s">
        <v>418</v>
      </c>
      <c r="M30" s="258" t="s">
        <v>295</v>
      </c>
      <c r="N30" s="169">
        <v>0</v>
      </c>
      <c r="O30" s="256">
        <v>0</v>
      </c>
      <c r="P30" s="256">
        <v>0</v>
      </c>
      <c r="Q30" s="256">
        <f t="shared" si="6"/>
        <v>0</v>
      </c>
      <c r="R30" s="257">
        <v>0</v>
      </c>
      <c r="S30" s="257">
        <v>0</v>
      </c>
      <c r="T30" s="257">
        <v>0</v>
      </c>
      <c r="U30" s="257">
        <v>0</v>
      </c>
      <c r="V30" s="1082"/>
      <c r="W30" s="169">
        <v>0</v>
      </c>
      <c r="X30" s="169">
        <v>0</v>
      </c>
      <c r="Y30" s="169">
        <v>0</v>
      </c>
      <c r="Z30" s="169">
        <v>0</v>
      </c>
      <c r="AA30" s="169">
        <v>0</v>
      </c>
      <c r="AB30" s="169">
        <v>0</v>
      </c>
      <c r="AC30" s="169">
        <v>0</v>
      </c>
      <c r="AD30" s="169">
        <v>0</v>
      </c>
      <c r="AE30" s="169">
        <v>0</v>
      </c>
      <c r="AF30" s="169">
        <v>0</v>
      </c>
      <c r="AG30" s="169">
        <v>0</v>
      </c>
      <c r="AH30" s="169">
        <v>0</v>
      </c>
      <c r="AI30" s="169">
        <v>0</v>
      </c>
      <c r="AJ30" s="169">
        <v>0</v>
      </c>
      <c r="AK30" s="256">
        <v>0</v>
      </c>
      <c r="AL30" s="169">
        <f>S30*Z30</f>
        <v>0</v>
      </c>
      <c r="AM30" s="169">
        <f>T30*AA30</f>
        <v>0</v>
      </c>
      <c r="AN30" s="169">
        <f>U30*AB30</f>
        <v>0</v>
      </c>
      <c r="AO30" s="169">
        <f>V30*AC30</f>
        <v>0</v>
      </c>
      <c r="AP30" s="255">
        <v>0</v>
      </c>
      <c r="AQ30" s="254"/>
      <c r="AR30" s="254"/>
      <c r="AS30" s="254"/>
      <c r="AT30" s="254"/>
      <c r="AU30" s="254"/>
      <c r="AV30" s="254"/>
    </row>
    <row r="31" spans="1:68" s="244" customFormat="1" ht="45" customHeight="1" x14ac:dyDescent="0.25">
      <c r="A31" s="252">
        <v>1</v>
      </c>
      <c r="B31" s="1016" t="s">
        <v>417</v>
      </c>
      <c r="C31" s="1016">
        <v>36</v>
      </c>
      <c r="D31" s="251" t="s">
        <v>416</v>
      </c>
      <c r="E31" s="250">
        <v>2</v>
      </c>
      <c r="F31" s="248" t="s">
        <v>411</v>
      </c>
      <c r="G31" s="248" t="s">
        <v>415</v>
      </c>
      <c r="H31" s="247" t="s">
        <v>398</v>
      </c>
      <c r="I31" s="249" t="s">
        <v>295</v>
      </c>
      <c r="J31" s="247" t="s">
        <v>118</v>
      </c>
      <c r="K31" s="247" t="s">
        <v>390</v>
      </c>
      <c r="L31" s="247" t="s">
        <v>393</v>
      </c>
      <c r="M31" s="248" t="s">
        <v>295</v>
      </c>
      <c r="N31" s="248">
        <v>0</v>
      </c>
      <c r="O31" s="248">
        <v>0</v>
      </c>
      <c r="P31" s="248">
        <v>0</v>
      </c>
      <c r="Q31" s="248">
        <f t="shared" si="6"/>
        <v>0</v>
      </c>
      <c r="R31" s="248">
        <v>0</v>
      </c>
      <c r="S31" s="248">
        <v>0</v>
      </c>
      <c r="T31" s="248">
        <v>0</v>
      </c>
      <c r="U31" s="248">
        <v>0</v>
      </c>
      <c r="V31" s="1016">
        <v>32252</v>
      </c>
      <c r="W31" s="248">
        <v>0</v>
      </c>
      <c r="X31" s="248">
        <v>0</v>
      </c>
      <c r="Y31" s="248">
        <v>0</v>
      </c>
      <c r="Z31" s="248">
        <v>0</v>
      </c>
      <c r="AA31" s="248">
        <v>0</v>
      </c>
      <c r="AB31" s="248">
        <v>0</v>
      </c>
      <c r="AC31" s="248">
        <v>0</v>
      </c>
      <c r="AD31" s="248">
        <v>0</v>
      </c>
      <c r="AE31" s="248">
        <v>0</v>
      </c>
      <c r="AF31" s="248">
        <v>0</v>
      </c>
      <c r="AG31" s="248">
        <v>0</v>
      </c>
      <c r="AH31" s="248">
        <v>0</v>
      </c>
      <c r="AI31" s="248">
        <v>0</v>
      </c>
      <c r="AJ31" s="248">
        <v>0</v>
      </c>
      <c r="AK31" s="248">
        <f t="shared" ref="AK31:AL33" si="7">R31*Y31</f>
        <v>0</v>
      </c>
      <c r="AL31" s="248">
        <f t="shared" si="7"/>
        <v>0</v>
      </c>
      <c r="AM31" s="248">
        <f>T31*AF31</f>
        <v>0</v>
      </c>
      <c r="AN31" s="248">
        <f>U31*AB31</f>
        <v>0</v>
      </c>
      <c r="AO31" s="247">
        <f>AK31+AL31+AM31+AN31</f>
        <v>0</v>
      </c>
      <c r="AP31" s="246">
        <f t="shared" ref="AP31:AP36" si="8">AO31-Q31</f>
        <v>0</v>
      </c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</row>
    <row r="32" spans="1:68" s="244" customFormat="1" ht="45" customHeight="1" x14ac:dyDescent="0.25">
      <c r="A32" s="240">
        <v>2</v>
      </c>
      <c r="B32" s="1017"/>
      <c r="C32" s="1017"/>
      <c r="D32" s="238" t="s">
        <v>414</v>
      </c>
      <c r="E32" s="239">
        <v>2</v>
      </c>
      <c r="F32" s="237" t="s">
        <v>411</v>
      </c>
      <c r="G32" s="237" t="s">
        <v>413</v>
      </c>
      <c r="H32" s="238" t="s">
        <v>398</v>
      </c>
      <c r="I32" s="245" t="s">
        <v>295</v>
      </c>
      <c r="J32" s="238" t="s">
        <v>118</v>
      </c>
      <c r="K32" s="238" t="s">
        <v>390</v>
      </c>
      <c r="L32" s="238" t="s">
        <v>393</v>
      </c>
      <c r="M32" s="237" t="s">
        <v>295</v>
      </c>
      <c r="N32" s="237">
        <v>0</v>
      </c>
      <c r="O32" s="237">
        <v>0</v>
      </c>
      <c r="P32" s="237">
        <v>0</v>
      </c>
      <c r="Q32" s="237">
        <f t="shared" si="6"/>
        <v>0</v>
      </c>
      <c r="R32" s="237">
        <v>0</v>
      </c>
      <c r="S32" s="237">
        <v>0</v>
      </c>
      <c r="T32" s="237">
        <v>0</v>
      </c>
      <c r="U32" s="237">
        <v>0</v>
      </c>
      <c r="V32" s="1017"/>
      <c r="W32" s="237">
        <v>0</v>
      </c>
      <c r="X32" s="237">
        <v>0</v>
      </c>
      <c r="Y32" s="237">
        <v>0</v>
      </c>
      <c r="Z32" s="237">
        <v>0</v>
      </c>
      <c r="AA32" s="237">
        <v>0</v>
      </c>
      <c r="AB32" s="237">
        <v>0</v>
      </c>
      <c r="AC32" s="237">
        <v>0</v>
      </c>
      <c r="AD32" s="237">
        <v>0</v>
      </c>
      <c r="AE32" s="237">
        <v>0</v>
      </c>
      <c r="AF32" s="237">
        <v>0</v>
      </c>
      <c r="AG32" s="237">
        <v>0</v>
      </c>
      <c r="AH32" s="237">
        <v>0</v>
      </c>
      <c r="AI32" s="237">
        <v>0</v>
      </c>
      <c r="AJ32" s="237">
        <v>0</v>
      </c>
      <c r="AK32" s="237">
        <f t="shared" si="7"/>
        <v>0</v>
      </c>
      <c r="AL32" s="237">
        <f t="shared" si="7"/>
        <v>0</v>
      </c>
      <c r="AM32" s="237">
        <f>T32*AF32</f>
        <v>0</v>
      </c>
      <c r="AN32" s="237">
        <f>U32*AB32</f>
        <v>0</v>
      </c>
      <c r="AO32" s="238">
        <f>AK32+AL32+AM32+AN32</f>
        <v>0</v>
      </c>
      <c r="AP32" s="243">
        <f t="shared" si="8"/>
        <v>0</v>
      </c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3"/>
    </row>
    <row r="33" spans="1:68" s="244" customFormat="1" ht="45" customHeight="1" x14ac:dyDescent="0.25">
      <c r="A33" s="240">
        <v>3</v>
      </c>
      <c r="B33" s="1017"/>
      <c r="C33" s="1017"/>
      <c r="D33" s="238" t="s">
        <v>412</v>
      </c>
      <c r="E33" s="239">
        <v>1</v>
      </c>
      <c r="F33" s="237" t="s">
        <v>411</v>
      </c>
      <c r="G33" s="237" t="s">
        <v>410</v>
      </c>
      <c r="H33" s="238" t="s">
        <v>398</v>
      </c>
      <c r="I33" s="245" t="s">
        <v>295</v>
      </c>
      <c r="J33" s="238" t="s">
        <v>118</v>
      </c>
      <c r="K33" s="238" t="s">
        <v>390</v>
      </c>
      <c r="L33" s="238" t="s">
        <v>393</v>
      </c>
      <c r="M33" s="237" t="s">
        <v>295</v>
      </c>
      <c r="N33" s="237">
        <v>0</v>
      </c>
      <c r="O33" s="237">
        <v>0</v>
      </c>
      <c r="P33" s="237">
        <v>0</v>
      </c>
      <c r="Q33" s="237">
        <f t="shared" si="6"/>
        <v>0</v>
      </c>
      <c r="R33" s="237">
        <v>0</v>
      </c>
      <c r="S33" s="237">
        <v>0</v>
      </c>
      <c r="T33" s="237">
        <v>0</v>
      </c>
      <c r="U33" s="237">
        <v>0</v>
      </c>
      <c r="V33" s="1017"/>
      <c r="W33" s="237">
        <v>0</v>
      </c>
      <c r="X33" s="237">
        <v>0</v>
      </c>
      <c r="Y33" s="237">
        <v>0</v>
      </c>
      <c r="Z33" s="237">
        <v>0</v>
      </c>
      <c r="AA33" s="237">
        <v>0</v>
      </c>
      <c r="AB33" s="237">
        <v>0</v>
      </c>
      <c r="AC33" s="237">
        <v>0</v>
      </c>
      <c r="AD33" s="237">
        <v>0</v>
      </c>
      <c r="AE33" s="237">
        <v>0</v>
      </c>
      <c r="AF33" s="237">
        <v>0</v>
      </c>
      <c r="AG33" s="237">
        <v>0</v>
      </c>
      <c r="AH33" s="237">
        <v>0</v>
      </c>
      <c r="AI33" s="237">
        <v>0</v>
      </c>
      <c r="AJ33" s="237">
        <v>0</v>
      </c>
      <c r="AK33" s="237">
        <f t="shared" si="7"/>
        <v>0</v>
      </c>
      <c r="AL33" s="237">
        <f t="shared" si="7"/>
        <v>0</v>
      </c>
      <c r="AM33" s="237">
        <f>T33*AA33</f>
        <v>0</v>
      </c>
      <c r="AN33" s="237">
        <f>U33*AB33</f>
        <v>0</v>
      </c>
      <c r="AO33" s="238">
        <f>AK33+AL33+AM33+AN33</f>
        <v>0</v>
      </c>
      <c r="AP33" s="243">
        <f t="shared" si="8"/>
        <v>0</v>
      </c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</row>
    <row r="34" spans="1:68" s="244" customFormat="1" ht="45" customHeight="1" x14ac:dyDescent="0.25">
      <c r="A34" s="240">
        <v>4</v>
      </c>
      <c r="B34" s="1017"/>
      <c r="C34" s="1017"/>
      <c r="D34" s="238" t="s">
        <v>409</v>
      </c>
      <c r="E34" s="239">
        <v>3</v>
      </c>
      <c r="F34" s="237" t="s">
        <v>408</v>
      </c>
      <c r="G34" s="237" t="s">
        <v>295</v>
      </c>
      <c r="H34" s="238" t="s">
        <v>398</v>
      </c>
      <c r="I34" s="245" t="s">
        <v>295</v>
      </c>
      <c r="J34" s="238" t="s">
        <v>118</v>
      </c>
      <c r="K34" s="238" t="s">
        <v>390</v>
      </c>
      <c r="L34" s="238" t="s">
        <v>389</v>
      </c>
      <c r="M34" s="237" t="s">
        <v>295</v>
      </c>
      <c r="N34" s="237">
        <v>1053252</v>
      </c>
      <c r="O34" s="237">
        <v>367416</v>
      </c>
      <c r="P34" s="237">
        <v>210444</v>
      </c>
      <c r="Q34" s="237">
        <f>SUM(N34:P34)</f>
        <v>1631112</v>
      </c>
      <c r="R34" s="237">
        <v>0</v>
      </c>
      <c r="S34" s="237">
        <v>0</v>
      </c>
      <c r="T34" s="237">
        <v>0</v>
      </c>
      <c r="U34" s="237">
        <v>0</v>
      </c>
      <c r="V34" s="1017"/>
      <c r="W34" s="237">
        <v>0</v>
      </c>
      <c r="X34" s="237">
        <v>0</v>
      </c>
      <c r="Y34" s="237">
        <v>0</v>
      </c>
      <c r="Z34" s="237">
        <v>0</v>
      </c>
      <c r="AA34" s="237">
        <v>0</v>
      </c>
      <c r="AB34" s="237">
        <v>0</v>
      </c>
      <c r="AC34" s="237">
        <v>0</v>
      </c>
      <c r="AD34" s="237">
        <v>0</v>
      </c>
      <c r="AE34" s="237">
        <v>0</v>
      </c>
      <c r="AF34" s="237">
        <v>0</v>
      </c>
      <c r="AG34" s="237">
        <v>0</v>
      </c>
      <c r="AH34" s="237">
        <v>0</v>
      </c>
      <c r="AI34" s="237">
        <v>0</v>
      </c>
      <c r="AJ34" s="237">
        <v>0</v>
      </c>
      <c r="AK34" s="237">
        <v>0</v>
      </c>
      <c r="AL34" s="237">
        <v>0</v>
      </c>
      <c r="AM34" s="237">
        <v>0</v>
      </c>
      <c r="AN34" s="237">
        <v>0</v>
      </c>
      <c r="AO34" s="237">
        <v>0</v>
      </c>
      <c r="AP34" s="243">
        <f t="shared" si="8"/>
        <v>-1631112</v>
      </c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3"/>
    </row>
    <row r="35" spans="1:68" s="244" customFormat="1" ht="45" customHeight="1" x14ac:dyDescent="0.25">
      <c r="A35" s="240">
        <v>5</v>
      </c>
      <c r="B35" s="1017"/>
      <c r="C35" s="1017"/>
      <c r="D35" s="238" t="s">
        <v>407</v>
      </c>
      <c r="E35" s="239">
        <v>1</v>
      </c>
      <c r="F35" s="237" t="s">
        <v>406</v>
      </c>
      <c r="G35" s="237" t="s">
        <v>295</v>
      </c>
      <c r="H35" s="238" t="s">
        <v>398</v>
      </c>
      <c r="I35" s="245" t="s">
        <v>295</v>
      </c>
      <c r="J35" s="238" t="s">
        <v>118</v>
      </c>
      <c r="K35" s="238" t="s">
        <v>390</v>
      </c>
      <c r="L35" s="238" t="s">
        <v>389</v>
      </c>
      <c r="M35" s="237" t="s">
        <v>295</v>
      </c>
      <c r="N35" s="237">
        <v>0</v>
      </c>
      <c r="O35" s="237">
        <v>0</v>
      </c>
      <c r="P35" s="237">
        <v>0</v>
      </c>
      <c r="Q35" s="237">
        <v>0</v>
      </c>
      <c r="R35" s="237">
        <v>0</v>
      </c>
      <c r="S35" s="237">
        <v>0</v>
      </c>
      <c r="T35" s="237">
        <v>0</v>
      </c>
      <c r="U35" s="237" t="s">
        <v>405</v>
      </c>
      <c r="V35" s="1017"/>
      <c r="W35" s="237">
        <v>0</v>
      </c>
      <c r="X35" s="237">
        <v>0</v>
      </c>
      <c r="Y35" s="237">
        <v>0</v>
      </c>
      <c r="Z35" s="237">
        <v>0</v>
      </c>
      <c r="AA35" s="237">
        <v>0</v>
      </c>
      <c r="AB35" s="237">
        <v>0</v>
      </c>
      <c r="AC35" s="237">
        <v>0</v>
      </c>
      <c r="AD35" s="237">
        <v>0</v>
      </c>
      <c r="AE35" s="237">
        <v>0</v>
      </c>
      <c r="AF35" s="237">
        <v>0</v>
      </c>
      <c r="AG35" s="237">
        <v>0</v>
      </c>
      <c r="AH35" s="237">
        <v>0</v>
      </c>
      <c r="AI35" s="237">
        <v>0</v>
      </c>
      <c r="AJ35" s="237">
        <v>0</v>
      </c>
      <c r="AK35" s="237">
        <v>0</v>
      </c>
      <c r="AL35" s="237">
        <v>0</v>
      </c>
      <c r="AM35" s="237">
        <v>0</v>
      </c>
      <c r="AN35" s="237">
        <v>0</v>
      </c>
      <c r="AO35" s="237">
        <v>0</v>
      </c>
      <c r="AP35" s="243">
        <f t="shared" si="8"/>
        <v>0</v>
      </c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</row>
    <row r="36" spans="1:68" s="244" customFormat="1" ht="45" customHeight="1" x14ac:dyDescent="0.25">
      <c r="A36" s="240">
        <v>6</v>
      </c>
      <c r="B36" s="1017"/>
      <c r="C36" s="1017"/>
      <c r="D36" s="238" t="s">
        <v>404</v>
      </c>
      <c r="E36" s="239">
        <v>2</v>
      </c>
      <c r="F36" s="237" t="s">
        <v>403</v>
      </c>
      <c r="G36" s="237" t="s">
        <v>295</v>
      </c>
      <c r="H36" s="238" t="s">
        <v>398</v>
      </c>
      <c r="I36" s="245" t="s">
        <v>295</v>
      </c>
      <c r="J36" s="238" t="s">
        <v>118</v>
      </c>
      <c r="K36" s="238" t="s">
        <v>390</v>
      </c>
      <c r="L36" s="238" t="s">
        <v>389</v>
      </c>
      <c r="M36" s="237" t="s">
        <v>295</v>
      </c>
      <c r="N36" s="237">
        <v>0</v>
      </c>
      <c r="O36" s="237">
        <v>0</v>
      </c>
      <c r="P36" s="237">
        <v>0</v>
      </c>
      <c r="Q36" s="237">
        <v>0</v>
      </c>
      <c r="R36" s="237">
        <v>0</v>
      </c>
      <c r="S36" s="237">
        <v>0</v>
      </c>
      <c r="T36" s="237">
        <v>0</v>
      </c>
      <c r="U36" s="237">
        <v>0</v>
      </c>
      <c r="V36" s="1017"/>
      <c r="W36" s="237">
        <v>0</v>
      </c>
      <c r="X36" s="237">
        <v>0</v>
      </c>
      <c r="Y36" s="237">
        <v>0</v>
      </c>
      <c r="Z36" s="237">
        <v>0</v>
      </c>
      <c r="AA36" s="237">
        <v>0</v>
      </c>
      <c r="AB36" s="237">
        <v>0</v>
      </c>
      <c r="AC36" s="237">
        <v>0</v>
      </c>
      <c r="AD36" s="237">
        <v>0</v>
      </c>
      <c r="AE36" s="237">
        <v>0</v>
      </c>
      <c r="AF36" s="237">
        <v>0</v>
      </c>
      <c r="AG36" s="237">
        <v>0</v>
      </c>
      <c r="AH36" s="237">
        <v>0</v>
      </c>
      <c r="AI36" s="237">
        <v>0</v>
      </c>
      <c r="AJ36" s="237">
        <v>0</v>
      </c>
      <c r="AK36" s="237">
        <v>0</v>
      </c>
      <c r="AL36" s="237">
        <v>0</v>
      </c>
      <c r="AM36" s="237">
        <v>0</v>
      </c>
      <c r="AN36" s="237">
        <v>0</v>
      </c>
      <c r="AO36" s="237">
        <v>0</v>
      </c>
      <c r="AP36" s="243">
        <f t="shared" si="8"/>
        <v>0</v>
      </c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</row>
    <row r="37" spans="1:68" s="244" customFormat="1" ht="45" customHeight="1" x14ac:dyDescent="0.25">
      <c r="A37" s="240">
        <v>7</v>
      </c>
      <c r="B37" s="1017"/>
      <c r="C37" s="1017"/>
      <c r="D37" s="238" t="s">
        <v>402</v>
      </c>
      <c r="E37" s="239">
        <v>1</v>
      </c>
      <c r="F37" s="237" t="s">
        <v>400</v>
      </c>
      <c r="G37" s="237" t="s">
        <v>295</v>
      </c>
      <c r="H37" s="238" t="s">
        <v>398</v>
      </c>
      <c r="I37" s="245" t="s">
        <v>295</v>
      </c>
      <c r="J37" s="238" t="s">
        <v>118</v>
      </c>
      <c r="K37" s="238" t="s">
        <v>390</v>
      </c>
      <c r="L37" s="238" t="s">
        <v>393</v>
      </c>
      <c r="M37" s="237" t="s">
        <v>295</v>
      </c>
      <c r="N37" s="237">
        <v>0</v>
      </c>
      <c r="O37" s="237">
        <v>0</v>
      </c>
      <c r="P37" s="237">
        <v>0</v>
      </c>
      <c r="Q37" s="237">
        <v>0</v>
      </c>
      <c r="R37" s="237">
        <v>9500</v>
      </c>
      <c r="S37" s="237">
        <v>0</v>
      </c>
      <c r="T37" s="237">
        <v>0</v>
      </c>
      <c r="U37" s="237">
        <v>0</v>
      </c>
      <c r="V37" s="1017"/>
      <c r="W37" s="237">
        <v>0</v>
      </c>
      <c r="X37" s="237">
        <v>0</v>
      </c>
      <c r="Y37" s="237">
        <v>0</v>
      </c>
      <c r="Z37" s="237">
        <v>0</v>
      </c>
      <c r="AA37" s="237">
        <v>0</v>
      </c>
      <c r="AB37" s="237">
        <v>0</v>
      </c>
      <c r="AC37" s="237">
        <v>0</v>
      </c>
      <c r="AD37" s="237">
        <v>0</v>
      </c>
      <c r="AE37" s="237">
        <v>0</v>
      </c>
      <c r="AF37" s="237">
        <v>0</v>
      </c>
      <c r="AG37" s="237">
        <v>0</v>
      </c>
      <c r="AH37" s="237">
        <v>0</v>
      </c>
      <c r="AI37" s="237">
        <v>0</v>
      </c>
      <c r="AJ37" s="237">
        <v>0</v>
      </c>
      <c r="AK37" s="237">
        <v>0</v>
      </c>
      <c r="AL37" s="237">
        <v>0</v>
      </c>
      <c r="AM37" s="237">
        <v>0</v>
      </c>
      <c r="AN37" s="237">
        <v>0</v>
      </c>
      <c r="AO37" s="237">
        <v>0</v>
      </c>
      <c r="AP37" s="236">
        <v>0</v>
      </c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</row>
    <row r="38" spans="1:68" s="244" customFormat="1" ht="45" customHeight="1" x14ac:dyDescent="0.25">
      <c r="A38" s="240">
        <v>8</v>
      </c>
      <c r="B38" s="1017"/>
      <c r="C38" s="1017"/>
      <c r="D38" s="238" t="s">
        <v>401</v>
      </c>
      <c r="E38" s="239">
        <v>1</v>
      </c>
      <c r="F38" s="237" t="s">
        <v>400</v>
      </c>
      <c r="G38" s="237" t="s">
        <v>399</v>
      </c>
      <c r="H38" s="238" t="s">
        <v>398</v>
      </c>
      <c r="I38" s="245" t="s">
        <v>295</v>
      </c>
      <c r="J38" s="238" t="s">
        <v>118</v>
      </c>
      <c r="K38" s="238" t="s">
        <v>390</v>
      </c>
      <c r="L38" s="238" t="s">
        <v>393</v>
      </c>
      <c r="M38" s="237" t="s">
        <v>295</v>
      </c>
      <c r="N38" s="237">
        <v>0</v>
      </c>
      <c r="O38" s="237">
        <v>0</v>
      </c>
      <c r="P38" s="237">
        <v>0</v>
      </c>
      <c r="Q38" s="237">
        <v>0</v>
      </c>
      <c r="R38" s="237">
        <v>11500</v>
      </c>
      <c r="S38" s="237">
        <v>0</v>
      </c>
      <c r="T38" s="237">
        <v>0</v>
      </c>
      <c r="U38" s="237">
        <v>0</v>
      </c>
      <c r="V38" s="1017"/>
      <c r="W38" s="237">
        <v>0</v>
      </c>
      <c r="X38" s="237">
        <v>0</v>
      </c>
      <c r="Y38" s="237">
        <v>0</v>
      </c>
      <c r="Z38" s="237">
        <v>0</v>
      </c>
      <c r="AA38" s="237">
        <v>0</v>
      </c>
      <c r="AB38" s="237">
        <v>0</v>
      </c>
      <c r="AC38" s="237">
        <v>0</v>
      </c>
      <c r="AD38" s="237">
        <v>0</v>
      </c>
      <c r="AE38" s="237">
        <v>0</v>
      </c>
      <c r="AF38" s="237">
        <v>0</v>
      </c>
      <c r="AG38" s="237">
        <v>0</v>
      </c>
      <c r="AH38" s="237">
        <v>0</v>
      </c>
      <c r="AI38" s="237">
        <v>0</v>
      </c>
      <c r="AJ38" s="237">
        <v>0</v>
      </c>
      <c r="AK38" s="237">
        <v>0</v>
      </c>
      <c r="AL38" s="237">
        <v>0</v>
      </c>
      <c r="AM38" s="237">
        <v>0</v>
      </c>
      <c r="AN38" s="237">
        <v>0</v>
      </c>
      <c r="AO38" s="237">
        <v>0</v>
      </c>
      <c r="AP38" s="236">
        <v>0</v>
      </c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3"/>
    </row>
    <row r="39" spans="1:68" s="244" customFormat="1" ht="45" customHeight="1" x14ac:dyDescent="0.25">
      <c r="A39" s="240">
        <v>9</v>
      </c>
      <c r="B39" s="1017"/>
      <c r="C39" s="1017"/>
      <c r="D39" s="238" t="s">
        <v>397</v>
      </c>
      <c r="E39" s="239">
        <v>1</v>
      </c>
      <c r="F39" s="237" t="s">
        <v>396</v>
      </c>
      <c r="G39" s="237" t="s">
        <v>395</v>
      </c>
      <c r="H39" s="238" t="s">
        <v>394</v>
      </c>
      <c r="I39" s="245" t="s">
        <v>295</v>
      </c>
      <c r="J39" s="238" t="s">
        <v>118</v>
      </c>
      <c r="K39" s="238" t="s">
        <v>390</v>
      </c>
      <c r="L39" s="238" t="s">
        <v>393</v>
      </c>
      <c r="M39" s="237" t="s">
        <v>295</v>
      </c>
      <c r="N39" s="237">
        <v>36000</v>
      </c>
      <c r="O39" s="237">
        <v>133560</v>
      </c>
      <c r="P39" s="237">
        <v>0</v>
      </c>
      <c r="Q39" s="237">
        <f>SUM(N39:P39)</f>
        <v>169560</v>
      </c>
      <c r="R39" s="237">
        <v>0</v>
      </c>
      <c r="S39" s="237">
        <v>0</v>
      </c>
      <c r="T39" s="237">
        <v>0</v>
      </c>
      <c r="U39" s="237">
        <v>7000</v>
      </c>
      <c r="V39" s="1017"/>
      <c r="W39" s="237">
        <v>0</v>
      </c>
      <c r="X39" s="237">
        <v>0</v>
      </c>
      <c r="Y39" s="237">
        <v>0</v>
      </c>
      <c r="Z39" s="237">
        <v>0</v>
      </c>
      <c r="AA39" s="237">
        <v>0</v>
      </c>
      <c r="AB39" s="237">
        <v>0</v>
      </c>
      <c r="AC39" s="237">
        <v>0</v>
      </c>
      <c r="AD39" s="237">
        <v>0</v>
      </c>
      <c r="AE39" s="237">
        <v>0</v>
      </c>
      <c r="AF39" s="237">
        <v>0</v>
      </c>
      <c r="AG39" s="237">
        <v>0</v>
      </c>
      <c r="AH39" s="237">
        <v>0</v>
      </c>
      <c r="AI39" s="237">
        <v>0</v>
      </c>
      <c r="AJ39" s="237">
        <v>0</v>
      </c>
      <c r="AK39" s="237">
        <v>0</v>
      </c>
      <c r="AL39" s="237">
        <v>0</v>
      </c>
      <c r="AM39" s="237">
        <v>0</v>
      </c>
      <c r="AN39" s="237">
        <v>0</v>
      </c>
      <c r="AO39" s="237">
        <v>0</v>
      </c>
      <c r="AP39" s="236">
        <v>0</v>
      </c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3"/>
    </row>
    <row r="40" spans="1:68" s="244" customFormat="1" ht="45" customHeight="1" x14ac:dyDescent="0.25">
      <c r="A40" s="240">
        <v>10</v>
      </c>
      <c r="B40" s="1017"/>
      <c r="C40" s="1017"/>
      <c r="D40" s="238" t="s">
        <v>392</v>
      </c>
      <c r="E40" s="239">
        <v>1</v>
      </c>
      <c r="F40" s="237" t="s">
        <v>304</v>
      </c>
      <c r="G40" s="237" t="s">
        <v>391</v>
      </c>
      <c r="H40" s="238" t="s">
        <v>378</v>
      </c>
      <c r="I40" s="245" t="s">
        <v>295</v>
      </c>
      <c r="J40" s="238" t="s">
        <v>118</v>
      </c>
      <c r="K40" s="238" t="s">
        <v>390</v>
      </c>
      <c r="L40" s="238" t="s">
        <v>389</v>
      </c>
      <c r="M40" s="237" t="s">
        <v>295</v>
      </c>
      <c r="N40" s="237">
        <v>0</v>
      </c>
      <c r="O40" s="237">
        <v>134784</v>
      </c>
      <c r="P40" s="237">
        <v>0</v>
      </c>
      <c r="Q40" s="237">
        <f>SUM(O40:P40)</f>
        <v>134784</v>
      </c>
      <c r="R40" s="237">
        <v>0</v>
      </c>
      <c r="S40" s="237">
        <v>0</v>
      </c>
      <c r="T40" s="237">
        <v>0</v>
      </c>
      <c r="U40" s="237">
        <v>3000</v>
      </c>
      <c r="V40" s="1017"/>
      <c r="W40" s="237">
        <v>0</v>
      </c>
      <c r="X40" s="237">
        <v>0</v>
      </c>
      <c r="Y40" s="237">
        <v>0</v>
      </c>
      <c r="Z40" s="237">
        <v>0</v>
      </c>
      <c r="AA40" s="237">
        <v>0</v>
      </c>
      <c r="AB40" s="237">
        <v>0</v>
      </c>
      <c r="AC40" s="237">
        <v>0</v>
      </c>
      <c r="AD40" s="237">
        <v>0</v>
      </c>
      <c r="AE40" s="237">
        <v>0</v>
      </c>
      <c r="AF40" s="237">
        <v>0</v>
      </c>
      <c r="AG40" s="237">
        <v>0</v>
      </c>
      <c r="AH40" s="237">
        <v>0</v>
      </c>
      <c r="AI40" s="237">
        <v>0</v>
      </c>
      <c r="AJ40" s="237">
        <v>0</v>
      </c>
      <c r="AK40" s="237">
        <v>0</v>
      </c>
      <c r="AL40" s="237">
        <v>0</v>
      </c>
      <c r="AM40" s="237">
        <v>0</v>
      </c>
      <c r="AN40" s="237">
        <v>0</v>
      </c>
      <c r="AO40" s="237">
        <v>0</v>
      </c>
      <c r="AP40" s="236">
        <v>0</v>
      </c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3"/>
    </row>
    <row r="41" spans="1:68" s="244" customFormat="1" ht="45" customHeight="1" x14ac:dyDescent="0.25">
      <c r="A41" s="240">
        <v>11</v>
      </c>
      <c r="B41" s="1017"/>
      <c r="C41" s="1017"/>
      <c r="D41" s="238" t="s">
        <v>59</v>
      </c>
      <c r="E41" s="239">
        <v>2</v>
      </c>
      <c r="F41" s="237" t="s">
        <v>388</v>
      </c>
      <c r="G41" s="237" t="s">
        <v>387</v>
      </c>
      <c r="H41" s="238" t="s">
        <v>378</v>
      </c>
      <c r="I41" s="245" t="s">
        <v>295</v>
      </c>
      <c r="J41" s="238" t="s">
        <v>118</v>
      </c>
      <c r="K41" s="238" t="s">
        <v>386</v>
      </c>
      <c r="L41" s="238" t="s">
        <v>385</v>
      </c>
      <c r="M41" s="237" t="s">
        <v>295</v>
      </c>
      <c r="N41" s="237">
        <v>890578</v>
      </c>
      <c r="O41" s="237">
        <v>786240</v>
      </c>
      <c r="P41" s="237">
        <v>506616</v>
      </c>
      <c r="Q41" s="237">
        <f>SUM(N41:P41)</f>
        <v>2183434</v>
      </c>
      <c r="R41" s="237">
        <v>0</v>
      </c>
      <c r="S41" s="237">
        <v>0</v>
      </c>
      <c r="T41" s="237">
        <v>0</v>
      </c>
      <c r="U41" s="237">
        <v>8000</v>
      </c>
      <c r="V41" s="1017"/>
      <c r="W41" s="237">
        <v>0</v>
      </c>
      <c r="X41" s="237">
        <v>0</v>
      </c>
      <c r="Y41" s="237">
        <v>0</v>
      </c>
      <c r="Z41" s="237">
        <v>0</v>
      </c>
      <c r="AA41" s="237">
        <v>0</v>
      </c>
      <c r="AB41" s="237">
        <v>0</v>
      </c>
      <c r="AC41" s="237">
        <v>0</v>
      </c>
      <c r="AD41" s="237">
        <v>0</v>
      </c>
      <c r="AE41" s="237">
        <v>0</v>
      </c>
      <c r="AF41" s="237">
        <v>0</v>
      </c>
      <c r="AG41" s="237">
        <v>0</v>
      </c>
      <c r="AH41" s="237">
        <v>0</v>
      </c>
      <c r="AI41" s="237">
        <v>0</v>
      </c>
      <c r="AJ41" s="237">
        <v>2503800</v>
      </c>
      <c r="AK41" s="237">
        <v>0</v>
      </c>
      <c r="AL41" s="237">
        <v>0</v>
      </c>
      <c r="AM41" s="237">
        <v>0</v>
      </c>
      <c r="AN41" s="237">
        <v>2503800</v>
      </c>
      <c r="AO41" s="238">
        <v>2503800</v>
      </c>
      <c r="AP41" s="243">
        <f>AO41-Q41</f>
        <v>320366</v>
      </c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</row>
    <row r="42" spans="1:68" s="244" customFormat="1" ht="45" customHeight="1" x14ac:dyDescent="0.25">
      <c r="A42" s="240">
        <v>12</v>
      </c>
      <c r="B42" s="1017"/>
      <c r="C42" s="1017"/>
      <c r="D42" s="238" t="s">
        <v>61</v>
      </c>
      <c r="E42" s="239">
        <v>1</v>
      </c>
      <c r="F42" s="242" t="s">
        <v>380</v>
      </c>
      <c r="G42" s="238" t="s">
        <v>384</v>
      </c>
      <c r="H42" s="238" t="s">
        <v>378</v>
      </c>
      <c r="I42" s="245" t="s">
        <v>295</v>
      </c>
      <c r="J42" s="238" t="s">
        <v>118</v>
      </c>
      <c r="K42" s="238" t="s">
        <v>377</v>
      </c>
      <c r="L42" s="238" t="s">
        <v>376</v>
      </c>
      <c r="M42" s="237" t="s">
        <v>295</v>
      </c>
      <c r="N42" s="237">
        <v>0</v>
      </c>
      <c r="O42" s="237">
        <v>723240</v>
      </c>
      <c r="P42" s="237">
        <v>580000</v>
      </c>
      <c r="Q42" s="237">
        <f>SUM(N42:P42)</f>
        <v>1303240</v>
      </c>
      <c r="R42" s="237">
        <v>0</v>
      </c>
      <c r="S42" s="237">
        <v>0</v>
      </c>
      <c r="T42" s="237">
        <v>0</v>
      </c>
      <c r="U42" s="237">
        <v>8000</v>
      </c>
      <c r="V42" s="1017"/>
      <c r="W42" s="237">
        <v>0</v>
      </c>
      <c r="X42" s="237">
        <v>0</v>
      </c>
      <c r="Y42" s="237">
        <v>0</v>
      </c>
      <c r="Z42" s="237">
        <v>0</v>
      </c>
      <c r="AA42" s="237">
        <v>0</v>
      </c>
      <c r="AB42" s="237">
        <v>0</v>
      </c>
      <c r="AC42" s="237">
        <v>0</v>
      </c>
      <c r="AD42" s="237">
        <v>0</v>
      </c>
      <c r="AE42" s="237">
        <v>0</v>
      </c>
      <c r="AF42" s="237">
        <v>0</v>
      </c>
      <c r="AG42" s="237">
        <v>0</v>
      </c>
      <c r="AH42" s="237">
        <v>0</v>
      </c>
      <c r="AI42" s="237">
        <v>0</v>
      </c>
      <c r="AJ42" s="237">
        <v>0</v>
      </c>
      <c r="AK42" s="237">
        <v>0</v>
      </c>
      <c r="AL42" s="237">
        <v>0</v>
      </c>
      <c r="AM42" s="237">
        <v>0</v>
      </c>
      <c r="AN42" s="237">
        <v>0</v>
      </c>
      <c r="AO42" s="237">
        <v>0</v>
      </c>
      <c r="AP42" s="243">
        <f>AO42-Q42</f>
        <v>-1303240</v>
      </c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3"/>
      <c r="BN42" s="213"/>
      <c r="BO42" s="213"/>
      <c r="BP42" s="213"/>
    </row>
    <row r="43" spans="1:68" s="244" customFormat="1" ht="45" customHeight="1" x14ac:dyDescent="0.25">
      <c r="A43" s="240">
        <v>13</v>
      </c>
      <c r="B43" s="1017"/>
      <c r="C43" s="1017"/>
      <c r="D43" s="238" t="s">
        <v>383</v>
      </c>
      <c r="E43" s="239">
        <v>1</v>
      </c>
      <c r="F43" s="242" t="s">
        <v>380</v>
      </c>
      <c r="G43" s="238" t="s">
        <v>382</v>
      </c>
      <c r="H43" s="238" t="s">
        <v>378</v>
      </c>
      <c r="I43" s="245" t="s">
        <v>295</v>
      </c>
      <c r="J43" s="238" t="s">
        <v>118</v>
      </c>
      <c r="K43" s="238" t="s">
        <v>377</v>
      </c>
      <c r="L43" s="238" t="s">
        <v>381</v>
      </c>
      <c r="M43" s="237" t="s">
        <v>295</v>
      </c>
      <c r="N43" s="237">
        <v>0</v>
      </c>
      <c r="O43" s="237">
        <v>105840</v>
      </c>
      <c r="P43" s="237">
        <v>55440</v>
      </c>
      <c r="Q43" s="237">
        <f>N43+O43+P43</f>
        <v>161280</v>
      </c>
      <c r="R43" s="237">
        <v>0</v>
      </c>
      <c r="S43" s="237">
        <v>0</v>
      </c>
      <c r="T43" s="237">
        <v>0</v>
      </c>
      <c r="U43" s="237">
        <v>8000</v>
      </c>
      <c r="V43" s="1017"/>
      <c r="W43" s="237">
        <v>0</v>
      </c>
      <c r="X43" s="237">
        <v>0</v>
      </c>
      <c r="Y43" s="237">
        <v>0</v>
      </c>
      <c r="Z43" s="237">
        <v>0</v>
      </c>
      <c r="AA43" s="237">
        <v>0</v>
      </c>
      <c r="AB43" s="237">
        <v>0</v>
      </c>
      <c r="AC43" s="237">
        <v>0</v>
      </c>
      <c r="AD43" s="237">
        <v>0</v>
      </c>
      <c r="AE43" s="237">
        <v>0</v>
      </c>
      <c r="AF43" s="237">
        <v>0</v>
      </c>
      <c r="AG43" s="237">
        <v>0</v>
      </c>
      <c r="AH43" s="237">
        <v>0</v>
      </c>
      <c r="AI43" s="237">
        <v>0</v>
      </c>
      <c r="AJ43" s="237">
        <v>0</v>
      </c>
      <c r="AK43" s="237">
        <v>0</v>
      </c>
      <c r="AL43" s="237">
        <v>0</v>
      </c>
      <c r="AM43" s="237">
        <v>0</v>
      </c>
      <c r="AN43" s="237">
        <v>0</v>
      </c>
      <c r="AO43" s="237">
        <v>0</v>
      </c>
      <c r="AP43" s="243">
        <f>AO43-Q43</f>
        <v>-161280</v>
      </c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3"/>
      <c r="BN43" s="213"/>
      <c r="BO43" s="213"/>
      <c r="BP43" s="213"/>
    </row>
    <row r="44" spans="1:68" s="244" customFormat="1" ht="45" customHeight="1" x14ac:dyDescent="0.25">
      <c r="A44" s="240">
        <v>14</v>
      </c>
      <c r="B44" s="1017"/>
      <c r="C44" s="1017"/>
      <c r="D44" s="238" t="s">
        <v>181</v>
      </c>
      <c r="E44" s="239">
        <v>2</v>
      </c>
      <c r="F44" s="242" t="s">
        <v>380</v>
      </c>
      <c r="G44" s="238" t="s">
        <v>379</v>
      </c>
      <c r="H44" s="238" t="s">
        <v>378</v>
      </c>
      <c r="I44" s="245" t="s">
        <v>295</v>
      </c>
      <c r="J44" s="238" t="s">
        <v>118</v>
      </c>
      <c r="K44" s="238" t="s">
        <v>377</v>
      </c>
      <c r="L44" s="238" t="s">
        <v>376</v>
      </c>
      <c r="M44" s="237" t="s">
        <v>295</v>
      </c>
      <c r="N44" s="237">
        <v>0</v>
      </c>
      <c r="O44" s="237">
        <f>772632+864360</f>
        <v>1636992</v>
      </c>
      <c r="P44" s="237">
        <v>106600</v>
      </c>
      <c r="Q44" s="237">
        <f>SUM(N44:P44)</f>
        <v>1743592</v>
      </c>
      <c r="R44" s="237">
        <v>0</v>
      </c>
      <c r="S44" s="237">
        <v>0</v>
      </c>
      <c r="T44" s="237">
        <v>0</v>
      </c>
      <c r="U44" s="237">
        <v>0</v>
      </c>
      <c r="V44" s="1017"/>
      <c r="W44" s="237">
        <v>0</v>
      </c>
      <c r="X44" s="237">
        <v>0</v>
      </c>
      <c r="Y44" s="237">
        <v>0</v>
      </c>
      <c r="Z44" s="237">
        <v>0</v>
      </c>
      <c r="AA44" s="237">
        <v>0</v>
      </c>
      <c r="AB44" s="237">
        <v>0</v>
      </c>
      <c r="AC44" s="237">
        <v>0</v>
      </c>
      <c r="AD44" s="237">
        <v>0</v>
      </c>
      <c r="AE44" s="237">
        <v>0</v>
      </c>
      <c r="AF44" s="237">
        <v>0</v>
      </c>
      <c r="AG44" s="237">
        <v>0</v>
      </c>
      <c r="AH44" s="237">
        <v>0</v>
      </c>
      <c r="AI44" s="237">
        <v>0</v>
      </c>
      <c r="AJ44" s="237">
        <v>0</v>
      </c>
      <c r="AK44" s="237">
        <v>0</v>
      </c>
      <c r="AL44" s="237">
        <v>0</v>
      </c>
      <c r="AM44" s="237">
        <v>0</v>
      </c>
      <c r="AN44" s="237">
        <v>0</v>
      </c>
      <c r="AO44" s="237">
        <v>0</v>
      </c>
      <c r="AP44" s="243">
        <f>AO44-Q44</f>
        <v>-1743592</v>
      </c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3"/>
      <c r="BN44" s="213"/>
      <c r="BO44" s="213"/>
      <c r="BP44" s="213"/>
    </row>
    <row r="45" spans="1:68" s="230" customFormat="1" ht="54.75" customHeight="1" x14ac:dyDescent="0.25">
      <c r="A45" s="240">
        <v>15</v>
      </c>
      <c r="B45" s="1017"/>
      <c r="C45" s="1017"/>
      <c r="D45" s="238" t="s">
        <v>374</v>
      </c>
      <c r="E45" s="239">
        <v>3</v>
      </c>
      <c r="F45" s="238" t="s">
        <v>375</v>
      </c>
      <c r="G45" s="237">
        <v>1523</v>
      </c>
      <c r="H45" s="238" t="s">
        <v>350</v>
      </c>
      <c r="I45" s="238" t="s">
        <v>295</v>
      </c>
      <c r="J45" s="238" t="s">
        <v>118</v>
      </c>
      <c r="K45" s="238" t="s">
        <v>295</v>
      </c>
      <c r="L45" s="238" t="s">
        <v>332</v>
      </c>
      <c r="M45" s="237" t="s">
        <v>295</v>
      </c>
      <c r="N45" s="237">
        <v>250000</v>
      </c>
      <c r="O45" s="237">
        <v>0</v>
      </c>
      <c r="P45" s="237">
        <v>0</v>
      </c>
      <c r="Q45" s="237">
        <v>250000</v>
      </c>
      <c r="R45" s="237">
        <v>9000</v>
      </c>
      <c r="S45" s="237">
        <v>0</v>
      </c>
      <c r="T45" s="237">
        <v>0</v>
      </c>
      <c r="U45" s="237">
        <v>0</v>
      </c>
      <c r="V45" s="1017"/>
      <c r="W45" s="237">
        <v>30</v>
      </c>
      <c r="X45" s="237">
        <v>1.6</v>
      </c>
      <c r="Y45" s="237">
        <v>90.5</v>
      </c>
      <c r="Z45" s="237">
        <v>4</v>
      </c>
      <c r="AA45" s="238">
        <v>0</v>
      </c>
      <c r="AB45" s="237">
        <v>1</v>
      </c>
      <c r="AC45" s="237">
        <v>90.5</v>
      </c>
      <c r="AD45" s="237">
        <v>0</v>
      </c>
      <c r="AE45" s="238">
        <v>0</v>
      </c>
      <c r="AF45" s="237">
        <v>0</v>
      </c>
      <c r="AG45" s="237">
        <v>139.5</v>
      </c>
      <c r="AH45" s="237">
        <v>0</v>
      </c>
      <c r="AI45" s="238">
        <v>0</v>
      </c>
      <c r="AJ45" s="237">
        <v>0</v>
      </c>
      <c r="AK45" s="237">
        <v>234</v>
      </c>
      <c r="AL45" s="237">
        <v>0</v>
      </c>
      <c r="AM45" s="237">
        <v>0</v>
      </c>
      <c r="AN45" s="237">
        <v>2639.5</v>
      </c>
      <c r="AO45" s="238">
        <v>2873.5</v>
      </c>
      <c r="AP45" s="243">
        <v>45000</v>
      </c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3"/>
    </row>
    <row r="46" spans="1:68" s="230" customFormat="1" ht="54.75" customHeight="1" x14ac:dyDescent="0.25">
      <c r="A46" s="240">
        <v>16</v>
      </c>
      <c r="B46" s="1017"/>
      <c r="C46" s="1017"/>
      <c r="D46" s="238" t="s">
        <v>374</v>
      </c>
      <c r="E46" s="239">
        <v>2</v>
      </c>
      <c r="F46" s="237" t="s">
        <v>373</v>
      </c>
      <c r="G46" s="237">
        <v>82.1</v>
      </c>
      <c r="H46" s="241" t="s">
        <v>372</v>
      </c>
      <c r="I46" s="238" t="s">
        <v>295</v>
      </c>
      <c r="J46" s="238" t="s">
        <v>118</v>
      </c>
      <c r="K46" s="238" t="s">
        <v>295</v>
      </c>
      <c r="L46" s="238" t="s">
        <v>332</v>
      </c>
      <c r="M46" s="237" t="s">
        <v>295</v>
      </c>
      <c r="N46" s="237">
        <v>60000</v>
      </c>
      <c r="O46" s="237">
        <v>0</v>
      </c>
      <c r="P46" s="237">
        <v>60000</v>
      </c>
      <c r="Q46" s="237">
        <v>120000</v>
      </c>
      <c r="R46" s="238">
        <v>40</v>
      </c>
      <c r="S46" s="237">
        <v>0</v>
      </c>
      <c r="T46" s="237">
        <v>0</v>
      </c>
      <c r="U46" s="237">
        <v>0</v>
      </c>
      <c r="V46" s="1017"/>
      <c r="W46" s="237">
        <v>142</v>
      </c>
      <c r="X46" s="237">
        <v>7.7</v>
      </c>
      <c r="Y46" s="237">
        <v>0</v>
      </c>
      <c r="Z46" s="237">
        <v>0</v>
      </c>
      <c r="AA46" s="238">
        <v>0</v>
      </c>
      <c r="AB46" s="237">
        <v>0</v>
      </c>
      <c r="AC46" s="237">
        <v>0</v>
      </c>
      <c r="AD46" s="237">
        <v>0</v>
      </c>
      <c r="AE46" s="237">
        <v>0</v>
      </c>
      <c r="AF46" s="237">
        <v>0</v>
      </c>
      <c r="AG46" s="237">
        <v>0</v>
      </c>
      <c r="AH46" s="237">
        <v>0</v>
      </c>
      <c r="AI46" s="237">
        <v>0</v>
      </c>
      <c r="AJ46" s="237">
        <v>0</v>
      </c>
      <c r="AK46" s="237">
        <v>0</v>
      </c>
      <c r="AL46" s="237">
        <v>0</v>
      </c>
      <c r="AM46" s="237">
        <v>0</v>
      </c>
      <c r="AN46" s="237">
        <v>0</v>
      </c>
      <c r="AO46" s="238">
        <v>0</v>
      </c>
      <c r="AP46" s="243">
        <v>625540</v>
      </c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  <c r="BI46" s="213"/>
      <c r="BJ46" s="213"/>
      <c r="BK46" s="213"/>
      <c r="BL46" s="213"/>
      <c r="BM46" s="213"/>
      <c r="BN46" s="213"/>
      <c r="BO46" s="213"/>
      <c r="BP46" s="213"/>
    </row>
    <row r="47" spans="1:68" s="230" customFormat="1" ht="33" customHeight="1" x14ac:dyDescent="0.25">
      <c r="A47" s="240">
        <v>17</v>
      </c>
      <c r="B47" s="1017"/>
      <c r="C47" s="1017"/>
      <c r="D47" s="238" t="s">
        <v>370</v>
      </c>
      <c r="E47" s="239">
        <v>1</v>
      </c>
      <c r="F47" s="237" t="s">
        <v>352</v>
      </c>
      <c r="G47" s="237" t="s">
        <v>371</v>
      </c>
      <c r="H47" s="238" t="s">
        <v>350</v>
      </c>
      <c r="I47" s="238" t="s">
        <v>295</v>
      </c>
      <c r="J47" s="238" t="s">
        <v>118</v>
      </c>
      <c r="K47" s="238" t="s">
        <v>295</v>
      </c>
      <c r="L47" s="238" t="s">
        <v>332</v>
      </c>
      <c r="M47" s="237" t="s">
        <v>295</v>
      </c>
      <c r="N47" s="238">
        <v>0</v>
      </c>
      <c r="O47" s="237">
        <v>0</v>
      </c>
      <c r="P47" s="237">
        <v>0</v>
      </c>
      <c r="Q47" s="237">
        <v>0</v>
      </c>
      <c r="R47" s="237">
        <v>0</v>
      </c>
      <c r="S47" s="237">
        <v>0</v>
      </c>
      <c r="T47" s="237">
        <v>0</v>
      </c>
      <c r="U47" s="237">
        <v>0</v>
      </c>
      <c r="V47" s="1017"/>
      <c r="W47" s="237">
        <v>0</v>
      </c>
      <c r="X47" s="237">
        <v>0</v>
      </c>
      <c r="Y47" s="237">
        <v>0</v>
      </c>
      <c r="Z47" s="237">
        <v>4</v>
      </c>
      <c r="AA47" s="237">
        <v>0</v>
      </c>
      <c r="AB47" s="237">
        <v>1</v>
      </c>
      <c r="AC47" s="237">
        <v>0</v>
      </c>
      <c r="AD47" s="237">
        <v>0</v>
      </c>
      <c r="AE47" s="238">
        <v>0</v>
      </c>
      <c r="AF47" s="237">
        <v>0</v>
      </c>
      <c r="AG47" s="237">
        <v>0</v>
      </c>
      <c r="AH47" s="237">
        <v>0</v>
      </c>
      <c r="AI47" s="237">
        <v>0</v>
      </c>
      <c r="AJ47" s="237">
        <v>0</v>
      </c>
      <c r="AK47" s="238">
        <v>0</v>
      </c>
      <c r="AL47" s="237">
        <v>0</v>
      </c>
      <c r="AM47" s="237">
        <v>0</v>
      </c>
      <c r="AN47" s="237">
        <v>0</v>
      </c>
      <c r="AO47" s="237">
        <v>0</v>
      </c>
      <c r="AP47" s="236">
        <v>0</v>
      </c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  <c r="BI47" s="213"/>
      <c r="BJ47" s="213"/>
      <c r="BK47" s="213"/>
      <c r="BL47" s="213"/>
      <c r="BM47" s="213"/>
      <c r="BN47" s="213"/>
      <c r="BO47" s="213"/>
      <c r="BP47" s="213"/>
    </row>
    <row r="48" spans="1:68" s="230" customFormat="1" ht="33" customHeight="1" x14ac:dyDescent="0.25">
      <c r="A48" s="240">
        <v>18</v>
      </c>
      <c r="B48" s="1017"/>
      <c r="C48" s="1017"/>
      <c r="D48" s="238" t="s">
        <v>370</v>
      </c>
      <c r="E48" s="239">
        <v>1</v>
      </c>
      <c r="F48" s="237">
        <v>2021</v>
      </c>
      <c r="G48" s="237" t="s">
        <v>369</v>
      </c>
      <c r="H48" s="241" t="s">
        <v>368</v>
      </c>
      <c r="I48" s="238" t="s">
        <v>295</v>
      </c>
      <c r="J48" s="238" t="s">
        <v>118</v>
      </c>
      <c r="K48" s="238" t="s">
        <v>295</v>
      </c>
      <c r="L48" s="238" t="s">
        <v>332</v>
      </c>
      <c r="M48" s="237" t="s">
        <v>295</v>
      </c>
      <c r="N48" s="238">
        <v>120000</v>
      </c>
      <c r="O48" s="237">
        <v>0</v>
      </c>
      <c r="P48" s="237">
        <v>120000</v>
      </c>
      <c r="Q48" s="237">
        <v>240000</v>
      </c>
      <c r="R48" s="237">
        <v>8000</v>
      </c>
      <c r="S48" s="237">
        <v>0</v>
      </c>
      <c r="T48" s="237">
        <v>0</v>
      </c>
      <c r="U48" s="237">
        <v>0</v>
      </c>
      <c r="V48" s="1017"/>
      <c r="W48" s="237">
        <v>150</v>
      </c>
      <c r="X48" s="237">
        <v>8.1</v>
      </c>
      <c r="Y48" s="237">
        <v>0</v>
      </c>
      <c r="Z48" s="237">
        <v>0</v>
      </c>
      <c r="AA48" s="237">
        <v>0</v>
      </c>
      <c r="AB48" s="237">
        <v>0</v>
      </c>
      <c r="AC48" s="237">
        <v>0</v>
      </c>
      <c r="AD48" s="237">
        <v>0</v>
      </c>
      <c r="AE48" s="237">
        <v>0</v>
      </c>
      <c r="AF48" s="237">
        <v>0</v>
      </c>
      <c r="AG48" s="237">
        <v>0</v>
      </c>
      <c r="AH48" s="237">
        <v>0</v>
      </c>
      <c r="AI48" s="237">
        <v>0</v>
      </c>
      <c r="AJ48" s="237">
        <v>0</v>
      </c>
      <c r="AK48" s="237">
        <v>0</v>
      </c>
      <c r="AL48" s="237">
        <v>0</v>
      </c>
      <c r="AM48" s="237">
        <v>0</v>
      </c>
      <c r="AN48" s="237">
        <v>0</v>
      </c>
      <c r="AO48" s="237">
        <v>2400000</v>
      </c>
      <c r="AP48" s="236">
        <v>1600000</v>
      </c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  <c r="BI48" s="213"/>
      <c r="BJ48" s="213"/>
      <c r="BK48" s="213"/>
      <c r="BL48" s="213"/>
      <c r="BM48" s="213"/>
      <c r="BN48" s="213"/>
      <c r="BO48" s="213"/>
      <c r="BP48" s="213"/>
    </row>
    <row r="49" spans="1:101" s="230" customFormat="1" ht="33" customHeight="1" x14ac:dyDescent="0.25">
      <c r="A49" s="240">
        <v>19</v>
      </c>
      <c r="B49" s="1017"/>
      <c r="C49" s="1017"/>
      <c r="D49" s="238" t="s">
        <v>367</v>
      </c>
      <c r="E49" s="239">
        <v>1</v>
      </c>
      <c r="F49" s="237" t="s">
        <v>366</v>
      </c>
      <c r="G49" s="237" t="s">
        <v>365</v>
      </c>
      <c r="H49" s="241" t="s">
        <v>359</v>
      </c>
      <c r="I49" s="238" t="s">
        <v>295</v>
      </c>
      <c r="J49" s="238" t="s">
        <v>118</v>
      </c>
      <c r="K49" s="238" t="s">
        <v>295</v>
      </c>
      <c r="L49" s="238" t="s">
        <v>332</v>
      </c>
      <c r="M49" s="237" t="s">
        <v>295</v>
      </c>
      <c r="N49" s="238">
        <v>0</v>
      </c>
      <c r="O49" s="238">
        <v>0</v>
      </c>
      <c r="P49" s="238">
        <v>0</v>
      </c>
      <c r="Q49" s="238">
        <v>0</v>
      </c>
      <c r="R49" s="238">
        <v>0</v>
      </c>
      <c r="S49" s="238">
        <v>0</v>
      </c>
      <c r="T49" s="237">
        <v>0</v>
      </c>
      <c r="U49" s="237">
        <v>12500</v>
      </c>
      <c r="V49" s="1017"/>
      <c r="W49" s="237">
        <v>0</v>
      </c>
      <c r="X49" s="237">
        <v>0</v>
      </c>
      <c r="Y49" s="237">
        <v>0</v>
      </c>
      <c r="Z49" s="237">
        <v>4</v>
      </c>
      <c r="AA49" s="237">
        <v>0</v>
      </c>
      <c r="AB49" s="237">
        <v>0</v>
      </c>
      <c r="AC49" s="237">
        <v>0</v>
      </c>
      <c r="AD49" s="237">
        <v>0</v>
      </c>
      <c r="AE49" s="238">
        <v>0</v>
      </c>
      <c r="AF49" s="237">
        <v>0</v>
      </c>
      <c r="AG49" s="237">
        <v>0</v>
      </c>
      <c r="AH49" s="237">
        <v>0</v>
      </c>
      <c r="AI49" s="237">
        <v>0</v>
      </c>
      <c r="AJ49" s="237">
        <v>0</v>
      </c>
      <c r="AK49" s="238">
        <v>0</v>
      </c>
      <c r="AL49" s="237">
        <v>0</v>
      </c>
      <c r="AM49" s="237">
        <v>0</v>
      </c>
      <c r="AN49" s="237">
        <v>0</v>
      </c>
      <c r="AO49" s="237">
        <v>0</v>
      </c>
      <c r="AP49" s="236">
        <v>150000</v>
      </c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3"/>
    </row>
    <row r="50" spans="1:101" s="230" customFormat="1" ht="50.25" customHeight="1" x14ac:dyDescent="0.25">
      <c r="A50" s="240">
        <v>20</v>
      </c>
      <c r="B50" s="1017"/>
      <c r="C50" s="1017"/>
      <c r="D50" s="238" t="s">
        <v>364</v>
      </c>
      <c r="E50" s="239">
        <v>1</v>
      </c>
      <c r="F50" s="242">
        <v>44109</v>
      </c>
      <c r="G50" s="237" t="s">
        <v>363</v>
      </c>
      <c r="H50" s="238" t="s">
        <v>359</v>
      </c>
      <c r="I50" s="238" t="s">
        <v>295</v>
      </c>
      <c r="J50" s="238" t="s">
        <v>118</v>
      </c>
      <c r="K50" s="238" t="s">
        <v>295</v>
      </c>
      <c r="L50" s="238" t="s">
        <v>332</v>
      </c>
      <c r="M50" s="237" t="s">
        <v>295</v>
      </c>
      <c r="N50" s="238">
        <v>20000</v>
      </c>
      <c r="O50" s="238">
        <v>10800</v>
      </c>
      <c r="P50" s="238">
        <v>20000</v>
      </c>
      <c r="Q50" s="238">
        <v>50800</v>
      </c>
      <c r="R50" s="238">
        <v>8000</v>
      </c>
      <c r="S50" s="238">
        <v>0</v>
      </c>
      <c r="T50" s="237">
        <v>0</v>
      </c>
      <c r="U50" s="237">
        <v>200000</v>
      </c>
      <c r="V50" s="1017"/>
      <c r="W50" s="237">
        <v>178</v>
      </c>
      <c r="X50" s="237">
        <v>21.4</v>
      </c>
      <c r="Y50" s="237">
        <v>60</v>
      </c>
      <c r="Z50" s="237">
        <v>25</v>
      </c>
      <c r="AA50" s="237">
        <v>2</v>
      </c>
      <c r="AB50" s="237">
        <v>12</v>
      </c>
      <c r="AC50" s="237">
        <v>0</v>
      </c>
      <c r="AD50" s="237">
        <v>0</v>
      </c>
      <c r="AE50" s="238">
        <v>1</v>
      </c>
      <c r="AF50" s="237">
        <v>1</v>
      </c>
      <c r="AG50" s="237">
        <v>0</v>
      </c>
      <c r="AH50" s="237">
        <v>0</v>
      </c>
      <c r="AI50" s="237">
        <v>0</v>
      </c>
      <c r="AJ50" s="237">
        <v>20000</v>
      </c>
      <c r="AK50" s="238">
        <v>0</v>
      </c>
      <c r="AL50" s="237">
        <v>0</v>
      </c>
      <c r="AM50" s="237">
        <v>0</v>
      </c>
      <c r="AN50" s="237">
        <v>700000</v>
      </c>
      <c r="AO50" s="237">
        <v>720000</v>
      </c>
      <c r="AP50" s="236">
        <v>720000</v>
      </c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3"/>
      <c r="BN50" s="213"/>
      <c r="BO50" s="213"/>
      <c r="BP50" s="213"/>
    </row>
    <row r="51" spans="1:101" s="230" customFormat="1" ht="33" customHeight="1" x14ac:dyDescent="0.25">
      <c r="A51" s="240">
        <v>21</v>
      </c>
      <c r="B51" s="1017"/>
      <c r="C51" s="1017"/>
      <c r="D51" s="238" t="s">
        <v>362</v>
      </c>
      <c r="E51" s="239">
        <v>1</v>
      </c>
      <c r="F51" s="237" t="s">
        <v>361</v>
      </c>
      <c r="G51" s="237" t="s">
        <v>360</v>
      </c>
      <c r="H51" s="241" t="s">
        <v>359</v>
      </c>
      <c r="I51" s="238" t="s">
        <v>295</v>
      </c>
      <c r="J51" s="238" t="s">
        <v>118</v>
      </c>
      <c r="K51" s="238" t="s">
        <v>295</v>
      </c>
      <c r="L51" s="238" t="s">
        <v>332</v>
      </c>
      <c r="M51" s="237" t="s">
        <v>295</v>
      </c>
      <c r="N51" s="238">
        <v>0</v>
      </c>
      <c r="O51" s="238">
        <v>0</v>
      </c>
      <c r="P51" s="238">
        <v>0</v>
      </c>
      <c r="Q51" s="238">
        <v>0</v>
      </c>
      <c r="R51" s="238">
        <v>0</v>
      </c>
      <c r="S51" s="238">
        <v>0</v>
      </c>
      <c r="T51" s="237">
        <v>0</v>
      </c>
      <c r="U51" s="237">
        <v>7000</v>
      </c>
      <c r="V51" s="1017"/>
      <c r="W51" s="237">
        <v>0</v>
      </c>
      <c r="X51" s="237">
        <v>0</v>
      </c>
      <c r="Y51" s="237">
        <v>0</v>
      </c>
      <c r="Z51" s="237">
        <v>929</v>
      </c>
      <c r="AA51" s="237">
        <v>3</v>
      </c>
      <c r="AB51" s="237">
        <v>564</v>
      </c>
      <c r="AC51" s="237">
        <v>0</v>
      </c>
      <c r="AD51" s="237">
        <v>400</v>
      </c>
      <c r="AE51" s="238">
        <v>0.2</v>
      </c>
      <c r="AF51" s="237">
        <v>110</v>
      </c>
      <c r="AG51" s="237">
        <v>0</v>
      </c>
      <c r="AH51" s="237">
        <v>148000</v>
      </c>
      <c r="AI51" s="237">
        <v>10000</v>
      </c>
      <c r="AJ51" s="237">
        <v>630000</v>
      </c>
      <c r="AK51" s="238">
        <v>0</v>
      </c>
      <c r="AL51" s="237">
        <v>0</v>
      </c>
      <c r="AM51" s="237">
        <v>0</v>
      </c>
      <c r="AN51" s="237">
        <v>0</v>
      </c>
      <c r="AO51" s="237">
        <v>0</v>
      </c>
      <c r="AP51" s="236">
        <v>0</v>
      </c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  <c r="BI51" s="213"/>
      <c r="BJ51" s="213"/>
      <c r="BK51" s="213"/>
      <c r="BL51" s="213"/>
      <c r="BM51" s="213"/>
      <c r="BN51" s="213"/>
      <c r="BO51" s="213"/>
      <c r="BP51" s="213"/>
    </row>
    <row r="52" spans="1:101" s="230" customFormat="1" ht="33" customHeight="1" x14ac:dyDescent="0.25">
      <c r="A52" s="240">
        <v>22</v>
      </c>
      <c r="B52" s="1017"/>
      <c r="C52" s="1017"/>
      <c r="D52" s="238" t="s">
        <v>358</v>
      </c>
      <c r="E52" s="239">
        <v>2</v>
      </c>
      <c r="F52" s="238" t="s">
        <v>357</v>
      </c>
      <c r="G52" s="238" t="s">
        <v>356</v>
      </c>
      <c r="H52" s="238" t="s">
        <v>350</v>
      </c>
      <c r="I52" s="238" t="s">
        <v>295</v>
      </c>
      <c r="J52" s="238" t="s">
        <v>118</v>
      </c>
      <c r="K52" s="238" t="s">
        <v>295</v>
      </c>
      <c r="L52" s="238" t="s">
        <v>332</v>
      </c>
      <c r="M52" s="237" t="s">
        <v>295</v>
      </c>
      <c r="N52" s="238">
        <v>0</v>
      </c>
      <c r="O52" s="238">
        <v>0</v>
      </c>
      <c r="P52" s="238">
        <v>0</v>
      </c>
      <c r="Q52" s="238">
        <v>0</v>
      </c>
      <c r="R52" s="238">
        <v>0</v>
      </c>
      <c r="S52" s="238">
        <v>0</v>
      </c>
      <c r="T52" s="237">
        <v>0</v>
      </c>
      <c r="U52" s="237">
        <v>0</v>
      </c>
      <c r="V52" s="1017"/>
      <c r="W52" s="237">
        <v>1837</v>
      </c>
      <c r="X52" s="237">
        <v>1.6</v>
      </c>
      <c r="Y52" s="237">
        <v>0</v>
      </c>
      <c r="Z52" s="237">
        <v>0</v>
      </c>
      <c r="AA52" s="237">
        <v>0</v>
      </c>
      <c r="AB52" s="237">
        <v>1</v>
      </c>
      <c r="AC52" s="237">
        <v>0</v>
      </c>
      <c r="AD52" s="237">
        <v>0</v>
      </c>
      <c r="AE52" s="238">
        <v>0</v>
      </c>
      <c r="AF52" s="237">
        <v>0</v>
      </c>
      <c r="AG52" s="237">
        <v>0</v>
      </c>
      <c r="AH52" s="237">
        <v>0</v>
      </c>
      <c r="AI52" s="237">
        <v>0</v>
      </c>
      <c r="AJ52" s="237">
        <v>0</v>
      </c>
      <c r="AK52" s="238">
        <v>0</v>
      </c>
      <c r="AL52" s="237">
        <v>0</v>
      </c>
      <c r="AM52" s="237">
        <v>0</v>
      </c>
      <c r="AN52" s="237">
        <v>0</v>
      </c>
      <c r="AO52" s="237">
        <v>650000</v>
      </c>
      <c r="AP52" s="236">
        <v>570000</v>
      </c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  <c r="BI52" s="213"/>
      <c r="BJ52" s="213"/>
      <c r="BK52" s="213"/>
      <c r="BL52" s="213"/>
      <c r="BM52" s="213"/>
      <c r="BN52" s="213"/>
      <c r="BO52" s="213"/>
      <c r="BP52" s="213"/>
    </row>
    <row r="53" spans="1:101" s="230" customFormat="1" ht="37.5" customHeight="1" x14ac:dyDescent="0.25">
      <c r="A53" s="240">
        <v>23</v>
      </c>
      <c r="B53" s="1017"/>
      <c r="C53" s="1017"/>
      <c r="D53" s="238" t="s">
        <v>355</v>
      </c>
      <c r="E53" s="239">
        <v>1</v>
      </c>
      <c r="F53" s="237" t="s">
        <v>352</v>
      </c>
      <c r="G53" s="237" t="s">
        <v>354</v>
      </c>
      <c r="H53" s="238" t="s">
        <v>350</v>
      </c>
      <c r="I53" s="238" t="s">
        <v>295</v>
      </c>
      <c r="J53" s="238" t="s">
        <v>118</v>
      </c>
      <c r="K53" s="238" t="s">
        <v>295</v>
      </c>
      <c r="L53" s="238" t="s">
        <v>332</v>
      </c>
      <c r="M53" s="237" t="s">
        <v>295</v>
      </c>
      <c r="N53" s="238">
        <v>0</v>
      </c>
      <c r="O53" s="238">
        <v>0</v>
      </c>
      <c r="P53" s="238">
        <v>0</v>
      </c>
      <c r="Q53" s="238">
        <v>0</v>
      </c>
      <c r="R53" s="238">
        <v>0</v>
      </c>
      <c r="S53" s="238">
        <v>0</v>
      </c>
      <c r="T53" s="237">
        <v>0</v>
      </c>
      <c r="U53" s="237">
        <v>0</v>
      </c>
      <c r="V53" s="1017"/>
      <c r="W53" s="237">
        <v>0</v>
      </c>
      <c r="X53" s="237">
        <v>0</v>
      </c>
      <c r="Y53" s="237">
        <v>0</v>
      </c>
      <c r="Z53" s="237">
        <v>0</v>
      </c>
      <c r="AA53" s="237">
        <v>3</v>
      </c>
      <c r="AB53" s="237">
        <v>0</v>
      </c>
      <c r="AC53" s="237">
        <v>0</v>
      </c>
      <c r="AD53" s="237">
        <v>0</v>
      </c>
      <c r="AE53" s="238">
        <v>0.2</v>
      </c>
      <c r="AF53" s="237">
        <v>0</v>
      </c>
      <c r="AG53" s="237">
        <v>0</v>
      </c>
      <c r="AH53" s="237">
        <v>0</v>
      </c>
      <c r="AI53" s="237">
        <v>0</v>
      </c>
      <c r="AJ53" s="237">
        <v>0</v>
      </c>
      <c r="AK53" s="237">
        <v>0</v>
      </c>
      <c r="AL53" s="237">
        <v>0</v>
      </c>
      <c r="AM53" s="237">
        <v>0</v>
      </c>
      <c r="AN53" s="237">
        <v>0</v>
      </c>
      <c r="AO53" s="237">
        <v>0</v>
      </c>
      <c r="AP53" s="236">
        <v>0</v>
      </c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  <c r="BI53" s="213"/>
      <c r="BJ53" s="213"/>
      <c r="BK53" s="213"/>
      <c r="BL53" s="213"/>
      <c r="BM53" s="213"/>
      <c r="BN53" s="213"/>
      <c r="BO53" s="213"/>
      <c r="BP53" s="213"/>
    </row>
    <row r="54" spans="1:101" s="230" customFormat="1" ht="33" customHeight="1" x14ac:dyDescent="0.25">
      <c r="A54" s="240">
        <v>24</v>
      </c>
      <c r="B54" s="1017"/>
      <c r="C54" s="1017"/>
      <c r="D54" s="238" t="s">
        <v>353</v>
      </c>
      <c r="E54" s="239">
        <v>1</v>
      </c>
      <c r="F54" s="237" t="s">
        <v>352</v>
      </c>
      <c r="G54" s="237" t="s">
        <v>351</v>
      </c>
      <c r="H54" s="238" t="s">
        <v>350</v>
      </c>
      <c r="I54" s="238" t="s">
        <v>295</v>
      </c>
      <c r="J54" s="238" t="s">
        <v>118</v>
      </c>
      <c r="K54" s="238" t="s">
        <v>295</v>
      </c>
      <c r="L54" s="238" t="s">
        <v>332</v>
      </c>
      <c r="M54" s="237" t="s">
        <v>295</v>
      </c>
      <c r="N54" s="238">
        <v>0</v>
      </c>
      <c r="O54" s="238">
        <v>0</v>
      </c>
      <c r="P54" s="238">
        <v>0</v>
      </c>
      <c r="Q54" s="238">
        <v>0</v>
      </c>
      <c r="R54" s="237">
        <v>0</v>
      </c>
      <c r="S54" s="237">
        <v>0</v>
      </c>
      <c r="T54" s="237">
        <v>0</v>
      </c>
      <c r="U54" s="237">
        <v>0</v>
      </c>
      <c r="V54" s="1017"/>
      <c r="W54" s="237">
        <v>0</v>
      </c>
      <c r="X54" s="237">
        <v>0</v>
      </c>
      <c r="Y54" s="237">
        <v>0</v>
      </c>
      <c r="Z54" s="237">
        <v>0</v>
      </c>
      <c r="AA54" s="238">
        <v>0</v>
      </c>
      <c r="AB54" s="237">
        <v>1</v>
      </c>
      <c r="AC54" s="237">
        <v>0</v>
      </c>
      <c r="AD54" s="237">
        <v>0</v>
      </c>
      <c r="AE54" s="238">
        <v>0</v>
      </c>
      <c r="AF54" s="237">
        <v>0</v>
      </c>
      <c r="AG54" s="237">
        <v>0</v>
      </c>
      <c r="AH54" s="237">
        <v>0</v>
      </c>
      <c r="AI54" s="237">
        <v>0</v>
      </c>
      <c r="AJ54" s="237">
        <v>0</v>
      </c>
      <c r="AK54" s="237">
        <v>0</v>
      </c>
      <c r="AL54" s="237">
        <v>0</v>
      </c>
      <c r="AM54" s="237">
        <v>0</v>
      </c>
      <c r="AN54" s="237">
        <v>0</v>
      </c>
      <c r="AO54" s="237">
        <v>0</v>
      </c>
      <c r="AP54" s="236">
        <v>0</v>
      </c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  <c r="BI54" s="213"/>
      <c r="BJ54" s="213"/>
      <c r="BK54" s="213"/>
      <c r="BL54" s="213"/>
      <c r="BM54" s="213"/>
      <c r="BN54" s="213"/>
      <c r="BO54" s="213"/>
      <c r="BP54" s="213"/>
    </row>
    <row r="55" spans="1:101" s="230" customFormat="1" ht="45" customHeight="1" x14ac:dyDescent="0.25">
      <c r="A55" s="240">
        <v>25</v>
      </c>
      <c r="B55" s="1017"/>
      <c r="C55" s="1017"/>
      <c r="D55" s="238" t="s">
        <v>349</v>
      </c>
      <c r="E55" s="239">
        <v>3</v>
      </c>
      <c r="F55" s="238" t="s">
        <v>345</v>
      </c>
      <c r="G55" s="237" t="s">
        <v>348</v>
      </c>
      <c r="H55" s="238" t="s">
        <v>347</v>
      </c>
      <c r="I55" s="238" t="s">
        <v>295</v>
      </c>
      <c r="J55" s="238" t="s">
        <v>118</v>
      </c>
      <c r="K55" s="238" t="s">
        <v>295</v>
      </c>
      <c r="L55" s="238" t="s">
        <v>332</v>
      </c>
      <c r="M55" s="237" t="s">
        <v>295</v>
      </c>
      <c r="N55" s="238">
        <v>0</v>
      </c>
      <c r="O55" s="238">
        <v>0</v>
      </c>
      <c r="P55" s="238">
        <v>0</v>
      </c>
      <c r="Q55" s="238">
        <v>0</v>
      </c>
      <c r="R55" s="237">
        <v>0</v>
      </c>
      <c r="S55" s="237">
        <v>0</v>
      </c>
      <c r="T55" s="237">
        <v>0</v>
      </c>
      <c r="U55" s="237">
        <v>0</v>
      </c>
      <c r="V55" s="1017"/>
      <c r="W55" s="237">
        <v>0</v>
      </c>
      <c r="X55" s="237">
        <v>0</v>
      </c>
      <c r="Y55" s="237">
        <v>0</v>
      </c>
      <c r="Z55" s="237">
        <v>0</v>
      </c>
      <c r="AA55" s="237">
        <v>0</v>
      </c>
      <c r="AB55" s="237">
        <v>0</v>
      </c>
      <c r="AC55" s="237">
        <v>0</v>
      </c>
      <c r="AD55" s="237">
        <v>0</v>
      </c>
      <c r="AE55" s="237">
        <v>0</v>
      </c>
      <c r="AF55" s="237">
        <v>0</v>
      </c>
      <c r="AG55" s="237">
        <v>0</v>
      </c>
      <c r="AH55" s="237">
        <v>0</v>
      </c>
      <c r="AI55" s="237">
        <v>0</v>
      </c>
      <c r="AJ55" s="237">
        <v>0</v>
      </c>
      <c r="AK55" s="237">
        <v>0</v>
      </c>
      <c r="AL55" s="237">
        <v>0</v>
      </c>
      <c r="AM55" s="237">
        <v>0</v>
      </c>
      <c r="AN55" s="237">
        <v>0</v>
      </c>
      <c r="AO55" s="237">
        <v>0</v>
      </c>
      <c r="AP55" s="236">
        <v>0</v>
      </c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  <c r="BI55" s="213"/>
      <c r="BJ55" s="213"/>
      <c r="BK55" s="213"/>
      <c r="BL55" s="213"/>
      <c r="BM55" s="213"/>
      <c r="BN55" s="213"/>
      <c r="BO55" s="213"/>
      <c r="BP55" s="213"/>
    </row>
    <row r="56" spans="1:101" s="230" customFormat="1" ht="45" customHeight="1" x14ac:dyDescent="0.25">
      <c r="A56" s="240">
        <v>26</v>
      </c>
      <c r="B56" s="1017"/>
      <c r="C56" s="1017"/>
      <c r="D56" s="238" t="s">
        <v>346</v>
      </c>
      <c r="E56" s="239">
        <v>3</v>
      </c>
      <c r="F56" s="238" t="s">
        <v>345</v>
      </c>
      <c r="G56" s="237" t="s">
        <v>344</v>
      </c>
      <c r="H56" s="238" t="s">
        <v>343</v>
      </c>
      <c r="I56" s="238" t="s">
        <v>295</v>
      </c>
      <c r="J56" s="238" t="s">
        <v>118</v>
      </c>
      <c r="K56" s="238" t="s">
        <v>295</v>
      </c>
      <c r="L56" s="238" t="s">
        <v>332</v>
      </c>
      <c r="M56" s="237" t="s">
        <v>295</v>
      </c>
      <c r="N56" s="238">
        <v>0</v>
      </c>
      <c r="O56" s="238">
        <v>0</v>
      </c>
      <c r="P56" s="238">
        <v>0</v>
      </c>
      <c r="Q56" s="238">
        <v>0</v>
      </c>
      <c r="R56" s="237">
        <v>9000</v>
      </c>
      <c r="S56" s="237">
        <v>0</v>
      </c>
      <c r="T56" s="237">
        <v>0</v>
      </c>
      <c r="U56" s="237"/>
      <c r="V56" s="1017"/>
      <c r="W56" s="237">
        <v>120</v>
      </c>
      <c r="X56" s="237">
        <v>0</v>
      </c>
      <c r="Y56" s="237">
        <v>0</v>
      </c>
      <c r="Z56" s="237">
        <v>0</v>
      </c>
      <c r="AA56" s="238">
        <v>0</v>
      </c>
      <c r="AB56" s="237">
        <v>0</v>
      </c>
      <c r="AC56" s="237">
        <v>0</v>
      </c>
      <c r="AD56" s="237">
        <v>0</v>
      </c>
      <c r="AE56" s="237">
        <v>0</v>
      </c>
      <c r="AF56" s="237">
        <v>0</v>
      </c>
      <c r="AG56" s="237">
        <v>0</v>
      </c>
      <c r="AH56" s="237">
        <v>0</v>
      </c>
      <c r="AI56" s="237">
        <v>0</v>
      </c>
      <c r="AJ56" s="237">
        <v>0</v>
      </c>
      <c r="AK56" s="237">
        <v>0</v>
      </c>
      <c r="AL56" s="237">
        <v>0</v>
      </c>
      <c r="AM56" s="237">
        <v>0</v>
      </c>
      <c r="AN56" s="237">
        <v>0</v>
      </c>
      <c r="AO56" s="237">
        <v>400000</v>
      </c>
      <c r="AP56" s="236">
        <v>250000</v>
      </c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  <c r="BI56" s="213"/>
      <c r="BJ56" s="213"/>
      <c r="BK56" s="213"/>
      <c r="BL56" s="213"/>
      <c r="BM56" s="213"/>
      <c r="BN56" s="213"/>
      <c r="BO56" s="213"/>
      <c r="BP56" s="213"/>
    </row>
    <row r="57" spans="1:101" s="230" customFormat="1" ht="33" customHeight="1" x14ac:dyDescent="0.25">
      <c r="A57" s="240">
        <v>27</v>
      </c>
      <c r="B57" s="1017"/>
      <c r="C57" s="1017"/>
      <c r="D57" s="238" t="s">
        <v>342</v>
      </c>
      <c r="E57" s="239">
        <v>2</v>
      </c>
      <c r="F57" s="237" t="s">
        <v>341</v>
      </c>
      <c r="G57" s="237" t="s">
        <v>340</v>
      </c>
      <c r="H57" s="238" t="s">
        <v>333</v>
      </c>
      <c r="I57" s="238" t="s">
        <v>295</v>
      </c>
      <c r="J57" s="238" t="s">
        <v>118</v>
      </c>
      <c r="K57" s="238" t="s">
        <v>295</v>
      </c>
      <c r="L57" s="238" t="s">
        <v>332</v>
      </c>
      <c r="M57" s="237" t="s">
        <v>295</v>
      </c>
      <c r="N57" s="238">
        <v>0</v>
      </c>
      <c r="O57" s="238">
        <v>0</v>
      </c>
      <c r="P57" s="238">
        <v>0</v>
      </c>
      <c r="Q57" s="238">
        <v>0</v>
      </c>
      <c r="R57" s="237">
        <v>0</v>
      </c>
      <c r="S57" s="237">
        <v>0</v>
      </c>
      <c r="T57" s="237">
        <v>0</v>
      </c>
      <c r="U57" s="237"/>
      <c r="V57" s="1017"/>
      <c r="W57" s="237">
        <v>0</v>
      </c>
      <c r="X57" s="237">
        <v>0</v>
      </c>
      <c r="Y57" s="237">
        <v>0</v>
      </c>
      <c r="Z57" s="237">
        <v>0</v>
      </c>
      <c r="AA57" s="238">
        <v>0</v>
      </c>
      <c r="AB57" s="237">
        <v>0</v>
      </c>
      <c r="AC57" s="237">
        <v>0</v>
      </c>
      <c r="AD57" s="237">
        <v>0</v>
      </c>
      <c r="AE57" s="237">
        <v>0</v>
      </c>
      <c r="AF57" s="237">
        <v>0</v>
      </c>
      <c r="AG57" s="237">
        <v>0</v>
      </c>
      <c r="AH57" s="237">
        <v>0</v>
      </c>
      <c r="AI57" s="237">
        <v>0</v>
      </c>
      <c r="AJ57" s="237">
        <v>0</v>
      </c>
      <c r="AK57" s="237">
        <v>0</v>
      </c>
      <c r="AL57" s="237">
        <v>0</v>
      </c>
      <c r="AM57" s="237">
        <v>0</v>
      </c>
      <c r="AN57" s="237">
        <v>0</v>
      </c>
      <c r="AO57" s="237">
        <v>0</v>
      </c>
      <c r="AP57" s="236">
        <v>0</v>
      </c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  <c r="BI57" s="213"/>
      <c r="BJ57" s="213"/>
      <c r="BK57" s="213"/>
      <c r="BL57" s="213"/>
      <c r="BM57" s="213"/>
      <c r="BN57" s="213"/>
      <c r="BO57" s="213"/>
      <c r="BP57" s="213"/>
    </row>
    <row r="58" spans="1:101" s="230" customFormat="1" ht="60.75" customHeight="1" x14ac:dyDescent="0.25">
      <c r="A58" s="240">
        <v>28</v>
      </c>
      <c r="B58" s="1017"/>
      <c r="C58" s="1017"/>
      <c r="D58" s="238" t="s">
        <v>339</v>
      </c>
      <c r="E58" s="239">
        <v>4</v>
      </c>
      <c r="F58" s="238" t="s">
        <v>338</v>
      </c>
      <c r="G58" s="238" t="s">
        <v>337</v>
      </c>
      <c r="H58" s="238" t="s">
        <v>333</v>
      </c>
      <c r="I58" s="238" t="s">
        <v>295</v>
      </c>
      <c r="J58" s="238" t="s">
        <v>118</v>
      </c>
      <c r="K58" s="238" t="s">
        <v>295</v>
      </c>
      <c r="L58" s="238" t="s">
        <v>332</v>
      </c>
      <c r="M58" s="237" t="s">
        <v>295</v>
      </c>
      <c r="N58" s="238">
        <v>0</v>
      </c>
      <c r="O58" s="238">
        <v>0</v>
      </c>
      <c r="P58" s="238">
        <v>0</v>
      </c>
      <c r="Q58" s="238">
        <v>0</v>
      </c>
      <c r="R58" s="237">
        <v>0</v>
      </c>
      <c r="S58" s="237">
        <v>0</v>
      </c>
      <c r="T58" s="237">
        <v>0</v>
      </c>
      <c r="U58" s="237"/>
      <c r="V58" s="1017"/>
      <c r="W58" s="237">
        <v>0</v>
      </c>
      <c r="X58" s="237">
        <v>0</v>
      </c>
      <c r="Y58" s="237">
        <v>0</v>
      </c>
      <c r="Z58" s="237">
        <v>0</v>
      </c>
      <c r="AA58" s="237">
        <v>0</v>
      </c>
      <c r="AB58" s="237">
        <v>0</v>
      </c>
      <c r="AC58" s="237">
        <v>0</v>
      </c>
      <c r="AD58" s="237">
        <v>0</v>
      </c>
      <c r="AE58" s="237">
        <v>0</v>
      </c>
      <c r="AF58" s="237">
        <v>0</v>
      </c>
      <c r="AG58" s="237">
        <v>0</v>
      </c>
      <c r="AH58" s="237">
        <v>0</v>
      </c>
      <c r="AI58" s="237">
        <v>0</v>
      </c>
      <c r="AJ58" s="237">
        <v>0</v>
      </c>
      <c r="AK58" s="237">
        <v>0</v>
      </c>
      <c r="AL58" s="237">
        <v>0</v>
      </c>
      <c r="AM58" s="237">
        <v>0</v>
      </c>
      <c r="AN58" s="237">
        <v>0</v>
      </c>
      <c r="AO58" s="237">
        <v>0</v>
      </c>
      <c r="AP58" s="236">
        <v>0</v>
      </c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  <c r="BI58" s="213"/>
      <c r="BJ58" s="213"/>
      <c r="BK58" s="213"/>
      <c r="BL58" s="213"/>
      <c r="BM58" s="213"/>
      <c r="BN58" s="213"/>
      <c r="BO58" s="213"/>
      <c r="BP58" s="213"/>
    </row>
    <row r="59" spans="1:101" s="230" customFormat="1" ht="60.75" customHeight="1" thickBot="1" x14ac:dyDescent="0.3">
      <c r="A59" s="235">
        <v>29</v>
      </c>
      <c r="B59" s="1018"/>
      <c r="C59" s="1018"/>
      <c r="D59" s="233" t="s">
        <v>336</v>
      </c>
      <c r="E59" s="234">
        <v>1</v>
      </c>
      <c r="F59" s="232" t="s">
        <v>335</v>
      </c>
      <c r="G59" s="233" t="s">
        <v>334</v>
      </c>
      <c r="H59" s="233" t="s">
        <v>333</v>
      </c>
      <c r="I59" s="233" t="s">
        <v>295</v>
      </c>
      <c r="J59" s="233" t="s">
        <v>118</v>
      </c>
      <c r="K59" s="233" t="s">
        <v>295</v>
      </c>
      <c r="L59" s="233" t="s">
        <v>332</v>
      </c>
      <c r="M59" s="232" t="s">
        <v>295</v>
      </c>
      <c r="N59" s="233">
        <v>0</v>
      </c>
      <c r="O59" s="233">
        <v>0</v>
      </c>
      <c r="P59" s="233">
        <v>0</v>
      </c>
      <c r="Q59" s="233">
        <v>0</v>
      </c>
      <c r="R59" s="232">
        <v>0</v>
      </c>
      <c r="S59" s="232">
        <v>0</v>
      </c>
      <c r="T59" s="232">
        <v>0</v>
      </c>
      <c r="U59" s="232"/>
      <c r="V59" s="1018"/>
      <c r="W59" s="232">
        <v>0</v>
      </c>
      <c r="X59" s="232">
        <v>0</v>
      </c>
      <c r="Y59" s="232">
        <v>0</v>
      </c>
      <c r="Z59" s="232">
        <v>0</v>
      </c>
      <c r="AA59" s="232">
        <v>0</v>
      </c>
      <c r="AB59" s="232">
        <v>0</v>
      </c>
      <c r="AC59" s="232">
        <v>0</v>
      </c>
      <c r="AD59" s="232">
        <v>0</v>
      </c>
      <c r="AE59" s="232">
        <v>0</v>
      </c>
      <c r="AF59" s="232">
        <v>0</v>
      </c>
      <c r="AG59" s="232">
        <v>0</v>
      </c>
      <c r="AH59" s="232">
        <v>0</v>
      </c>
      <c r="AI59" s="232">
        <v>0</v>
      </c>
      <c r="AJ59" s="232">
        <v>0</v>
      </c>
      <c r="AK59" s="232">
        <v>0</v>
      </c>
      <c r="AL59" s="232">
        <v>0</v>
      </c>
      <c r="AM59" s="232">
        <v>0</v>
      </c>
      <c r="AN59" s="232">
        <v>0</v>
      </c>
      <c r="AO59" s="232">
        <v>0</v>
      </c>
      <c r="AP59" s="231">
        <v>0</v>
      </c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  <c r="BI59" s="213"/>
      <c r="BJ59" s="213"/>
      <c r="BK59" s="213"/>
      <c r="BL59" s="213"/>
      <c r="BM59" s="213"/>
      <c r="BN59" s="213"/>
      <c r="BO59" s="213"/>
      <c r="BP59" s="213"/>
    </row>
    <row r="60" spans="1:101" s="227" customFormat="1" ht="45" customHeight="1" x14ac:dyDescent="0.25">
      <c r="A60" s="222">
        <v>1</v>
      </c>
      <c r="B60" s="1074" t="s">
        <v>331</v>
      </c>
      <c r="C60" s="1074">
        <v>13</v>
      </c>
      <c r="D60" s="229" t="s">
        <v>330</v>
      </c>
      <c r="E60" s="228">
        <v>1</v>
      </c>
      <c r="F60" s="229" t="s">
        <v>329</v>
      </c>
      <c r="G60" s="229" t="s">
        <v>328</v>
      </c>
      <c r="H60" s="229" t="s">
        <v>297</v>
      </c>
      <c r="I60" s="228" t="s">
        <v>295</v>
      </c>
      <c r="J60" s="229" t="s">
        <v>296</v>
      </c>
      <c r="K60" s="228" t="s">
        <v>295</v>
      </c>
      <c r="L60" s="228" t="s">
        <v>295</v>
      </c>
      <c r="M60" s="228" t="s">
        <v>295</v>
      </c>
      <c r="N60" s="1011">
        <v>1256300</v>
      </c>
      <c r="O60" s="1013">
        <v>9292980</v>
      </c>
      <c r="P60" s="1013">
        <v>185000</v>
      </c>
      <c r="Q60" s="1013">
        <f>N60+O60+P60</f>
        <v>10734280</v>
      </c>
      <c r="R60" s="1013">
        <v>0</v>
      </c>
      <c r="S60" s="1013">
        <v>0</v>
      </c>
      <c r="T60" s="1013">
        <v>0</v>
      </c>
      <c r="U60" s="1013">
        <v>200</v>
      </c>
      <c r="V60" s="1013">
        <v>29720</v>
      </c>
      <c r="W60" s="1013">
        <v>26146</v>
      </c>
      <c r="X60" s="1013">
        <v>88</v>
      </c>
      <c r="Y60" s="1013">
        <v>0</v>
      </c>
      <c r="Z60" s="1013">
        <v>0</v>
      </c>
      <c r="AA60" s="1013">
        <v>0</v>
      </c>
      <c r="AB60" s="1013">
        <v>0</v>
      </c>
      <c r="AC60" s="1013">
        <v>0</v>
      </c>
      <c r="AD60" s="1013">
        <v>0</v>
      </c>
      <c r="AE60" s="1013">
        <v>0</v>
      </c>
      <c r="AF60" s="1013">
        <v>0</v>
      </c>
      <c r="AG60" s="1013">
        <v>0</v>
      </c>
      <c r="AH60" s="1013">
        <v>0</v>
      </c>
      <c r="AI60" s="1013">
        <v>0</v>
      </c>
      <c r="AJ60" s="1013">
        <v>26500000</v>
      </c>
      <c r="AK60" s="1013">
        <v>0</v>
      </c>
      <c r="AL60" s="1013">
        <v>0</v>
      </c>
      <c r="AM60" s="1013">
        <v>0</v>
      </c>
      <c r="AN60" s="1013">
        <v>0</v>
      </c>
      <c r="AO60" s="1011">
        <v>0</v>
      </c>
      <c r="AP60" s="1024">
        <v>15765720</v>
      </c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  <c r="BI60" s="213"/>
      <c r="BJ60" s="213"/>
      <c r="BK60" s="213"/>
      <c r="BL60" s="213"/>
      <c r="BM60" s="213"/>
      <c r="BN60" s="213"/>
    </row>
    <row r="61" spans="1:101" s="227" customFormat="1" ht="45" customHeight="1" x14ac:dyDescent="0.25">
      <c r="A61" s="225">
        <v>2</v>
      </c>
      <c r="B61" s="1075"/>
      <c r="C61" s="1075"/>
      <c r="D61" s="224" t="s">
        <v>327</v>
      </c>
      <c r="E61" s="223">
        <v>1</v>
      </c>
      <c r="F61" s="224" t="s">
        <v>326</v>
      </c>
      <c r="G61" s="224" t="s">
        <v>325</v>
      </c>
      <c r="H61" s="224" t="s">
        <v>297</v>
      </c>
      <c r="I61" s="223" t="s">
        <v>295</v>
      </c>
      <c r="J61" s="224" t="s">
        <v>296</v>
      </c>
      <c r="K61" s="223" t="s">
        <v>295</v>
      </c>
      <c r="L61" s="223" t="s">
        <v>295</v>
      </c>
      <c r="M61" s="223" t="s">
        <v>295</v>
      </c>
      <c r="N61" s="1012"/>
      <c r="O61" s="1014"/>
      <c r="P61" s="1014"/>
      <c r="Q61" s="1014"/>
      <c r="R61" s="1014"/>
      <c r="S61" s="1014"/>
      <c r="T61" s="1014"/>
      <c r="U61" s="1014"/>
      <c r="V61" s="1014"/>
      <c r="W61" s="1014"/>
      <c r="X61" s="1014"/>
      <c r="Y61" s="1014"/>
      <c r="Z61" s="1014"/>
      <c r="AA61" s="1014"/>
      <c r="AB61" s="1014"/>
      <c r="AC61" s="1014"/>
      <c r="AD61" s="1014"/>
      <c r="AE61" s="1014"/>
      <c r="AF61" s="1014"/>
      <c r="AG61" s="1014"/>
      <c r="AH61" s="1014"/>
      <c r="AI61" s="1014"/>
      <c r="AJ61" s="1014"/>
      <c r="AK61" s="1014"/>
      <c r="AL61" s="1014"/>
      <c r="AM61" s="1014"/>
      <c r="AN61" s="1014"/>
      <c r="AO61" s="1012"/>
      <c r="AP61" s="1025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  <c r="BI61" s="213"/>
      <c r="BJ61" s="213"/>
      <c r="BK61" s="213"/>
      <c r="BL61" s="213"/>
      <c r="BM61" s="213"/>
      <c r="BN61" s="213"/>
    </row>
    <row r="62" spans="1:101" s="227" customFormat="1" ht="45" customHeight="1" x14ac:dyDescent="0.25">
      <c r="A62" s="222">
        <v>3</v>
      </c>
      <c r="B62" s="1075"/>
      <c r="C62" s="1075"/>
      <c r="D62" s="224" t="s">
        <v>324</v>
      </c>
      <c r="E62" s="223">
        <v>1</v>
      </c>
      <c r="F62" s="224" t="s">
        <v>323</v>
      </c>
      <c r="G62" s="224" t="s">
        <v>322</v>
      </c>
      <c r="H62" s="224" t="s">
        <v>297</v>
      </c>
      <c r="I62" s="223" t="s">
        <v>295</v>
      </c>
      <c r="J62" s="224" t="s">
        <v>296</v>
      </c>
      <c r="K62" s="223" t="s">
        <v>295</v>
      </c>
      <c r="L62" s="223" t="s">
        <v>295</v>
      </c>
      <c r="M62" s="223" t="s">
        <v>295</v>
      </c>
      <c r="N62" s="1012"/>
      <c r="O62" s="1014"/>
      <c r="P62" s="1014"/>
      <c r="Q62" s="1014"/>
      <c r="R62" s="1014"/>
      <c r="S62" s="1014"/>
      <c r="T62" s="1014"/>
      <c r="U62" s="1014"/>
      <c r="V62" s="1014"/>
      <c r="W62" s="1014"/>
      <c r="X62" s="1014"/>
      <c r="Y62" s="1014"/>
      <c r="Z62" s="1014"/>
      <c r="AA62" s="1014"/>
      <c r="AB62" s="1014"/>
      <c r="AC62" s="1014"/>
      <c r="AD62" s="1014"/>
      <c r="AE62" s="1014"/>
      <c r="AF62" s="1014"/>
      <c r="AG62" s="1014"/>
      <c r="AH62" s="1014"/>
      <c r="AI62" s="1014"/>
      <c r="AJ62" s="1014"/>
      <c r="AK62" s="1014"/>
      <c r="AL62" s="1014"/>
      <c r="AM62" s="1014"/>
      <c r="AN62" s="1014"/>
      <c r="AO62" s="1012"/>
      <c r="AP62" s="1025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  <c r="BI62" s="213"/>
      <c r="BJ62" s="213"/>
      <c r="BK62" s="213"/>
      <c r="BL62" s="213"/>
      <c r="BM62" s="213"/>
      <c r="BN62" s="213"/>
    </row>
    <row r="63" spans="1:101" s="226" customFormat="1" ht="45" customHeight="1" x14ac:dyDescent="0.25">
      <c r="A63" s="225">
        <v>4</v>
      </c>
      <c r="B63" s="1075"/>
      <c r="C63" s="1075"/>
      <c r="D63" s="224" t="s">
        <v>305</v>
      </c>
      <c r="E63" s="223">
        <v>2</v>
      </c>
      <c r="F63" s="224" t="s">
        <v>321</v>
      </c>
      <c r="G63" s="224" t="s">
        <v>320</v>
      </c>
      <c r="H63" s="224" t="s">
        <v>297</v>
      </c>
      <c r="I63" s="223" t="s">
        <v>295</v>
      </c>
      <c r="J63" s="224" t="s">
        <v>296</v>
      </c>
      <c r="K63" s="223" t="s">
        <v>295</v>
      </c>
      <c r="L63" s="223" t="s">
        <v>295</v>
      </c>
      <c r="M63" s="223" t="s">
        <v>295</v>
      </c>
      <c r="N63" s="1012">
        <v>8666000</v>
      </c>
      <c r="O63" s="1014">
        <v>8995000</v>
      </c>
      <c r="P63" s="1014">
        <v>284500</v>
      </c>
      <c r="Q63" s="1014">
        <f>N63+O63+P63</f>
        <v>17945500</v>
      </c>
      <c r="R63" s="1014">
        <v>0</v>
      </c>
      <c r="S63" s="1014">
        <v>450</v>
      </c>
      <c r="T63" s="1014">
        <v>2500</v>
      </c>
      <c r="U63" s="1014">
        <v>0</v>
      </c>
      <c r="V63" s="1014">
        <v>29720</v>
      </c>
      <c r="W63" s="1014">
        <v>27100</v>
      </c>
      <c r="X63" s="1014">
        <f>+W63/V63*100</f>
        <v>91.184387617765822</v>
      </c>
      <c r="Y63" s="1014">
        <v>0</v>
      </c>
      <c r="Z63" s="1014">
        <v>53000</v>
      </c>
      <c r="AA63" s="1014">
        <v>5</v>
      </c>
      <c r="AB63" s="1014"/>
      <c r="AC63" s="1014">
        <v>0</v>
      </c>
      <c r="AD63" s="1014">
        <v>12000</v>
      </c>
      <c r="AE63" s="1014">
        <v>0</v>
      </c>
      <c r="AF63" s="1014">
        <v>0</v>
      </c>
      <c r="AG63" s="1014">
        <v>0</v>
      </c>
      <c r="AH63" s="1014">
        <v>1880000</v>
      </c>
      <c r="AI63" s="1014">
        <v>0</v>
      </c>
      <c r="AJ63" s="1014">
        <v>0</v>
      </c>
      <c r="AK63" s="1014">
        <f>R63*Y63</f>
        <v>0</v>
      </c>
      <c r="AL63" s="1014">
        <f>S63*Z63</f>
        <v>23850000</v>
      </c>
      <c r="AM63" s="1014">
        <f>T63*AA63</f>
        <v>12500</v>
      </c>
      <c r="AN63" s="1014">
        <f>U63*AB63</f>
        <v>0</v>
      </c>
      <c r="AO63" s="1012">
        <f>AK63+AL63+AM63+AN63</f>
        <v>23862500</v>
      </c>
      <c r="AP63" s="1071">
        <f>AO63-Q63</f>
        <v>5917000</v>
      </c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  <c r="BI63" s="213"/>
      <c r="BJ63" s="213"/>
      <c r="BK63" s="213"/>
      <c r="BL63" s="213"/>
      <c r="BM63" s="213"/>
      <c r="BN63" s="213"/>
      <c r="BO63" s="213"/>
      <c r="BP63" s="213"/>
      <c r="BQ63" s="213"/>
      <c r="BR63" s="213"/>
      <c r="BS63" s="213"/>
      <c r="BT63" s="213"/>
      <c r="BU63" s="213"/>
      <c r="BV63" s="213"/>
      <c r="BW63" s="213"/>
      <c r="BX63" s="213"/>
      <c r="BY63" s="213"/>
      <c r="BZ63" s="213"/>
      <c r="CA63" s="213"/>
      <c r="CB63" s="213"/>
      <c r="CC63" s="213"/>
      <c r="CD63" s="213"/>
      <c r="CE63" s="213"/>
      <c r="CF63" s="213"/>
      <c r="CG63" s="213"/>
      <c r="CH63" s="213"/>
      <c r="CI63" s="213"/>
      <c r="CJ63" s="213"/>
      <c r="CK63" s="213"/>
      <c r="CL63" s="213"/>
      <c r="CM63" s="213"/>
      <c r="CN63" s="213"/>
      <c r="CO63" s="213"/>
      <c r="CP63" s="213"/>
      <c r="CQ63" s="213"/>
      <c r="CR63" s="213"/>
      <c r="CS63" s="213"/>
      <c r="CT63" s="213"/>
      <c r="CU63" s="213"/>
      <c r="CV63" s="213"/>
      <c r="CW63" s="213"/>
    </row>
    <row r="64" spans="1:101" s="226" customFormat="1" ht="45" customHeight="1" x14ac:dyDescent="0.25">
      <c r="A64" s="222">
        <v>5</v>
      </c>
      <c r="B64" s="1075"/>
      <c r="C64" s="1075"/>
      <c r="D64" s="224" t="s">
        <v>64</v>
      </c>
      <c r="E64" s="223">
        <v>1</v>
      </c>
      <c r="F64" s="224" t="s">
        <v>319</v>
      </c>
      <c r="G64" s="224" t="s">
        <v>318</v>
      </c>
      <c r="H64" s="224" t="s">
        <v>297</v>
      </c>
      <c r="I64" s="223" t="s">
        <v>295</v>
      </c>
      <c r="J64" s="224" t="s">
        <v>296</v>
      </c>
      <c r="K64" s="223" t="s">
        <v>295</v>
      </c>
      <c r="L64" s="223" t="s">
        <v>295</v>
      </c>
      <c r="M64" s="223" t="s">
        <v>295</v>
      </c>
      <c r="N64" s="1012"/>
      <c r="O64" s="1014"/>
      <c r="P64" s="1014"/>
      <c r="Q64" s="1014"/>
      <c r="R64" s="1014"/>
      <c r="S64" s="1014"/>
      <c r="T64" s="1014"/>
      <c r="U64" s="1014"/>
      <c r="V64" s="1014"/>
      <c r="W64" s="1014"/>
      <c r="X64" s="1014"/>
      <c r="Y64" s="1014"/>
      <c r="Z64" s="1014"/>
      <c r="AA64" s="1014"/>
      <c r="AB64" s="1014"/>
      <c r="AC64" s="1014"/>
      <c r="AD64" s="1014"/>
      <c r="AE64" s="1014"/>
      <c r="AF64" s="1014"/>
      <c r="AG64" s="1014"/>
      <c r="AH64" s="1014"/>
      <c r="AI64" s="1014"/>
      <c r="AJ64" s="1014"/>
      <c r="AK64" s="1014"/>
      <c r="AL64" s="1014"/>
      <c r="AM64" s="1014"/>
      <c r="AN64" s="1014"/>
      <c r="AO64" s="1012"/>
      <c r="AP64" s="1072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  <c r="BI64" s="213"/>
      <c r="BJ64" s="213"/>
      <c r="BK64" s="213"/>
      <c r="BL64" s="213"/>
      <c r="BM64" s="213"/>
      <c r="BN64" s="213"/>
      <c r="BO64" s="213"/>
      <c r="BP64" s="213"/>
      <c r="BQ64" s="213"/>
      <c r="BR64" s="213"/>
      <c r="BS64" s="213"/>
      <c r="BT64" s="213"/>
      <c r="BU64" s="213"/>
      <c r="BV64" s="213"/>
      <c r="BW64" s="213"/>
      <c r="BX64" s="213"/>
      <c r="BY64" s="213"/>
      <c r="BZ64" s="213"/>
      <c r="CA64" s="213"/>
      <c r="CB64" s="213"/>
      <c r="CC64" s="213"/>
      <c r="CD64" s="213"/>
      <c r="CE64" s="213"/>
      <c r="CF64" s="213"/>
      <c r="CG64" s="213"/>
      <c r="CH64" s="213"/>
      <c r="CI64" s="213"/>
      <c r="CJ64" s="213"/>
      <c r="CK64" s="213"/>
      <c r="CL64" s="213"/>
      <c r="CM64" s="213"/>
      <c r="CN64" s="213"/>
      <c r="CO64" s="213"/>
      <c r="CP64" s="213"/>
      <c r="CQ64" s="213"/>
      <c r="CR64" s="213"/>
      <c r="CS64" s="213"/>
      <c r="CT64" s="213"/>
      <c r="CU64" s="213"/>
      <c r="CV64" s="213"/>
      <c r="CW64" s="213"/>
    </row>
    <row r="65" spans="1:103" s="226" customFormat="1" ht="45" customHeight="1" x14ac:dyDescent="0.25">
      <c r="A65" s="225">
        <v>6</v>
      </c>
      <c r="B65" s="1075"/>
      <c r="C65" s="1075"/>
      <c r="D65" s="224" t="s">
        <v>229</v>
      </c>
      <c r="E65" s="223">
        <v>1</v>
      </c>
      <c r="F65" s="224" t="s">
        <v>317</v>
      </c>
      <c r="G65" s="224" t="s">
        <v>316</v>
      </c>
      <c r="H65" s="224" t="s">
        <v>297</v>
      </c>
      <c r="I65" s="223" t="s">
        <v>295</v>
      </c>
      <c r="J65" s="224" t="s">
        <v>296</v>
      </c>
      <c r="K65" s="223" t="s">
        <v>295</v>
      </c>
      <c r="L65" s="223" t="s">
        <v>295</v>
      </c>
      <c r="M65" s="223" t="s">
        <v>295</v>
      </c>
      <c r="N65" s="1012"/>
      <c r="O65" s="1014"/>
      <c r="P65" s="1014"/>
      <c r="Q65" s="1014"/>
      <c r="R65" s="1014"/>
      <c r="S65" s="1014"/>
      <c r="T65" s="1014"/>
      <c r="U65" s="1014"/>
      <c r="V65" s="1014"/>
      <c r="W65" s="1014"/>
      <c r="X65" s="1014"/>
      <c r="Y65" s="1014"/>
      <c r="Z65" s="1014"/>
      <c r="AA65" s="1014"/>
      <c r="AB65" s="1014"/>
      <c r="AC65" s="1014"/>
      <c r="AD65" s="1014"/>
      <c r="AE65" s="1014"/>
      <c r="AF65" s="1014"/>
      <c r="AG65" s="1014"/>
      <c r="AH65" s="1014"/>
      <c r="AI65" s="1014"/>
      <c r="AJ65" s="1014"/>
      <c r="AK65" s="1014"/>
      <c r="AL65" s="1014"/>
      <c r="AM65" s="1014"/>
      <c r="AN65" s="1014"/>
      <c r="AO65" s="1012"/>
      <c r="AP65" s="1072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  <c r="BI65" s="213"/>
      <c r="BJ65" s="213"/>
      <c r="BK65" s="213"/>
      <c r="BL65" s="213"/>
      <c r="BM65" s="213"/>
      <c r="BN65" s="213"/>
      <c r="BO65" s="213"/>
      <c r="BP65" s="213"/>
      <c r="BQ65" s="213"/>
      <c r="BR65" s="213"/>
      <c r="BS65" s="213"/>
      <c r="BT65" s="213"/>
      <c r="BU65" s="213"/>
      <c r="BV65" s="213"/>
      <c r="BW65" s="213"/>
      <c r="BX65" s="213"/>
      <c r="BY65" s="213"/>
      <c r="BZ65" s="213"/>
      <c r="CA65" s="213"/>
      <c r="CB65" s="213"/>
      <c r="CC65" s="213"/>
      <c r="CD65" s="213"/>
      <c r="CE65" s="213"/>
      <c r="CF65" s="213"/>
      <c r="CG65" s="213"/>
      <c r="CH65" s="213"/>
      <c r="CI65" s="213"/>
      <c r="CJ65" s="213"/>
      <c r="CK65" s="213"/>
      <c r="CL65" s="213"/>
      <c r="CM65" s="213"/>
      <c r="CN65" s="213"/>
      <c r="CO65" s="213"/>
      <c r="CP65" s="213"/>
      <c r="CQ65" s="213"/>
      <c r="CR65" s="213"/>
      <c r="CS65" s="213"/>
      <c r="CT65" s="213"/>
      <c r="CU65" s="213"/>
      <c r="CV65" s="213"/>
      <c r="CW65" s="213"/>
    </row>
    <row r="66" spans="1:103" s="226" customFormat="1" ht="45" customHeight="1" x14ac:dyDescent="0.25">
      <c r="A66" s="222">
        <v>7</v>
      </c>
      <c r="B66" s="1075"/>
      <c r="C66" s="1075"/>
      <c r="D66" s="224" t="s">
        <v>315</v>
      </c>
      <c r="E66" s="223">
        <v>1</v>
      </c>
      <c r="F66" s="224" t="s">
        <v>314</v>
      </c>
      <c r="G66" s="224" t="s">
        <v>313</v>
      </c>
      <c r="H66" s="224" t="s">
        <v>297</v>
      </c>
      <c r="I66" s="223" t="s">
        <v>295</v>
      </c>
      <c r="J66" s="224" t="s">
        <v>296</v>
      </c>
      <c r="K66" s="223" t="s">
        <v>295</v>
      </c>
      <c r="L66" s="223" t="s">
        <v>295</v>
      </c>
      <c r="M66" s="223" t="s">
        <v>295</v>
      </c>
      <c r="N66" s="1012"/>
      <c r="O66" s="1014"/>
      <c r="P66" s="1014"/>
      <c r="Q66" s="1014"/>
      <c r="R66" s="1014"/>
      <c r="S66" s="1014"/>
      <c r="T66" s="1014"/>
      <c r="U66" s="1014"/>
      <c r="V66" s="1014"/>
      <c r="W66" s="1014"/>
      <c r="X66" s="1014"/>
      <c r="Y66" s="1014"/>
      <c r="Z66" s="1014"/>
      <c r="AA66" s="1014"/>
      <c r="AB66" s="1014"/>
      <c r="AC66" s="1014"/>
      <c r="AD66" s="1014"/>
      <c r="AE66" s="1014"/>
      <c r="AF66" s="1014"/>
      <c r="AG66" s="1014"/>
      <c r="AH66" s="1014"/>
      <c r="AI66" s="1014"/>
      <c r="AJ66" s="1014"/>
      <c r="AK66" s="1014"/>
      <c r="AL66" s="1014"/>
      <c r="AM66" s="1014"/>
      <c r="AN66" s="1014"/>
      <c r="AO66" s="1012"/>
      <c r="AP66" s="1072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  <c r="BI66" s="213"/>
      <c r="BJ66" s="213"/>
      <c r="BK66" s="213"/>
      <c r="BL66" s="213"/>
      <c r="BM66" s="213"/>
      <c r="BN66" s="213"/>
      <c r="BO66" s="213"/>
      <c r="BP66" s="213"/>
      <c r="BQ66" s="213"/>
      <c r="BR66" s="213"/>
      <c r="BS66" s="213"/>
      <c r="BT66" s="213"/>
      <c r="BU66" s="213"/>
      <c r="BV66" s="213"/>
      <c r="BW66" s="213"/>
      <c r="BX66" s="213"/>
      <c r="BY66" s="213"/>
      <c r="BZ66" s="213"/>
      <c r="CA66" s="213"/>
      <c r="CB66" s="213"/>
      <c r="CC66" s="213"/>
      <c r="CD66" s="213"/>
      <c r="CE66" s="213"/>
      <c r="CF66" s="213"/>
      <c r="CG66" s="213"/>
      <c r="CH66" s="213"/>
      <c r="CI66" s="213"/>
      <c r="CJ66" s="213"/>
      <c r="CK66" s="213"/>
      <c r="CL66" s="213"/>
      <c r="CM66" s="213"/>
      <c r="CN66" s="213"/>
      <c r="CO66" s="213"/>
      <c r="CP66" s="213"/>
      <c r="CQ66" s="213"/>
      <c r="CR66" s="213"/>
      <c r="CS66" s="213"/>
      <c r="CT66" s="213"/>
      <c r="CU66" s="213"/>
      <c r="CV66" s="213"/>
      <c r="CW66" s="213"/>
    </row>
    <row r="67" spans="1:103" s="226" customFormat="1" ht="45" customHeight="1" x14ac:dyDescent="0.25">
      <c r="A67" s="225">
        <v>8</v>
      </c>
      <c r="B67" s="1075"/>
      <c r="C67" s="1075"/>
      <c r="D67" s="224" t="s">
        <v>161</v>
      </c>
      <c r="E67" s="223">
        <v>1</v>
      </c>
      <c r="F67" s="224" t="s">
        <v>312</v>
      </c>
      <c r="G67" s="224" t="s">
        <v>311</v>
      </c>
      <c r="H67" s="224" t="s">
        <v>297</v>
      </c>
      <c r="I67" s="223" t="s">
        <v>295</v>
      </c>
      <c r="J67" s="224" t="s">
        <v>296</v>
      </c>
      <c r="K67" s="223" t="s">
        <v>295</v>
      </c>
      <c r="L67" s="223" t="s">
        <v>295</v>
      </c>
      <c r="M67" s="223" t="s">
        <v>295</v>
      </c>
      <c r="N67" s="1012"/>
      <c r="O67" s="1014"/>
      <c r="P67" s="1014"/>
      <c r="Q67" s="1014"/>
      <c r="R67" s="1014"/>
      <c r="S67" s="1014"/>
      <c r="T67" s="1014"/>
      <c r="U67" s="1014"/>
      <c r="V67" s="1014"/>
      <c r="W67" s="1014"/>
      <c r="X67" s="1014"/>
      <c r="Y67" s="1014"/>
      <c r="Z67" s="1014"/>
      <c r="AA67" s="1014"/>
      <c r="AB67" s="1014"/>
      <c r="AC67" s="1014"/>
      <c r="AD67" s="1014"/>
      <c r="AE67" s="1014"/>
      <c r="AF67" s="1014"/>
      <c r="AG67" s="1014"/>
      <c r="AH67" s="1014"/>
      <c r="AI67" s="1014"/>
      <c r="AJ67" s="1014"/>
      <c r="AK67" s="1014"/>
      <c r="AL67" s="1014"/>
      <c r="AM67" s="1014"/>
      <c r="AN67" s="1014"/>
      <c r="AO67" s="1012"/>
      <c r="AP67" s="1072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  <c r="BI67" s="213"/>
      <c r="BJ67" s="213"/>
      <c r="BK67" s="213"/>
      <c r="BL67" s="213"/>
      <c r="BM67" s="213"/>
      <c r="BN67" s="213"/>
      <c r="BO67" s="213"/>
      <c r="BP67" s="213"/>
      <c r="BQ67" s="213"/>
      <c r="BR67" s="213"/>
      <c r="BS67" s="213"/>
      <c r="BT67" s="213"/>
      <c r="BU67" s="213"/>
      <c r="BV67" s="213"/>
      <c r="BW67" s="213"/>
      <c r="BX67" s="213"/>
      <c r="BY67" s="213"/>
      <c r="BZ67" s="213"/>
      <c r="CA67" s="213"/>
      <c r="CB67" s="213"/>
      <c r="CC67" s="213"/>
      <c r="CD67" s="213"/>
      <c r="CE67" s="213"/>
      <c r="CF67" s="213"/>
      <c r="CG67" s="213"/>
      <c r="CH67" s="213"/>
      <c r="CI67" s="213"/>
      <c r="CJ67" s="213"/>
      <c r="CK67" s="213"/>
      <c r="CL67" s="213"/>
      <c r="CM67" s="213"/>
      <c r="CN67" s="213"/>
      <c r="CO67" s="213"/>
      <c r="CP67" s="213"/>
      <c r="CQ67" s="213"/>
      <c r="CR67" s="213"/>
      <c r="CS67" s="213"/>
      <c r="CT67" s="213"/>
      <c r="CU67" s="213"/>
      <c r="CV67" s="213"/>
      <c r="CW67" s="213"/>
    </row>
    <row r="68" spans="1:103" s="226" customFormat="1" ht="45" customHeight="1" x14ac:dyDescent="0.25">
      <c r="A68" s="222">
        <v>9</v>
      </c>
      <c r="B68" s="1075"/>
      <c r="C68" s="1075"/>
      <c r="D68" s="224" t="s">
        <v>229</v>
      </c>
      <c r="E68" s="223">
        <v>1</v>
      </c>
      <c r="F68" s="224" t="s">
        <v>310</v>
      </c>
      <c r="G68" s="224" t="s">
        <v>309</v>
      </c>
      <c r="H68" s="224" t="s">
        <v>297</v>
      </c>
      <c r="I68" s="223" t="s">
        <v>295</v>
      </c>
      <c r="J68" s="224" t="s">
        <v>296</v>
      </c>
      <c r="K68" s="223" t="s">
        <v>295</v>
      </c>
      <c r="L68" s="223" t="s">
        <v>295</v>
      </c>
      <c r="M68" s="223" t="s">
        <v>295</v>
      </c>
      <c r="N68" s="1012"/>
      <c r="O68" s="1014"/>
      <c r="P68" s="1014"/>
      <c r="Q68" s="1014"/>
      <c r="R68" s="1014"/>
      <c r="S68" s="1014"/>
      <c r="T68" s="1014"/>
      <c r="U68" s="1014"/>
      <c r="V68" s="1014"/>
      <c r="W68" s="1014"/>
      <c r="X68" s="1014"/>
      <c r="Y68" s="1014"/>
      <c r="Z68" s="1014"/>
      <c r="AA68" s="1014"/>
      <c r="AB68" s="1014"/>
      <c r="AC68" s="1014"/>
      <c r="AD68" s="1014"/>
      <c r="AE68" s="1014"/>
      <c r="AF68" s="1014"/>
      <c r="AG68" s="1014"/>
      <c r="AH68" s="1014"/>
      <c r="AI68" s="1014"/>
      <c r="AJ68" s="1014"/>
      <c r="AK68" s="1014"/>
      <c r="AL68" s="1014"/>
      <c r="AM68" s="1014"/>
      <c r="AN68" s="1014"/>
      <c r="AO68" s="1012"/>
      <c r="AP68" s="1072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  <c r="BI68" s="213"/>
      <c r="BJ68" s="213"/>
      <c r="BK68" s="213"/>
      <c r="BL68" s="213"/>
      <c r="BM68" s="213"/>
      <c r="BN68" s="213"/>
      <c r="BO68" s="213"/>
      <c r="BP68" s="213"/>
      <c r="BQ68" s="213"/>
      <c r="BR68" s="213"/>
      <c r="BS68" s="213"/>
      <c r="BT68" s="213"/>
      <c r="BU68" s="213"/>
      <c r="BV68" s="213"/>
      <c r="BW68" s="213"/>
      <c r="BX68" s="213"/>
      <c r="BY68" s="213"/>
      <c r="BZ68" s="213"/>
      <c r="CA68" s="213"/>
      <c r="CB68" s="213"/>
      <c r="CC68" s="213"/>
      <c r="CD68" s="213"/>
      <c r="CE68" s="213"/>
      <c r="CF68" s="213"/>
      <c r="CG68" s="213"/>
      <c r="CH68" s="213"/>
      <c r="CI68" s="213"/>
      <c r="CJ68" s="213"/>
      <c r="CK68" s="213"/>
      <c r="CL68" s="213"/>
      <c r="CM68" s="213"/>
      <c r="CN68" s="213"/>
      <c r="CO68" s="213"/>
      <c r="CP68" s="213"/>
      <c r="CQ68" s="213"/>
      <c r="CR68" s="213"/>
      <c r="CS68" s="213"/>
      <c r="CT68" s="213"/>
      <c r="CU68" s="213"/>
      <c r="CV68" s="213"/>
      <c r="CW68" s="213"/>
    </row>
    <row r="69" spans="1:103" s="226" customFormat="1" ht="45" customHeight="1" x14ac:dyDescent="0.25">
      <c r="A69" s="225">
        <v>10</v>
      </c>
      <c r="B69" s="1075"/>
      <c r="C69" s="1075"/>
      <c r="D69" s="224" t="s">
        <v>308</v>
      </c>
      <c r="E69" s="223">
        <v>1</v>
      </c>
      <c r="F69" s="224" t="s">
        <v>307</v>
      </c>
      <c r="G69" s="224" t="s">
        <v>306</v>
      </c>
      <c r="H69" s="224" t="s">
        <v>297</v>
      </c>
      <c r="I69" s="223" t="s">
        <v>295</v>
      </c>
      <c r="J69" s="224" t="s">
        <v>296</v>
      </c>
      <c r="K69" s="223" t="s">
        <v>295</v>
      </c>
      <c r="L69" s="223" t="s">
        <v>295</v>
      </c>
      <c r="M69" s="223" t="s">
        <v>295</v>
      </c>
      <c r="N69" s="1012"/>
      <c r="O69" s="1014"/>
      <c r="P69" s="1014"/>
      <c r="Q69" s="1014"/>
      <c r="R69" s="1014"/>
      <c r="S69" s="1014"/>
      <c r="T69" s="1014"/>
      <c r="U69" s="1014"/>
      <c r="V69" s="1014"/>
      <c r="W69" s="1014"/>
      <c r="X69" s="1014"/>
      <c r="Y69" s="1014"/>
      <c r="Z69" s="1014"/>
      <c r="AA69" s="1014"/>
      <c r="AB69" s="1014"/>
      <c r="AC69" s="1014"/>
      <c r="AD69" s="1014"/>
      <c r="AE69" s="1014"/>
      <c r="AF69" s="1014"/>
      <c r="AG69" s="1014"/>
      <c r="AH69" s="1014"/>
      <c r="AI69" s="1014"/>
      <c r="AJ69" s="1014"/>
      <c r="AK69" s="1014"/>
      <c r="AL69" s="1014"/>
      <c r="AM69" s="1014"/>
      <c r="AN69" s="1014"/>
      <c r="AO69" s="1012"/>
      <c r="AP69" s="1072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  <c r="BI69" s="213"/>
      <c r="BJ69" s="213"/>
      <c r="BK69" s="213"/>
      <c r="BL69" s="213"/>
      <c r="BM69" s="213"/>
      <c r="BN69" s="213"/>
      <c r="BO69" s="213"/>
      <c r="BP69" s="213"/>
      <c r="BQ69" s="213"/>
      <c r="BR69" s="213"/>
      <c r="BS69" s="213"/>
      <c r="BT69" s="213"/>
      <c r="BU69" s="213"/>
      <c r="BV69" s="213"/>
      <c r="BW69" s="213"/>
      <c r="BX69" s="213"/>
      <c r="BY69" s="213"/>
      <c r="BZ69" s="213"/>
      <c r="CA69" s="213"/>
      <c r="CB69" s="213"/>
      <c r="CC69" s="213"/>
      <c r="CD69" s="213"/>
      <c r="CE69" s="213"/>
      <c r="CF69" s="213"/>
      <c r="CG69" s="213"/>
      <c r="CH69" s="213"/>
      <c r="CI69" s="213"/>
      <c r="CJ69" s="213"/>
      <c r="CK69" s="213"/>
      <c r="CL69" s="213"/>
      <c r="CM69" s="213"/>
      <c r="CN69" s="213"/>
      <c r="CO69" s="213"/>
      <c r="CP69" s="213"/>
      <c r="CQ69" s="213"/>
      <c r="CR69" s="213"/>
      <c r="CS69" s="213"/>
      <c r="CT69" s="213"/>
      <c r="CU69" s="213"/>
      <c r="CV69" s="213"/>
      <c r="CW69" s="213"/>
    </row>
    <row r="70" spans="1:103" s="226" customFormat="1" ht="45" customHeight="1" x14ac:dyDescent="0.25">
      <c r="A70" s="222">
        <v>11</v>
      </c>
      <c r="B70" s="1075"/>
      <c r="C70" s="1075"/>
      <c r="D70" s="224" t="s">
        <v>305</v>
      </c>
      <c r="E70" s="223">
        <v>1</v>
      </c>
      <c r="F70" s="224" t="s">
        <v>304</v>
      </c>
      <c r="G70" s="224" t="s">
        <v>303</v>
      </c>
      <c r="H70" s="224" t="s">
        <v>297</v>
      </c>
      <c r="I70" s="223" t="s">
        <v>295</v>
      </c>
      <c r="J70" s="224" t="s">
        <v>296</v>
      </c>
      <c r="K70" s="223" t="s">
        <v>295</v>
      </c>
      <c r="L70" s="223" t="s">
        <v>295</v>
      </c>
      <c r="M70" s="223" t="s">
        <v>295</v>
      </c>
      <c r="N70" s="1012"/>
      <c r="O70" s="1014"/>
      <c r="P70" s="1014"/>
      <c r="Q70" s="1014"/>
      <c r="R70" s="1014"/>
      <c r="S70" s="1014"/>
      <c r="T70" s="1014"/>
      <c r="U70" s="1014"/>
      <c r="V70" s="1014"/>
      <c r="W70" s="1014"/>
      <c r="X70" s="1014"/>
      <c r="Y70" s="1014"/>
      <c r="Z70" s="1014"/>
      <c r="AA70" s="1014"/>
      <c r="AB70" s="1014"/>
      <c r="AC70" s="1014"/>
      <c r="AD70" s="1014"/>
      <c r="AE70" s="1014"/>
      <c r="AF70" s="1014"/>
      <c r="AG70" s="1014"/>
      <c r="AH70" s="1014"/>
      <c r="AI70" s="1014"/>
      <c r="AJ70" s="1014"/>
      <c r="AK70" s="1014"/>
      <c r="AL70" s="1014"/>
      <c r="AM70" s="1014"/>
      <c r="AN70" s="1014"/>
      <c r="AO70" s="1012"/>
      <c r="AP70" s="1072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  <c r="BI70" s="213"/>
      <c r="BJ70" s="213"/>
      <c r="BK70" s="213"/>
      <c r="BL70" s="213"/>
      <c r="BM70" s="213"/>
      <c r="BN70" s="213"/>
      <c r="BO70" s="213"/>
      <c r="BP70" s="213"/>
      <c r="BQ70" s="213"/>
      <c r="BR70" s="213"/>
      <c r="BS70" s="213"/>
      <c r="BT70" s="213"/>
      <c r="BU70" s="213"/>
      <c r="BV70" s="213"/>
      <c r="BW70" s="213"/>
      <c r="BX70" s="213"/>
      <c r="BY70" s="213"/>
      <c r="BZ70" s="213"/>
      <c r="CA70" s="213"/>
      <c r="CB70" s="213"/>
      <c r="CC70" s="213"/>
      <c r="CD70" s="213"/>
      <c r="CE70" s="213"/>
      <c r="CF70" s="213"/>
      <c r="CG70" s="213"/>
      <c r="CH70" s="213"/>
      <c r="CI70" s="213"/>
      <c r="CJ70" s="213"/>
      <c r="CK70" s="213"/>
      <c r="CL70" s="213"/>
      <c r="CM70" s="213"/>
      <c r="CN70" s="213"/>
      <c r="CO70" s="213"/>
      <c r="CP70" s="213"/>
      <c r="CQ70" s="213"/>
      <c r="CR70" s="213"/>
      <c r="CS70" s="213"/>
      <c r="CT70" s="213"/>
      <c r="CU70" s="213"/>
      <c r="CV70" s="213"/>
      <c r="CW70" s="213"/>
    </row>
    <row r="71" spans="1:103" s="150" customFormat="1" ht="45" customHeight="1" x14ac:dyDescent="0.25">
      <c r="A71" s="225">
        <v>12</v>
      </c>
      <c r="B71" s="1075"/>
      <c r="C71" s="1075"/>
      <c r="D71" s="224" t="s">
        <v>302</v>
      </c>
      <c r="E71" s="223">
        <v>1</v>
      </c>
      <c r="F71" s="224" t="s">
        <v>301</v>
      </c>
      <c r="G71" s="224" t="s">
        <v>300</v>
      </c>
      <c r="H71" s="224" t="s">
        <v>297</v>
      </c>
      <c r="I71" s="223" t="s">
        <v>295</v>
      </c>
      <c r="J71" s="224" t="s">
        <v>296</v>
      </c>
      <c r="K71" s="223" t="s">
        <v>295</v>
      </c>
      <c r="L71" s="223" t="s">
        <v>295</v>
      </c>
      <c r="M71" s="223" t="s">
        <v>295</v>
      </c>
      <c r="N71" s="1012"/>
      <c r="O71" s="1014"/>
      <c r="P71" s="1014"/>
      <c r="Q71" s="1014"/>
      <c r="R71" s="1014"/>
      <c r="S71" s="1014"/>
      <c r="T71" s="1014"/>
      <c r="U71" s="1014"/>
      <c r="V71" s="1014"/>
      <c r="W71" s="1014"/>
      <c r="X71" s="1014"/>
      <c r="Y71" s="1014"/>
      <c r="Z71" s="1014"/>
      <c r="AA71" s="1014"/>
      <c r="AB71" s="1014"/>
      <c r="AC71" s="1014"/>
      <c r="AD71" s="1014"/>
      <c r="AE71" s="1014"/>
      <c r="AF71" s="1014"/>
      <c r="AG71" s="1014"/>
      <c r="AH71" s="1014"/>
      <c r="AI71" s="1014"/>
      <c r="AJ71" s="1014"/>
      <c r="AK71" s="1014"/>
      <c r="AL71" s="1014"/>
      <c r="AM71" s="1014"/>
      <c r="AN71" s="1014"/>
      <c r="AO71" s="1012"/>
      <c r="AP71" s="1072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</row>
    <row r="72" spans="1:103" s="219" customFormat="1" ht="45" customHeight="1" thickBot="1" x14ac:dyDescent="0.3">
      <c r="A72" s="222">
        <v>13</v>
      </c>
      <c r="B72" s="1076"/>
      <c r="C72" s="1076"/>
      <c r="D72" s="221" t="s">
        <v>299</v>
      </c>
      <c r="E72" s="220">
        <v>1</v>
      </c>
      <c r="F72" s="221">
        <v>2021</v>
      </c>
      <c r="G72" s="221" t="s">
        <v>298</v>
      </c>
      <c r="H72" s="221" t="s">
        <v>297</v>
      </c>
      <c r="I72" s="220" t="s">
        <v>295</v>
      </c>
      <c r="J72" s="221" t="s">
        <v>296</v>
      </c>
      <c r="K72" s="220" t="s">
        <v>295</v>
      </c>
      <c r="L72" s="220" t="s">
        <v>295</v>
      </c>
      <c r="M72" s="220" t="s">
        <v>295</v>
      </c>
      <c r="N72" s="1068"/>
      <c r="O72" s="1015"/>
      <c r="P72" s="1015"/>
      <c r="Q72" s="1015"/>
      <c r="R72" s="1015"/>
      <c r="S72" s="1015"/>
      <c r="T72" s="1015"/>
      <c r="U72" s="1015"/>
      <c r="V72" s="1015"/>
      <c r="W72" s="1015"/>
      <c r="X72" s="1015"/>
      <c r="Y72" s="1015"/>
      <c r="Z72" s="1015"/>
      <c r="AA72" s="1015"/>
      <c r="AB72" s="1015"/>
      <c r="AC72" s="1015"/>
      <c r="AD72" s="1015"/>
      <c r="AE72" s="1015"/>
      <c r="AF72" s="1015"/>
      <c r="AG72" s="1015"/>
      <c r="AH72" s="1015"/>
      <c r="AI72" s="1015"/>
      <c r="AJ72" s="1015"/>
      <c r="AK72" s="1015"/>
      <c r="AL72" s="1015"/>
      <c r="AM72" s="1015"/>
      <c r="AN72" s="1015"/>
      <c r="AO72" s="1068"/>
      <c r="AP72" s="1073"/>
    </row>
    <row r="73" spans="1:103" s="215" customFormat="1" ht="24.75" customHeight="1" thickBot="1" x14ac:dyDescent="0.3">
      <c r="A73" s="1019" t="s">
        <v>294</v>
      </c>
      <c r="B73" s="1020"/>
      <c r="C73" s="218">
        <v>117</v>
      </c>
      <c r="D73" s="218"/>
      <c r="E73" s="218">
        <f>SUM(E7:E72)</f>
        <v>88</v>
      </c>
      <c r="F73" s="218"/>
      <c r="G73" s="218"/>
      <c r="H73" s="218"/>
      <c r="I73" s="218"/>
      <c r="J73" s="218"/>
      <c r="K73" s="218"/>
      <c r="L73" s="218"/>
      <c r="M73" s="218"/>
      <c r="N73" s="218">
        <f t="shared" ref="N73:T73" si="9">SUM(N7:N72)</f>
        <v>25166073</v>
      </c>
      <c r="O73" s="218">
        <f t="shared" si="9"/>
        <v>50505814</v>
      </c>
      <c r="P73" s="218">
        <f t="shared" si="9"/>
        <v>20935310</v>
      </c>
      <c r="Q73" s="218">
        <f t="shared" si="9"/>
        <v>96782817</v>
      </c>
      <c r="R73" s="218">
        <f t="shared" si="9"/>
        <v>55040</v>
      </c>
      <c r="S73" s="218">
        <f t="shared" si="9"/>
        <v>26450</v>
      </c>
      <c r="T73" s="218">
        <f t="shared" si="9"/>
        <v>15500</v>
      </c>
      <c r="U73" s="218">
        <v>100200</v>
      </c>
      <c r="V73" s="218">
        <f>SUM(V7:V72)</f>
        <v>159222</v>
      </c>
      <c r="W73" s="218">
        <v>0</v>
      </c>
      <c r="X73" s="218">
        <v>0</v>
      </c>
      <c r="Y73" s="218">
        <v>0</v>
      </c>
      <c r="Z73" s="218">
        <v>0</v>
      </c>
      <c r="AA73" s="218">
        <v>0</v>
      </c>
      <c r="AB73" s="218">
        <v>0</v>
      </c>
      <c r="AC73" s="218">
        <v>0</v>
      </c>
      <c r="AD73" s="218">
        <v>0</v>
      </c>
      <c r="AE73" s="218">
        <v>0</v>
      </c>
      <c r="AF73" s="218">
        <v>0</v>
      </c>
      <c r="AG73" s="218">
        <f t="shared" ref="AG73:AP73" si="10">SUM(AG7:AG72)</f>
        <v>139.5</v>
      </c>
      <c r="AH73" s="218">
        <f t="shared" si="10"/>
        <v>5229360</v>
      </c>
      <c r="AI73" s="218">
        <f t="shared" si="10"/>
        <v>256840</v>
      </c>
      <c r="AJ73" s="218">
        <f t="shared" si="10"/>
        <v>34597900</v>
      </c>
      <c r="AK73" s="218">
        <f t="shared" si="10"/>
        <v>234</v>
      </c>
      <c r="AL73" s="218">
        <f t="shared" si="10"/>
        <v>33798160</v>
      </c>
      <c r="AM73" s="218">
        <f t="shared" si="10"/>
        <v>4761240</v>
      </c>
      <c r="AN73" s="218">
        <f t="shared" si="10"/>
        <v>8150539.5</v>
      </c>
      <c r="AO73" s="218">
        <f t="shared" si="10"/>
        <v>50180173.5</v>
      </c>
      <c r="AP73" s="217">
        <f t="shared" si="10"/>
        <v>-19348833</v>
      </c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</row>
  </sheetData>
  <mergeCells count="134">
    <mergeCell ref="A1:AP1"/>
    <mergeCell ref="AP63:AP72"/>
    <mergeCell ref="AO63:AO72"/>
    <mergeCell ref="W63:W72"/>
    <mergeCell ref="V63:V72"/>
    <mergeCell ref="U63:U72"/>
    <mergeCell ref="T63:T72"/>
    <mergeCell ref="S63:S72"/>
    <mergeCell ref="P63:P72"/>
    <mergeCell ref="Q63:Q72"/>
    <mergeCell ref="B60:B72"/>
    <mergeCell ref="C60:C72"/>
    <mergeCell ref="V60:V62"/>
    <mergeCell ref="U60:U62"/>
    <mergeCell ref="B16:B30"/>
    <mergeCell ref="C16:C30"/>
    <mergeCell ref="V16:V30"/>
    <mergeCell ref="R63:R72"/>
    <mergeCell ref="B31:B59"/>
    <mergeCell ref="C31:C59"/>
    <mergeCell ref="AG2:AP2"/>
    <mergeCell ref="AP3:AP4"/>
    <mergeCell ref="N60:N62"/>
    <mergeCell ref="O60:O62"/>
    <mergeCell ref="N63:N72"/>
    <mergeCell ref="O63:O72"/>
    <mergeCell ref="P60:P62"/>
    <mergeCell ref="AM60:AM62"/>
    <mergeCell ref="AN60:AN62"/>
    <mergeCell ref="AG63:AG72"/>
    <mergeCell ref="AI63:AI72"/>
    <mergeCell ref="AJ63:AJ72"/>
    <mergeCell ref="AL63:AL72"/>
    <mergeCell ref="AM63:AM72"/>
    <mergeCell ref="AK63:AK72"/>
    <mergeCell ref="AH63:AH72"/>
    <mergeCell ref="AK3:AO3"/>
    <mergeCell ref="AH10:AH14"/>
    <mergeCell ref="AG10:AG14"/>
    <mergeCell ref="AF10:AF14"/>
    <mergeCell ref="AE10:AE14"/>
    <mergeCell ref="AF60:AF62"/>
    <mergeCell ref="AG60:AG62"/>
    <mergeCell ref="T60:T62"/>
    <mergeCell ref="W60:W62"/>
    <mergeCell ref="X60:X62"/>
    <mergeCell ref="Y60:Y62"/>
    <mergeCell ref="Z60:Z62"/>
    <mergeCell ref="AA60:AA62"/>
    <mergeCell ref="AB60:AB62"/>
    <mergeCell ref="AC60:AC62"/>
    <mergeCell ref="AG3:AJ3"/>
    <mergeCell ref="J3:J4"/>
    <mergeCell ref="I3:I4"/>
    <mergeCell ref="N3:N4"/>
    <mergeCell ref="Y10:Y14"/>
    <mergeCell ref="W10:W14"/>
    <mergeCell ref="U10:U14"/>
    <mergeCell ref="V10:V14"/>
    <mergeCell ref="AD10:AD14"/>
    <mergeCell ref="AC10:AC14"/>
    <mergeCell ref="AB10:AB14"/>
    <mergeCell ref="Z10:Z14"/>
    <mergeCell ref="AA10:AA14"/>
    <mergeCell ref="Y3:AB3"/>
    <mergeCell ref="AC3:AF3"/>
    <mergeCell ref="A2:A5"/>
    <mergeCell ref="B2:B5"/>
    <mergeCell ref="C2:C5"/>
    <mergeCell ref="D3:D5"/>
    <mergeCell ref="D2:H2"/>
    <mergeCell ref="X10:X14"/>
    <mergeCell ref="Y2:AF2"/>
    <mergeCell ref="W4:W5"/>
    <mergeCell ref="X4:X5"/>
    <mergeCell ref="R2:U3"/>
    <mergeCell ref="R10:R14"/>
    <mergeCell ref="V2:X2"/>
    <mergeCell ref="I2:M2"/>
    <mergeCell ref="N2:Q2"/>
    <mergeCell ref="B10:B14"/>
    <mergeCell ref="C10:C14"/>
    <mergeCell ref="S10:S14"/>
    <mergeCell ref="T10:T14"/>
    <mergeCell ref="M10:M14"/>
    <mergeCell ref="Q10:Q14"/>
    <mergeCell ref="O10:O14"/>
    <mergeCell ref="P10:P14"/>
    <mergeCell ref="N10:N14"/>
    <mergeCell ref="E3:E4"/>
    <mergeCell ref="F3:F4"/>
    <mergeCell ref="G3:G4"/>
    <mergeCell ref="M3:M4"/>
    <mergeCell ref="L3:L4"/>
    <mergeCell ref="K3:K4"/>
    <mergeCell ref="O3:O4"/>
    <mergeCell ref="V3:X3"/>
    <mergeCell ref="V4:V5"/>
    <mergeCell ref="P3:P4"/>
    <mergeCell ref="V31:V59"/>
    <mergeCell ref="A73:B73"/>
    <mergeCell ref="V7:V9"/>
    <mergeCell ref="AP60:AP62"/>
    <mergeCell ref="B7:B9"/>
    <mergeCell ref="C7:C9"/>
    <mergeCell ref="AP10:AP14"/>
    <mergeCell ref="X63:X72"/>
    <mergeCell ref="Y63:Y72"/>
    <mergeCell ref="AA63:AA72"/>
    <mergeCell ref="AC63:AC72"/>
    <mergeCell ref="AI10:AI14"/>
    <mergeCell ref="AJ10:AJ14"/>
    <mergeCell ref="AO10:AO14"/>
    <mergeCell ref="AN10:AN14"/>
    <mergeCell ref="AL10:AL14"/>
    <mergeCell ref="AM10:AM14"/>
    <mergeCell ref="AK10:AK14"/>
    <mergeCell ref="AD60:AD62"/>
    <mergeCell ref="AE60:AE62"/>
    <mergeCell ref="Q60:Q62"/>
    <mergeCell ref="R60:R62"/>
    <mergeCell ref="S60:S62"/>
    <mergeCell ref="AN63:AN72"/>
    <mergeCell ref="AO60:AO62"/>
    <mergeCell ref="AH60:AH62"/>
    <mergeCell ref="AI60:AI62"/>
    <mergeCell ref="AJ60:AJ62"/>
    <mergeCell ref="AK60:AK62"/>
    <mergeCell ref="AL60:AL62"/>
    <mergeCell ref="Z63:Z72"/>
    <mergeCell ref="AB63:AB72"/>
    <mergeCell ref="AE63:AE72"/>
    <mergeCell ref="AD63:AD72"/>
    <mergeCell ref="AF63:AF72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3"/>
  <sheetViews>
    <sheetView topLeftCell="A54" zoomScale="85" zoomScaleNormal="85" workbookViewId="0">
      <selection activeCell="H55" sqref="H55"/>
    </sheetView>
  </sheetViews>
  <sheetFormatPr defaultRowHeight="13.5" x14ac:dyDescent="0.25"/>
  <cols>
    <col min="1" max="1" width="4.7109375" style="140" customWidth="1"/>
    <col min="2" max="2" width="14.7109375" style="140" customWidth="1"/>
    <col min="3" max="3" width="5.42578125" style="140" customWidth="1"/>
    <col min="4" max="4" width="18.85546875" style="140" customWidth="1"/>
    <col min="5" max="5" width="5.85546875" style="140" customWidth="1"/>
    <col min="6" max="6" width="13" style="140" customWidth="1"/>
    <col min="7" max="7" width="17.5703125" style="140" customWidth="1"/>
    <col min="8" max="8" width="28.42578125" style="140" customWidth="1"/>
    <col min="9" max="9" width="5.85546875" style="140" customWidth="1"/>
    <col min="10" max="10" width="23.85546875" style="140" customWidth="1"/>
    <col min="11" max="11" width="5.85546875" style="140" customWidth="1"/>
    <col min="12" max="12" width="14.85546875" style="140" customWidth="1"/>
    <col min="13" max="13" width="23.140625" style="140" customWidth="1"/>
    <col min="14" max="14" width="11.85546875" style="140" customWidth="1"/>
    <col min="15" max="15" width="14" style="140" customWidth="1"/>
    <col min="16" max="16" width="10" style="140" customWidth="1"/>
    <col min="17" max="17" width="12.28515625" style="140" customWidth="1"/>
    <col min="18" max="18" width="10.28515625" style="140" customWidth="1"/>
    <col min="19" max="19" width="7.28515625" style="140" customWidth="1"/>
    <col min="20" max="20" width="6.28515625" style="140" customWidth="1"/>
    <col min="21" max="21" width="9.7109375" style="140" customWidth="1"/>
    <col min="22" max="22" width="6.85546875" style="140" customWidth="1"/>
    <col min="23" max="23" width="7" style="140" customWidth="1"/>
    <col min="24" max="24" width="13.5703125" style="140" customWidth="1"/>
    <col min="25" max="25" width="6.140625" style="140" customWidth="1"/>
    <col min="26" max="26" width="6.5703125" style="140" customWidth="1"/>
    <col min="27" max="27" width="11.85546875" style="140" customWidth="1"/>
    <col min="28" max="28" width="13.28515625" style="140" customWidth="1"/>
    <col min="29" max="29" width="6.28515625" style="140" customWidth="1"/>
    <col min="30" max="31" width="5.42578125" style="140" customWidth="1"/>
    <col min="32" max="32" width="13.42578125" style="140" customWidth="1"/>
    <col min="33" max="33" width="10.42578125" style="141" customWidth="1"/>
    <col min="34" max="34" width="9.7109375" style="141" customWidth="1"/>
    <col min="35" max="35" width="9.5703125" style="141" customWidth="1"/>
    <col min="36" max="36" width="12.7109375" style="141" customWidth="1"/>
    <col min="37" max="37" width="10.5703125" style="140" customWidth="1"/>
    <col min="38" max="38" width="10.85546875" style="140" customWidth="1"/>
    <col min="39" max="39" width="10.5703125" style="140" customWidth="1"/>
    <col min="40" max="40" width="11.42578125" style="140" customWidth="1"/>
    <col min="41" max="41" width="14.7109375" style="140" customWidth="1"/>
    <col min="42" max="42" width="20.85546875" style="140" customWidth="1"/>
    <col min="43" max="43" width="8.85546875" style="140" customWidth="1"/>
    <col min="44" max="16384" width="9.140625" style="140"/>
  </cols>
  <sheetData>
    <row r="1" spans="1:58" ht="49.5" customHeight="1" x14ac:dyDescent="0.25">
      <c r="A1" s="905" t="s">
        <v>293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  <c r="R1" s="905"/>
      <c r="S1" s="905"/>
      <c r="T1" s="905"/>
      <c r="U1" s="905"/>
      <c r="V1" s="905"/>
      <c r="W1" s="905"/>
      <c r="X1" s="905"/>
      <c r="Y1" s="905"/>
      <c r="Z1" s="905"/>
      <c r="AA1" s="905"/>
      <c r="AB1" s="905"/>
      <c r="AC1" s="905"/>
      <c r="AD1" s="905"/>
      <c r="AE1" s="905"/>
      <c r="AF1" s="905"/>
      <c r="AG1" s="905"/>
      <c r="AH1" s="905"/>
      <c r="AI1" s="905"/>
      <c r="AJ1" s="905"/>
      <c r="AK1" s="905"/>
      <c r="AL1" s="905"/>
      <c r="AM1" s="905"/>
      <c r="AN1" s="905"/>
      <c r="AO1" s="905"/>
      <c r="AP1" s="211"/>
      <c r="AQ1" s="211"/>
    </row>
    <row r="2" spans="1:58" ht="57" customHeight="1" x14ac:dyDescent="0.25">
      <c r="A2" s="945" t="s">
        <v>134</v>
      </c>
      <c r="B2" s="890" t="s">
        <v>133</v>
      </c>
      <c r="C2" s="894" t="s">
        <v>132</v>
      </c>
      <c r="D2" s="1083" t="s">
        <v>131</v>
      </c>
      <c r="E2" s="1083"/>
      <c r="F2" s="1083"/>
      <c r="G2" s="1083"/>
      <c r="H2" s="1083"/>
      <c r="I2" s="890" t="s">
        <v>130</v>
      </c>
      <c r="J2" s="890"/>
      <c r="K2" s="890"/>
      <c r="L2" s="890"/>
      <c r="M2" s="890"/>
      <c r="N2" s="1084" t="s">
        <v>129</v>
      </c>
      <c r="O2" s="1084"/>
      <c r="P2" s="1084"/>
      <c r="Q2" s="1084"/>
      <c r="R2" s="914" t="s">
        <v>128</v>
      </c>
      <c r="S2" s="914"/>
      <c r="T2" s="914"/>
      <c r="U2" s="914"/>
      <c r="V2" s="890" t="s">
        <v>127</v>
      </c>
      <c r="W2" s="890"/>
      <c r="X2" s="890"/>
      <c r="Y2" s="1083" t="s">
        <v>126</v>
      </c>
      <c r="Z2" s="1083"/>
      <c r="AA2" s="1083"/>
      <c r="AB2" s="1083"/>
      <c r="AC2" s="1083"/>
      <c r="AD2" s="1083"/>
      <c r="AE2" s="1083"/>
      <c r="AF2" s="1083"/>
      <c r="AG2" s="890" t="s">
        <v>125</v>
      </c>
      <c r="AH2" s="890"/>
      <c r="AI2" s="890"/>
      <c r="AJ2" s="890"/>
      <c r="AK2" s="890"/>
      <c r="AL2" s="890"/>
      <c r="AM2" s="890"/>
      <c r="AN2" s="890"/>
      <c r="AO2" s="890"/>
      <c r="AP2" s="890"/>
      <c r="AQ2" s="210"/>
    </row>
    <row r="3" spans="1:58" ht="136.5" customHeight="1" x14ac:dyDescent="0.25">
      <c r="A3" s="945"/>
      <c r="B3" s="890"/>
      <c r="C3" s="894"/>
      <c r="D3" s="894" t="s">
        <v>124</v>
      </c>
      <c r="E3" s="890" t="s">
        <v>123</v>
      </c>
      <c r="F3" s="903" t="s">
        <v>122</v>
      </c>
      <c r="G3" s="894" t="s">
        <v>121</v>
      </c>
      <c r="H3" s="904" t="s">
        <v>292</v>
      </c>
      <c r="I3" s="894" t="s">
        <v>119</v>
      </c>
      <c r="J3" s="894" t="s">
        <v>118</v>
      </c>
      <c r="K3" s="894" t="s">
        <v>117</v>
      </c>
      <c r="L3" s="894" t="s">
        <v>116</v>
      </c>
      <c r="M3" s="890" t="s">
        <v>100</v>
      </c>
      <c r="N3" s="895" t="s">
        <v>115</v>
      </c>
      <c r="O3" s="895" t="s">
        <v>114</v>
      </c>
      <c r="P3" s="895" t="s">
        <v>113</v>
      </c>
      <c r="Q3" s="896" t="s">
        <v>107</v>
      </c>
      <c r="R3" s="914"/>
      <c r="S3" s="914"/>
      <c r="T3" s="914"/>
      <c r="U3" s="914"/>
      <c r="V3" s="890" t="s">
        <v>112</v>
      </c>
      <c r="W3" s="890"/>
      <c r="X3" s="890"/>
      <c r="Y3" s="890" t="s">
        <v>111</v>
      </c>
      <c r="Z3" s="890"/>
      <c r="AA3" s="890"/>
      <c r="AB3" s="890"/>
      <c r="AC3" s="890" t="s">
        <v>110</v>
      </c>
      <c r="AD3" s="890"/>
      <c r="AE3" s="890"/>
      <c r="AF3" s="890"/>
      <c r="AG3" s="891" t="s">
        <v>109</v>
      </c>
      <c r="AH3" s="891"/>
      <c r="AI3" s="891"/>
      <c r="AJ3" s="891"/>
      <c r="AK3" s="892" t="s">
        <v>108</v>
      </c>
      <c r="AL3" s="892"/>
      <c r="AM3" s="892"/>
      <c r="AN3" s="892"/>
      <c r="AO3" s="893" t="s">
        <v>107</v>
      </c>
      <c r="AP3" s="1086" t="s">
        <v>106</v>
      </c>
      <c r="AQ3" s="209"/>
    </row>
    <row r="4" spans="1:58" ht="93.75" customHeight="1" x14ac:dyDescent="0.25">
      <c r="A4" s="945"/>
      <c r="B4" s="890"/>
      <c r="C4" s="894"/>
      <c r="D4" s="894"/>
      <c r="E4" s="890"/>
      <c r="F4" s="903"/>
      <c r="G4" s="894"/>
      <c r="H4" s="904"/>
      <c r="I4" s="894"/>
      <c r="J4" s="894"/>
      <c r="K4" s="894"/>
      <c r="L4" s="894"/>
      <c r="M4" s="890"/>
      <c r="N4" s="895"/>
      <c r="O4" s="895"/>
      <c r="P4" s="895"/>
      <c r="Q4" s="896"/>
      <c r="R4" s="208" t="s">
        <v>105</v>
      </c>
      <c r="S4" s="208" t="s">
        <v>104</v>
      </c>
      <c r="T4" s="208" t="s">
        <v>103</v>
      </c>
      <c r="U4" s="208" t="s">
        <v>96</v>
      </c>
      <c r="V4" s="95" t="s">
        <v>291</v>
      </c>
      <c r="W4" s="95" t="s">
        <v>101</v>
      </c>
      <c r="X4" s="95" t="s">
        <v>93</v>
      </c>
      <c r="Y4" s="207" t="s">
        <v>99</v>
      </c>
      <c r="Z4" s="207" t="s">
        <v>98</v>
      </c>
      <c r="AA4" s="207" t="s">
        <v>97</v>
      </c>
      <c r="AB4" s="207" t="s">
        <v>100</v>
      </c>
      <c r="AC4" s="207" t="s">
        <v>99</v>
      </c>
      <c r="AD4" s="207" t="s">
        <v>98</v>
      </c>
      <c r="AE4" s="207" t="s">
        <v>97</v>
      </c>
      <c r="AF4" s="207" t="s">
        <v>100</v>
      </c>
      <c r="AG4" s="206" t="s">
        <v>99</v>
      </c>
      <c r="AH4" s="206" t="s">
        <v>98</v>
      </c>
      <c r="AI4" s="206" t="s">
        <v>97</v>
      </c>
      <c r="AJ4" s="205" t="s">
        <v>96</v>
      </c>
      <c r="AK4" s="204" t="s">
        <v>99</v>
      </c>
      <c r="AL4" s="204" t="s">
        <v>98</v>
      </c>
      <c r="AM4" s="204" t="s">
        <v>97</v>
      </c>
      <c r="AN4" s="203" t="s">
        <v>96</v>
      </c>
      <c r="AO4" s="893"/>
      <c r="AP4" s="1086"/>
      <c r="AQ4" s="130"/>
    </row>
    <row r="5" spans="1:58" ht="43.5" customHeight="1" x14ac:dyDescent="0.25">
      <c r="A5" s="945"/>
      <c r="B5" s="890"/>
      <c r="C5" s="56" t="s">
        <v>94</v>
      </c>
      <c r="D5" s="894"/>
      <c r="E5" s="56" t="s">
        <v>94</v>
      </c>
      <c r="F5" s="202"/>
      <c r="G5" s="202"/>
      <c r="H5" s="201"/>
      <c r="I5" s="95"/>
      <c r="J5" s="95"/>
      <c r="K5" s="200"/>
      <c r="L5" s="95"/>
      <c r="M5" s="95"/>
      <c r="N5" s="90" t="s">
        <v>88</v>
      </c>
      <c r="O5" s="90" t="s">
        <v>88</v>
      </c>
      <c r="P5" s="90" t="s">
        <v>88</v>
      </c>
      <c r="Q5" s="97" t="s">
        <v>88</v>
      </c>
      <c r="R5" s="54" t="s">
        <v>89</v>
      </c>
      <c r="S5" s="54" t="s">
        <v>89</v>
      </c>
      <c r="T5" s="54" t="s">
        <v>89</v>
      </c>
      <c r="U5" s="54" t="s">
        <v>89</v>
      </c>
      <c r="V5" s="95" t="s">
        <v>95</v>
      </c>
      <c r="W5" s="95" t="s">
        <v>94</v>
      </c>
      <c r="X5" s="95" t="s">
        <v>93</v>
      </c>
      <c r="Y5" s="95" t="s">
        <v>92</v>
      </c>
      <c r="Z5" s="95" t="s">
        <v>91</v>
      </c>
      <c r="AA5" s="95" t="s">
        <v>90</v>
      </c>
      <c r="AB5" s="95"/>
      <c r="AC5" s="95" t="s">
        <v>92</v>
      </c>
      <c r="AD5" s="95" t="s">
        <v>91</v>
      </c>
      <c r="AE5" s="95" t="s">
        <v>90</v>
      </c>
      <c r="AF5" s="95"/>
      <c r="AG5" s="68" t="s">
        <v>89</v>
      </c>
      <c r="AH5" s="68" t="s">
        <v>89</v>
      </c>
      <c r="AI5" s="68" t="s">
        <v>89</v>
      </c>
      <c r="AJ5" s="68" t="s">
        <v>89</v>
      </c>
      <c r="AK5" s="67" t="s">
        <v>89</v>
      </c>
      <c r="AL5" s="67" t="s">
        <v>89</v>
      </c>
      <c r="AM5" s="67" t="s">
        <v>89</v>
      </c>
      <c r="AN5" s="199" t="s">
        <v>88</v>
      </c>
      <c r="AO5" s="66" t="s">
        <v>88</v>
      </c>
      <c r="AP5" s="158" t="s">
        <v>88</v>
      </c>
      <c r="AQ5" s="74"/>
    </row>
    <row r="6" spans="1:58" s="197" customFormat="1" ht="19.5" customHeight="1" x14ac:dyDescent="0.25">
      <c r="A6" s="197">
        <v>1</v>
      </c>
      <c r="B6" s="197">
        <v>2</v>
      </c>
      <c r="C6" s="197">
        <v>3</v>
      </c>
      <c r="D6" s="197">
        <v>4</v>
      </c>
      <c r="E6" s="197">
        <v>5</v>
      </c>
      <c r="F6" s="197">
        <v>6</v>
      </c>
      <c r="G6" s="197">
        <v>7</v>
      </c>
      <c r="H6" s="197">
        <v>8</v>
      </c>
      <c r="I6" s="197">
        <v>9</v>
      </c>
      <c r="J6" s="197">
        <v>10</v>
      </c>
      <c r="K6" s="197">
        <v>11</v>
      </c>
      <c r="L6" s="197">
        <v>12</v>
      </c>
      <c r="M6" s="197">
        <v>13</v>
      </c>
      <c r="N6" s="197">
        <v>14</v>
      </c>
      <c r="O6" s="197">
        <v>15</v>
      </c>
      <c r="P6" s="197">
        <v>16</v>
      </c>
      <c r="Q6" s="197">
        <v>17</v>
      </c>
      <c r="R6" s="197">
        <v>18</v>
      </c>
      <c r="S6" s="197">
        <v>19</v>
      </c>
      <c r="T6" s="197">
        <v>20</v>
      </c>
      <c r="U6" s="197">
        <v>21</v>
      </c>
      <c r="V6" s="197">
        <v>22</v>
      </c>
      <c r="W6" s="197">
        <v>23</v>
      </c>
      <c r="X6" s="197">
        <v>24</v>
      </c>
      <c r="Y6" s="197">
        <v>25</v>
      </c>
      <c r="Z6" s="197">
        <v>26</v>
      </c>
      <c r="AA6" s="197">
        <v>27</v>
      </c>
      <c r="AB6" s="197">
        <v>28</v>
      </c>
      <c r="AC6" s="197">
        <v>29</v>
      </c>
      <c r="AD6" s="197">
        <v>30</v>
      </c>
      <c r="AE6" s="197">
        <v>31</v>
      </c>
      <c r="AF6" s="197">
        <v>32</v>
      </c>
      <c r="AG6" s="197">
        <v>33</v>
      </c>
      <c r="AH6" s="197">
        <v>34</v>
      </c>
      <c r="AI6" s="197">
        <v>35</v>
      </c>
      <c r="AJ6" s="197">
        <v>36</v>
      </c>
      <c r="AK6" s="197">
        <v>37</v>
      </c>
      <c r="AL6" s="197">
        <v>38</v>
      </c>
      <c r="AM6" s="197">
        <v>39</v>
      </c>
      <c r="AN6" s="197">
        <v>40</v>
      </c>
      <c r="AO6" s="197">
        <v>41</v>
      </c>
      <c r="AP6" s="198">
        <v>42</v>
      </c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58" ht="28.5" x14ac:dyDescent="0.25">
      <c r="A7" s="195">
        <v>1</v>
      </c>
      <c r="B7" s="1087" t="s">
        <v>290</v>
      </c>
      <c r="C7" s="945">
        <v>16</v>
      </c>
      <c r="D7" s="184" t="s">
        <v>289</v>
      </c>
      <c r="E7" s="159">
        <v>1</v>
      </c>
      <c r="F7" s="159" t="s">
        <v>281</v>
      </c>
      <c r="G7" s="184" t="s">
        <v>288</v>
      </c>
      <c r="H7" s="188" t="s">
        <v>4</v>
      </c>
      <c r="I7" s="159" t="s">
        <v>138</v>
      </c>
      <c r="J7" s="184" t="s">
        <v>269</v>
      </c>
      <c r="K7" s="159" t="s">
        <v>138</v>
      </c>
      <c r="L7" s="159" t="s">
        <v>138</v>
      </c>
      <c r="M7" s="159" t="s">
        <v>138</v>
      </c>
      <c r="N7" s="90">
        <v>420000</v>
      </c>
      <c r="O7" s="90">
        <v>204000</v>
      </c>
      <c r="P7" s="90">
        <v>58000</v>
      </c>
      <c r="Q7" s="193">
        <f>N7+O7+P7</f>
        <v>682000</v>
      </c>
      <c r="R7" s="192">
        <v>12000</v>
      </c>
      <c r="S7" s="192">
        <v>4000</v>
      </c>
      <c r="T7" s="192">
        <v>0</v>
      </c>
      <c r="U7" s="192">
        <v>6000</v>
      </c>
      <c r="V7" s="1085">
        <v>13414</v>
      </c>
      <c r="W7" s="159">
        <v>4</v>
      </c>
      <c r="X7" s="159">
        <f>W7/V7*100</f>
        <v>2.9819591471596841E-2</v>
      </c>
      <c r="Y7" s="159">
        <v>0</v>
      </c>
      <c r="Z7" s="159">
        <v>0</v>
      </c>
      <c r="AA7" s="159">
        <v>360</v>
      </c>
      <c r="AB7" s="159">
        <v>0</v>
      </c>
      <c r="AC7" s="159">
        <v>0</v>
      </c>
      <c r="AD7" s="159">
        <v>0</v>
      </c>
      <c r="AE7" s="159">
        <v>0</v>
      </c>
      <c r="AF7" s="159">
        <v>0</v>
      </c>
      <c r="AG7" s="157">
        <v>0</v>
      </c>
      <c r="AH7" s="157">
        <v>0</v>
      </c>
      <c r="AI7" s="157">
        <v>0</v>
      </c>
      <c r="AJ7" s="149">
        <v>0</v>
      </c>
      <c r="AK7" s="164">
        <f t="shared" ref="AK7:AM8" si="0">R7*Y7</f>
        <v>0</v>
      </c>
      <c r="AL7" s="164">
        <f t="shared" si="0"/>
        <v>0</v>
      </c>
      <c r="AM7" s="164">
        <f t="shared" si="0"/>
        <v>0</v>
      </c>
      <c r="AN7" s="164">
        <v>0</v>
      </c>
      <c r="AO7" s="163">
        <f>AK7+AL7+AM7+AN7</f>
        <v>0</v>
      </c>
      <c r="AP7" s="162">
        <f>AO7-Q7</f>
        <v>-682000</v>
      </c>
      <c r="AQ7" s="101"/>
    </row>
    <row r="8" spans="1:58" ht="42.75" x14ac:dyDescent="0.25">
      <c r="A8" s="195">
        <v>2</v>
      </c>
      <c r="B8" s="1087"/>
      <c r="C8" s="945"/>
      <c r="D8" s="184" t="s">
        <v>287</v>
      </c>
      <c r="E8" s="159">
        <v>1</v>
      </c>
      <c r="F8" s="159" t="s">
        <v>284</v>
      </c>
      <c r="G8" s="184" t="s">
        <v>286</v>
      </c>
      <c r="H8" s="188" t="s">
        <v>4</v>
      </c>
      <c r="I8" s="159" t="s">
        <v>138</v>
      </c>
      <c r="J8" s="184" t="s">
        <v>269</v>
      </c>
      <c r="K8" s="159" t="s">
        <v>138</v>
      </c>
      <c r="L8" s="159" t="s">
        <v>138</v>
      </c>
      <c r="M8" s="159" t="s">
        <v>138</v>
      </c>
      <c r="N8" s="90">
        <v>282000</v>
      </c>
      <c r="O8" s="90">
        <v>36000</v>
      </c>
      <c r="P8" s="90">
        <v>45000</v>
      </c>
      <c r="Q8" s="193">
        <v>0</v>
      </c>
      <c r="R8" s="192">
        <v>0</v>
      </c>
      <c r="S8" s="192">
        <v>0</v>
      </c>
      <c r="T8" s="192">
        <v>0</v>
      </c>
      <c r="U8" s="192">
        <v>0</v>
      </c>
      <c r="V8" s="1085"/>
      <c r="W8" s="159">
        <v>0</v>
      </c>
      <c r="X8" s="159">
        <f>W8/V7*100</f>
        <v>0</v>
      </c>
      <c r="Y8" s="159">
        <v>0</v>
      </c>
      <c r="Z8" s="159">
        <v>0</v>
      </c>
      <c r="AA8" s="159">
        <v>0</v>
      </c>
      <c r="AB8" s="159">
        <v>0</v>
      </c>
      <c r="AC8" s="159">
        <v>0</v>
      </c>
      <c r="AD8" s="159">
        <v>0</v>
      </c>
      <c r="AE8" s="159">
        <v>0</v>
      </c>
      <c r="AF8" s="159">
        <v>0</v>
      </c>
      <c r="AG8" s="157">
        <v>0</v>
      </c>
      <c r="AH8" s="157">
        <v>0</v>
      </c>
      <c r="AI8" s="157">
        <v>0</v>
      </c>
      <c r="AJ8" s="149">
        <v>0</v>
      </c>
      <c r="AK8" s="164">
        <f t="shared" si="0"/>
        <v>0</v>
      </c>
      <c r="AL8" s="164">
        <f t="shared" si="0"/>
        <v>0</v>
      </c>
      <c r="AM8" s="164">
        <f t="shared" si="0"/>
        <v>0</v>
      </c>
      <c r="AN8" s="164">
        <f>U8*AB8</f>
        <v>0</v>
      </c>
      <c r="AO8" s="163">
        <f>AK8+AL8+AM8+AN8</f>
        <v>0</v>
      </c>
      <c r="AP8" s="162">
        <f>AO8-Q8</f>
        <v>0</v>
      </c>
      <c r="AQ8" s="101"/>
    </row>
    <row r="9" spans="1:58" ht="42.75" x14ac:dyDescent="0.25">
      <c r="A9" s="195">
        <v>3</v>
      </c>
      <c r="B9" s="1087"/>
      <c r="C9" s="945"/>
      <c r="D9" s="184" t="s">
        <v>285</v>
      </c>
      <c r="E9" s="159">
        <v>1</v>
      </c>
      <c r="F9" s="159" t="s">
        <v>284</v>
      </c>
      <c r="G9" s="184" t="s">
        <v>283</v>
      </c>
      <c r="H9" s="188" t="s">
        <v>4</v>
      </c>
      <c r="I9" s="159" t="s">
        <v>138</v>
      </c>
      <c r="J9" s="184" t="s">
        <v>269</v>
      </c>
      <c r="K9" s="159" t="s">
        <v>138</v>
      </c>
      <c r="L9" s="159" t="s">
        <v>138</v>
      </c>
      <c r="M9" s="159" t="s">
        <v>138</v>
      </c>
      <c r="N9" s="90">
        <v>462000</v>
      </c>
      <c r="O9" s="90">
        <v>1440000</v>
      </c>
      <c r="P9" s="90">
        <v>94700</v>
      </c>
      <c r="Q9" s="193">
        <f>N9+O9+P9</f>
        <v>1996700</v>
      </c>
      <c r="R9" s="192">
        <v>0</v>
      </c>
      <c r="S9" s="192">
        <v>0</v>
      </c>
      <c r="T9" s="192">
        <v>0</v>
      </c>
      <c r="U9" s="191">
        <v>100</v>
      </c>
      <c r="V9" s="1085"/>
      <c r="W9" s="159">
        <v>8048</v>
      </c>
      <c r="X9" s="159">
        <f>W9/V7*100</f>
        <v>59.997018040852844</v>
      </c>
      <c r="Y9" s="159">
        <v>0</v>
      </c>
      <c r="Z9" s="159">
        <v>0</v>
      </c>
      <c r="AA9" s="159">
        <v>1698</v>
      </c>
      <c r="AB9" s="184">
        <v>0</v>
      </c>
      <c r="AC9" s="159">
        <v>0</v>
      </c>
      <c r="AD9" s="159">
        <v>0</v>
      </c>
      <c r="AE9" s="159">
        <v>0</v>
      </c>
      <c r="AF9" s="184">
        <v>76</v>
      </c>
      <c r="AG9" s="157">
        <v>0</v>
      </c>
      <c r="AH9" s="157">
        <v>0</v>
      </c>
      <c r="AI9" s="157">
        <v>0</v>
      </c>
      <c r="AJ9" s="149">
        <v>2678500</v>
      </c>
      <c r="AK9" s="164">
        <f>R9*Y9</f>
        <v>0</v>
      </c>
      <c r="AL9" s="164">
        <f>S9*Z9</f>
        <v>0</v>
      </c>
      <c r="AM9" s="164">
        <v>0</v>
      </c>
      <c r="AN9" s="164">
        <v>0</v>
      </c>
      <c r="AO9" s="163">
        <f>AK9+AL9+AM9+AN9</f>
        <v>0</v>
      </c>
      <c r="AP9" s="162">
        <f>AO9-Q9</f>
        <v>-1996700</v>
      </c>
      <c r="AQ9" s="101"/>
    </row>
    <row r="10" spans="1:58" ht="28.5" x14ac:dyDescent="0.25">
      <c r="A10" s="195">
        <v>4</v>
      </c>
      <c r="B10" s="1087"/>
      <c r="C10" s="945"/>
      <c r="D10" s="184" t="s">
        <v>282</v>
      </c>
      <c r="E10" s="159">
        <v>1</v>
      </c>
      <c r="F10" s="159" t="s">
        <v>281</v>
      </c>
      <c r="G10" s="184" t="s">
        <v>280</v>
      </c>
      <c r="H10" s="188" t="s">
        <v>4</v>
      </c>
      <c r="I10" s="159" t="s">
        <v>138</v>
      </c>
      <c r="J10" s="184" t="s">
        <v>269</v>
      </c>
      <c r="K10" s="159" t="s">
        <v>138</v>
      </c>
      <c r="L10" s="159" t="s">
        <v>138</v>
      </c>
      <c r="M10" s="159" t="s">
        <v>138</v>
      </c>
      <c r="N10" s="90">
        <v>0</v>
      </c>
      <c r="O10" s="90">
        <v>0</v>
      </c>
      <c r="P10" s="90">
        <v>0</v>
      </c>
      <c r="Q10" s="193">
        <f>N10+O10+P10</f>
        <v>0</v>
      </c>
      <c r="R10" s="192">
        <v>0</v>
      </c>
      <c r="S10" s="192">
        <v>0</v>
      </c>
      <c r="T10" s="192">
        <v>0</v>
      </c>
      <c r="U10" s="192">
        <v>9000</v>
      </c>
      <c r="V10" s="1085"/>
      <c r="W10" s="196">
        <v>5</v>
      </c>
      <c r="X10" s="159">
        <v>0</v>
      </c>
      <c r="Y10" s="159">
        <v>0</v>
      </c>
      <c r="Z10" s="159">
        <v>0</v>
      </c>
      <c r="AA10" s="159">
        <v>0</v>
      </c>
      <c r="AB10" s="184">
        <v>0</v>
      </c>
      <c r="AC10" s="159">
        <v>0</v>
      </c>
      <c r="AD10" s="159">
        <v>0</v>
      </c>
      <c r="AE10" s="159">
        <v>0</v>
      </c>
      <c r="AF10" s="159">
        <v>0</v>
      </c>
      <c r="AG10" s="157">
        <v>0</v>
      </c>
      <c r="AH10" s="157">
        <v>0</v>
      </c>
      <c r="AI10" s="157">
        <v>0</v>
      </c>
      <c r="AJ10" s="149">
        <v>0</v>
      </c>
      <c r="AK10" s="164">
        <f>R10*Y10</f>
        <v>0</v>
      </c>
      <c r="AL10" s="164">
        <f>S10*Z10</f>
        <v>0</v>
      </c>
      <c r="AM10" s="164">
        <v>0</v>
      </c>
      <c r="AN10" s="164">
        <v>0</v>
      </c>
      <c r="AO10" s="163">
        <v>0</v>
      </c>
      <c r="AP10" s="162">
        <f>AO10-Q10</f>
        <v>0</v>
      </c>
      <c r="AQ10" s="101"/>
    </row>
    <row r="11" spans="1:58" ht="71.25" x14ac:dyDescent="0.25">
      <c r="A11" s="195">
        <v>5</v>
      </c>
      <c r="B11" s="1087"/>
      <c r="C11" s="945"/>
      <c r="D11" s="184" t="s">
        <v>279</v>
      </c>
      <c r="E11" s="159">
        <v>1</v>
      </c>
      <c r="F11" s="159" t="s">
        <v>278</v>
      </c>
      <c r="G11" s="184" t="s">
        <v>277</v>
      </c>
      <c r="H11" s="188" t="s">
        <v>4</v>
      </c>
      <c r="I11" s="159" t="s">
        <v>138</v>
      </c>
      <c r="J11" s="184" t="s">
        <v>269</v>
      </c>
      <c r="K11" s="159" t="s">
        <v>138</v>
      </c>
      <c r="L11" s="159" t="s">
        <v>138</v>
      </c>
      <c r="M11" s="159" t="s">
        <v>138</v>
      </c>
      <c r="N11" s="90">
        <v>450000</v>
      </c>
      <c r="O11" s="90">
        <v>293300</v>
      </c>
      <c r="P11" s="90">
        <v>55000</v>
      </c>
      <c r="Q11" s="193">
        <f>N11+O11+P11</f>
        <v>798300</v>
      </c>
      <c r="R11" s="192">
        <v>0</v>
      </c>
      <c r="S11" s="192">
        <v>0</v>
      </c>
      <c r="T11" s="192">
        <v>0</v>
      </c>
      <c r="U11" s="192">
        <v>0</v>
      </c>
      <c r="V11" s="1085"/>
      <c r="W11" s="150">
        <v>15</v>
      </c>
      <c r="X11" s="150">
        <v>0</v>
      </c>
      <c r="Y11" s="150">
        <v>0</v>
      </c>
      <c r="Z11" s="150">
        <v>0</v>
      </c>
      <c r="AA11" s="150">
        <v>2000</v>
      </c>
      <c r="AB11" s="150">
        <v>0</v>
      </c>
      <c r="AC11" s="150">
        <v>0</v>
      </c>
      <c r="AD11" s="150">
        <v>0</v>
      </c>
      <c r="AE11" s="150">
        <v>0</v>
      </c>
      <c r="AF11" s="150">
        <v>0</v>
      </c>
      <c r="AG11" s="157">
        <v>0</v>
      </c>
      <c r="AH11" s="157">
        <v>0</v>
      </c>
      <c r="AI11" s="157">
        <v>0</v>
      </c>
      <c r="AJ11" s="149">
        <v>0</v>
      </c>
      <c r="AK11" s="164">
        <v>0</v>
      </c>
      <c r="AL11" s="164">
        <v>0</v>
      </c>
      <c r="AM11" s="164">
        <v>0</v>
      </c>
      <c r="AN11" s="164">
        <v>0</v>
      </c>
      <c r="AO11" s="163">
        <v>0</v>
      </c>
      <c r="AP11" s="162">
        <v>0</v>
      </c>
      <c r="AQ11" s="101"/>
    </row>
    <row r="12" spans="1:58" ht="28.5" x14ac:dyDescent="0.25">
      <c r="A12" s="195">
        <v>6</v>
      </c>
      <c r="B12" s="1087"/>
      <c r="C12" s="945"/>
      <c r="D12" s="184" t="s">
        <v>276</v>
      </c>
      <c r="E12" s="159">
        <v>4</v>
      </c>
      <c r="F12" s="159" t="s">
        <v>275</v>
      </c>
      <c r="G12" s="184" t="s">
        <v>274</v>
      </c>
      <c r="H12" s="188" t="s">
        <v>4</v>
      </c>
      <c r="I12" s="159" t="s">
        <v>138</v>
      </c>
      <c r="J12" s="184" t="s">
        <v>269</v>
      </c>
      <c r="K12" s="159" t="s">
        <v>138</v>
      </c>
      <c r="L12" s="159" t="s">
        <v>138</v>
      </c>
      <c r="M12" s="184"/>
      <c r="N12" s="90">
        <v>1320000</v>
      </c>
      <c r="O12" s="90">
        <v>1629600</v>
      </c>
      <c r="P12" s="90">
        <v>135000</v>
      </c>
      <c r="Q12" s="193">
        <v>2423233</v>
      </c>
      <c r="R12" s="192">
        <v>0</v>
      </c>
      <c r="S12" s="192">
        <v>0</v>
      </c>
      <c r="T12" s="192">
        <v>0</v>
      </c>
      <c r="U12" s="192">
        <v>0</v>
      </c>
      <c r="V12" s="1085"/>
      <c r="W12" s="196">
        <v>1000</v>
      </c>
      <c r="X12" s="159">
        <v>0</v>
      </c>
      <c r="Y12" s="159">
        <v>0</v>
      </c>
      <c r="Z12" s="159">
        <v>0</v>
      </c>
      <c r="AA12" s="159">
        <v>6270</v>
      </c>
      <c r="AB12" s="184">
        <v>0</v>
      </c>
      <c r="AC12" s="159">
        <v>0</v>
      </c>
      <c r="AD12" s="159">
        <v>0</v>
      </c>
      <c r="AE12" s="159">
        <v>0</v>
      </c>
      <c r="AF12" s="159">
        <v>0</v>
      </c>
      <c r="AG12" s="157">
        <v>0</v>
      </c>
      <c r="AH12" s="157">
        <v>0</v>
      </c>
      <c r="AI12" s="157">
        <v>0</v>
      </c>
      <c r="AJ12" s="149">
        <v>262200</v>
      </c>
      <c r="AK12" s="164">
        <v>0</v>
      </c>
      <c r="AL12" s="164">
        <v>0</v>
      </c>
      <c r="AM12" s="164">
        <v>0</v>
      </c>
      <c r="AN12" s="164">
        <v>0</v>
      </c>
      <c r="AO12" s="163">
        <v>0</v>
      </c>
      <c r="AP12" s="162">
        <v>-2423233</v>
      </c>
      <c r="AQ12" s="74"/>
    </row>
    <row r="13" spans="1:58" s="181" customFormat="1" ht="28.5" x14ac:dyDescent="0.25">
      <c r="A13" s="195">
        <v>7</v>
      </c>
      <c r="B13" s="1087"/>
      <c r="C13" s="945"/>
      <c r="D13" s="184" t="s">
        <v>273</v>
      </c>
      <c r="E13" s="159">
        <v>1</v>
      </c>
      <c r="F13" s="159" t="s">
        <v>272</v>
      </c>
      <c r="G13" s="184" t="s">
        <v>271</v>
      </c>
      <c r="H13" s="188" t="s">
        <v>4</v>
      </c>
      <c r="I13" s="159" t="s">
        <v>138</v>
      </c>
      <c r="J13" s="184" t="s">
        <v>269</v>
      </c>
      <c r="K13" s="159" t="s">
        <v>138</v>
      </c>
      <c r="L13" s="159" t="s">
        <v>138</v>
      </c>
      <c r="M13" s="184" t="s">
        <v>167</v>
      </c>
      <c r="N13" s="90">
        <v>330000</v>
      </c>
      <c r="O13" s="90">
        <v>72000</v>
      </c>
      <c r="P13" s="90">
        <v>22000</v>
      </c>
      <c r="Q13" s="193">
        <f t="shared" ref="Q13:Q23" si="1">N13+O13+P13</f>
        <v>424000</v>
      </c>
      <c r="R13" s="192">
        <v>0</v>
      </c>
      <c r="S13" s="192">
        <v>0</v>
      </c>
      <c r="T13" s="192">
        <v>0</v>
      </c>
      <c r="U13" s="191">
        <v>0</v>
      </c>
      <c r="V13" s="1085"/>
      <c r="W13" s="159">
        <v>0</v>
      </c>
      <c r="X13" s="159">
        <v>0</v>
      </c>
      <c r="Y13" s="159">
        <v>0</v>
      </c>
      <c r="Z13" s="159">
        <v>0</v>
      </c>
      <c r="AA13" s="159">
        <v>230</v>
      </c>
      <c r="AB13" s="159">
        <v>0</v>
      </c>
      <c r="AC13" s="159">
        <v>0</v>
      </c>
      <c r="AD13" s="159">
        <v>0</v>
      </c>
      <c r="AE13" s="159">
        <v>0</v>
      </c>
      <c r="AF13" s="159">
        <v>0</v>
      </c>
      <c r="AG13" s="157">
        <v>0</v>
      </c>
      <c r="AH13" s="157">
        <v>0</v>
      </c>
      <c r="AI13" s="157">
        <v>0</v>
      </c>
      <c r="AJ13" s="149">
        <v>210000</v>
      </c>
      <c r="AK13" s="164">
        <f>R13*Y13</f>
        <v>0</v>
      </c>
      <c r="AL13" s="164">
        <f>S13*Z13</f>
        <v>0</v>
      </c>
      <c r="AM13" s="164"/>
      <c r="AN13" s="164">
        <f>U13*AB13</f>
        <v>0</v>
      </c>
      <c r="AO13" s="163">
        <f t="shared" ref="AO13:AO18" si="2">AK13+AL13+AM13+AN13</f>
        <v>0</v>
      </c>
      <c r="AP13" s="162">
        <f>AO13-Q13</f>
        <v>-424000</v>
      </c>
      <c r="AQ13" s="74"/>
    </row>
    <row r="14" spans="1:58" s="181" customFormat="1" ht="28.5" x14ac:dyDescent="0.25">
      <c r="A14" s="195">
        <v>8</v>
      </c>
      <c r="B14" s="1087"/>
      <c r="C14" s="945"/>
      <c r="D14" s="184" t="s">
        <v>148</v>
      </c>
      <c r="E14" s="159">
        <v>1</v>
      </c>
      <c r="F14" s="194" t="s">
        <v>268</v>
      </c>
      <c r="G14" s="184" t="s">
        <v>270</v>
      </c>
      <c r="H14" s="188" t="s">
        <v>4</v>
      </c>
      <c r="I14" s="159" t="s">
        <v>138</v>
      </c>
      <c r="J14" s="184" t="s">
        <v>269</v>
      </c>
      <c r="K14" s="159" t="s">
        <v>138</v>
      </c>
      <c r="L14" s="159" t="s">
        <v>138</v>
      </c>
      <c r="M14" s="159" t="s">
        <v>138</v>
      </c>
      <c r="N14" s="90">
        <v>360000</v>
      </c>
      <c r="O14" s="90">
        <v>108000</v>
      </c>
      <c r="P14" s="90">
        <v>45000</v>
      </c>
      <c r="Q14" s="193">
        <f t="shared" si="1"/>
        <v>513000</v>
      </c>
      <c r="R14" s="192">
        <v>0</v>
      </c>
      <c r="S14" s="192">
        <v>0</v>
      </c>
      <c r="T14" s="192">
        <v>0</v>
      </c>
      <c r="U14" s="191">
        <v>0</v>
      </c>
      <c r="V14" s="1085"/>
      <c r="W14" s="159">
        <v>0</v>
      </c>
      <c r="X14" s="159">
        <f>W14/V7*100</f>
        <v>0</v>
      </c>
      <c r="Y14" s="159">
        <v>0</v>
      </c>
      <c r="Z14" s="159">
        <v>0</v>
      </c>
      <c r="AA14" s="159">
        <v>0</v>
      </c>
      <c r="AB14" s="159">
        <v>0</v>
      </c>
      <c r="AC14" s="159">
        <v>0</v>
      </c>
      <c r="AD14" s="159">
        <v>0</v>
      </c>
      <c r="AE14" s="159">
        <v>0</v>
      </c>
      <c r="AF14" s="159">
        <v>0</v>
      </c>
      <c r="AG14" s="157">
        <v>0</v>
      </c>
      <c r="AH14" s="157">
        <v>0</v>
      </c>
      <c r="AI14" s="157">
        <v>0</v>
      </c>
      <c r="AJ14" s="149">
        <v>0</v>
      </c>
      <c r="AK14" s="164">
        <f t="shared" ref="AK14:AK22" si="3">R14*Y14</f>
        <v>0</v>
      </c>
      <c r="AL14" s="164">
        <v>0</v>
      </c>
      <c r="AM14" s="164">
        <f>T14*AA14</f>
        <v>0</v>
      </c>
      <c r="AN14" s="164">
        <f>U14*AB14</f>
        <v>0</v>
      </c>
      <c r="AO14" s="163">
        <f t="shared" si="2"/>
        <v>0</v>
      </c>
      <c r="AP14" s="162">
        <f>AO14-Q14</f>
        <v>-513000</v>
      </c>
      <c r="AQ14" s="74"/>
    </row>
    <row r="15" spans="1:58" s="181" customFormat="1" ht="28.5" x14ac:dyDescent="0.25">
      <c r="A15" s="190">
        <v>9</v>
      </c>
      <c r="B15" s="1087"/>
      <c r="C15" s="945"/>
      <c r="D15" s="153" t="s">
        <v>148</v>
      </c>
      <c r="E15" s="150">
        <v>2</v>
      </c>
      <c r="F15" s="189" t="s">
        <v>268</v>
      </c>
      <c r="G15" s="153" t="s">
        <v>267</v>
      </c>
      <c r="H15" s="188" t="s">
        <v>4</v>
      </c>
      <c r="I15" s="150" t="s">
        <v>138</v>
      </c>
      <c r="J15" s="155" t="s">
        <v>243</v>
      </c>
      <c r="K15" s="150" t="s">
        <v>138</v>
      </c>
      <c r="L15" s="150" t="s">
        <v>138</v>
      </c>
      <c r="M15" s="150" t="s">
        <v>138</v>
      </c>
      <c r="N15" s="90">
        <v>0</v>
      </c>
      <c r="O15" s="90">
        <v>0</v>
      </c>
      <c r="P15" s="90">
        <v>0</v>
      </c>
      <c r="Q15" s="152">
        <f t="shared" si="1"/>
        <v>0</v>
      </c>
      <c r="R15" s="43">
        <v>0</v>
      </c>
      <c r="S15" s="43">
        <v>0</v>
      </c>
      <c r="T15" s="43">
        <v>0</v>
      </c>
      <c r="U15" s="43">
        <v>0</v>
      </c>
      <c r="V15" s="187"/>
      <c r="W15" s="187">
        <v>0</v>
      </c>
      <c r="X15" s="150">
        <v>0</v>
      </c>
      <c r="Y15" s="186">
        <v>0</v>
      </c>
      <c r="Z15" s="150">
        <v>0</v>
      </c>
      <c r="AA15" s="150">
        <v>0</v>
      </c>
      <c r="AB15" s="150">
        <v>0</v>
      </c>
      <c r="AC15" s="150">
        <v>0</v>
      </c>
      <c r="AD15" s="150">
        <v>0</v>
      </c>
      <c r="AE15" s="150">
        <v>0</v>
      </c>
      <c r="AF15" s="150">
        <v>0</v>
      </c>
      <c r="AG15" s="157">
        <v>0</v>
      </c>
      <c r="AH15" s="157">
        <v>0</v>
      </c>
      <c r="AI15" s="157">
        <v>0</v>
      </c>
      <c r="AJ15" s="157">
        <v>0</v>
      </c>
      <c r="AK15" s="164">
        <f t="shared" si="3"/>
        <v>0</v>
      </c>
      <c r="AL15" s="164">
        <f t="shared" ref="AL15:AL21" si="4">S15*Z15</f>
        <v>0</v>
      </c>
      <c r="AM15" s="164">
        <v>0</v>
      </c>
      <c r="AN15" s="164">
        <f>U15*AB15</f>
        <v>0</v>
      </c>
      <c r="AO15" s="66">
        <f t="shared" si="2"/>
        <v>0</v>
      </c>
      <c r="AP15" s="158">
        <f>AO15-Q15</f>
        <v>0</v>
      </c>
      <c r="AQ15" s="74"/>
    </row>
    <row r="16" spans="1:58" s="181" customFormat="1" ht="57" x14ac:dyDescent="0.25">
      <c r="A16" s="161">
        <v>10</v>
      </c>
      <c r="B16" s="1087"/>
      <c r="C16" s="945"/>
      <c r="D16" s="95" t="s">
        <v>266</v>
      </c>
      <c r="E16" s="96">
        <v>1</v>
      </c>
      <c r="F16" s="96" t="s">
        <v>247</v>
      </c>
      <c r="G16" s="95" t="s">
        <v>265</v>
      </c>
      <c r="H16" s="98" t="s">
        <v>249</v>
      </c>
      <c r="I16" s="96" t="s">
        <v>138</v>
      </c>
      <c r="J16" s="95" t="s">
        <v>243</v>
      </c>
      <c r="K16" s="96" t="s">
        <v>138</v>
      </c>
      <c r="L16" s="96" t="s">
        <v>138</v>
      </c>
      <c r="M16" s="96" t="s">
        <v>138</v>
      </c>
      <c r="N16" s="90">
        <v>0</v>
      </c>
      <c r="O16" s="185">
        <v>0</v>
      </c>
      <c r="P16" s="90">
        <v>0</v>
      </c>
      <c r="Q16" s="152">
        <f t="shared" si="1"/>
        <v>0</v>
      </c>
      <c r="R16" s="43">
        <v>0</v>
      </c>
      <c r="S16" s="43">
        <v>0</v>
      </c>
      <c r="T16" s="43">
        <v>0</v>
      </c>
      <c r="U16" s="43">
        <v>14000</v>
      </c>
      <c r="V16" s="945">
        <v>4161</v>
      </c>
      <c r="W16" s="96">
        <v>0</v>
      </c>
      <c r="X16" s="182">
        <f>W16/V16*100</f>
        <v>0</v>
      </c>
      <c r="Y16" s="96">
        <v>0</v>
      </c>
      <c r="Z16" s="96">
        <v>0</v>
      </c>
      <c r="AA16" s="96">
        <v>0</v>
      </c>
      <c r="AB16" s="96">
        <v>0</v>
      </c>
      <c r="AC16" s="96">
        <v>0</v>
      </c>
      <c r="AD16" s="96">
        <v>0</v>
      </c>
      <c r="AE16" s="96">
        <v>0</v>
      </c>
      <c r="AF16" s="96">
        <v>0</v>
      </c>
      <c r="AG16" s="81">
        <v>0</v>
      </c>
      <c r="AH16" s="81">
        <v>0</v>
      </c>
      <c r="AI16" s="81">
        <v>0</v>
      </c>
      <c r="AJ16" s="81">
        <v>0</v>
      </c>
      <c r="AK16" s="148">
        <f t="shared" si="3"/>
        <v>0</v>
      </c>
      <c r="AL16" s="148">
        <f t="shared" si="4"/>
        <v>0</v>
      </c>
      <c r="AM16" s="148">
        <f t="shared" ref="AM16:AM21" si="5">T16*AA16</f>
        <v>0</v>
      </c>
      <c r="AN16" s="148">
        <f>U16*AB16</f>
        <v>0</v>
      </c>
      <c r="AO16" s="66">
        <f t="shared" si="2"/>
        <v>0</v>
      </c>
      <c r="AP16" s="158">
        <f>AO16-Q16</f>
        <v>0</v>
      </c>
      <c r="AQ16" s="74"/>
    </row>
    <row r="17" spans="1:43" s="181" customFormat="1" ht="57" x14ac:dyDescent="0.25">
      <c r="A17" s="161">
        <v>11</v>
      </c>
      <c r="B17" s="1087"/>
      <c r="C17" s="945"/>
      <c r="D17" s="184" t="s">
        <v>148</v>
      </c>
      <c r="E17" s="96">
        <v>1</v>
      </c>
      <c r="F17" s="96" t="s">
        <v>247</v>
      </c>
      <c r="G17" s="95" t="s">
        <v>264</v>
      </c>
      <c r="H17" s="98" t="s">
        <v>249</v>
      </c>
      <c r="I17" s="96" t="s">
        <v>138</v>
      </c>
      <c r="J17" s="95" t="s">
        <v>243</v>
      </c>
      <c r="K17" s="96" t="s">
        <v>138</v>
      </c>
      <c r="L17" s="96" t="s">
        <v>138</v>
      </c>
      <c r="M17" s="96" t="s">
        <v>138</v>
      </c>
      <c r="N17" s="90">
        <v>0</v>
      </c>
      <c r="O17" s="90">
        <v>0</v>
      </c>
      <c r="P17" s="90">
        <v>0</v>
      </c>
      <c r="Q17" s="152">
        <f t="shared" si="1"/>
        <v>0</v>
      </c>
      <c r="R17" s="43">
        <v>0</v>
      </c>
      <c r="S17" s="43">
        <v>0</v>
      </c>
      <c r="T17" s="43">
        <v>0</v>
      </c>
      <c r="U17" s="43">
        <v>8000</v>
      </c>
      <c r="V17" s="945"/>
      <c r="W17" s="96">
        <v>0</v>
      </c>
      <c r="X17" s="182">
        <f>W17/V16*100</f>
        <v>0</v>
      </c>
      <c r="Y17" s="96">
        <v>0</v>
      </c>
      <c r="Z17" s="96">
        <v>0</v>
      </c>
      <c r="AA17" s="96">
        <v>0</v>
      </c>
      <c r="AB17" s="96">
        <v>5</v>
      </c>
      <c r="AC17" s="96">
        <v>0</v>
      </c>
      <c r="AD17" s="96">
        <v>0</v>
      </c>
      <c r="AE17" s="96">
        <v>0</v>
      </c>
      <c r="AF17" s="96">
        <v>5</v>
      </c>
      <c r="AG17" s="81">
        <v>0</v>
      </c>
      <c r="AH17" s="81">
        <v>0</v>
      </c>
      <c r="AI17" s="81">
        <v>0</v>
      </c>
      <c r="AJ17" s="81">
        <v>0</v>
      </c>
      <c r="AK17" s="148">
        <f t="shared" si="3"/>
        <v>0</v>
      </c>
      <c r="AL17" s="148">
        <f t="shared" si="4"/>
        <v>0</v>
      </c>
      <c r="AM17" s="148">
        <f t="shared" si="5"/>
        <v>0</v>
      </c>
      <c r="AN17" s="148">
        <f>U17*AB17</f>
        <v>40000</v>
      </c>
      <c r="AO17" s="66">
        <f t="shared" si="2"/>
        <v>40000</v>
      </c>
      <c r="AP17" s="158">
        <f>AO17-Q17</f>
        <v>40000</v>
      </c>
      <c r="AQ17" s="74"/>
    </row>
    <row r="18" spans="1:43" s="181" customFormat="1" ht="57" x14ac:dyDescent="0.25">
      <c r="A18" s="161">
        <v>12</v>
      </c>
      <c r="B18" s="1087"/>
      <c r="C18" s="945"/>
      <c r="D18" s="184" t="s">
        <v>148</v>
      </c>
      <c r="E18" s="96">
        <v>1</v>
      </c>
      <c r="F18" s="96" t="s">
        <v>247</v>
      </c>
      <c r="G18" s="95" t="s">
        <v>263</v>
      </c>
      <c r="H18" s="98" t="s">
        <v>249</v>
      </c>
      <c r="I18" s="96" t="s">
        <v>138</v>
      </c>
      <c r="J18" s="95" t="s">
        <v>243</v>
      </c>
      <c r="K18" s="96" t="s">
        <v>138</v>
      </c>
      <c r="L18" s="96" t="s">
        <v>138</v>
      </c>
      <c r="M18" s="96" t="s">
        <v>138</v>
      </c>
      <c r="N18" s="90">
        <v>300000</v>
      </c>
      <c r="O18" s="90">
        <v>0</v>
      </c>
      <c r="P18" s="90">
        <v>0</v>
      </c>
      <c r="Q18" s="152">
        <f t="shared" si="1"/>
        <v>300000</v>
      </c>
      <c r="R18" s="43">
        <v>0</v>
      </c>
      <c r="S18" s="43">
        <v>0</v>
      </c>
      <c r="T18" s="43">
        <v>0</v>
      </c>
      <c r="U18" s="43">
        <v>8000</v>
      </c>
      <c r="V18" s="945"/>
      <c r="W18" s="96">
        <v>0</v>
      </c>
      <c r="X18" s="182">
        <f>W18/V16*100</f>
        <v>0</v>
      </c>
      <c r="Y18" s="96">
        <v>0</v>
      </c>
      <c r="Z18" s="96">
        <v>0</v>
      </c>
      <c r="AA18" s="96">
        <v>0</v>
      </c>
      <c r="AB18" s="96">
        <v>20</v>
      </c>
      <c r="AC18" s="96">
        <v>0</v>
      </c>
      <c r="AD18" s="96">
        <v>0</v>
      </c>
      <c r="AE18" s="96">
        <v>0</v>
      </c>
      <c r="AF18" s="96">
        <v>20</v>
      </c>
      <c r="AG18" s="81">
        <v>0</v>
      </c>
      <c r="AH18" s="81">
        <v>0</v>
      </c>
      <c r="AI18" s="81">
        <v>0</v>
      </c>
      <c r="AJ18" s="81">
        <v>160000</v>
      </c>
      <c r="AK18" s="148">
        <f t="shared" si="3"/>
        <v>0</v>
      </c>
      <c r="AL18" s="148">
        <f t="shared" si="4"/>
        <v>0</v>
      </c>
      <c r="AM18" s="148">
        <f t="shared" si="5"/>
        <v>0</v>
      </c>
      <c r="AN18" s="148">
        <v>160000</v>
      </c>
      <c r="AO18" s="66">
        <f t="shared" si="2"/>
        <v>160000</v>
      </c>
      <c r="AP18" s="158">
        <f>AO20-140000</f>
        <v>-140000</v>
      </c>
      <c r="AQ18" s="74"/>
    </row>
    <row r="19" spans="1:43" s="181" customFormat="1" ht="57" x14ac:dyDescent="0.25">
      <c r="A19" s="161">
        <v>13</v>
      </c>
      <c r="B19" s="1087"/>
      <c r="C19" s="945"/>
      <c r="D19" s="184" t="s">
        <v>148</v>
      </c>
      <c r="E19" s="96">
        <v>1</v>
      </c>
      <c r="F19" s="96" t="s">
        <v>247</v>
      </c>
      <c r="G19" s="95" t="s">
        <v>262</v>
      </c>
      <c r="H19" s="98" t="s">
        <v>249</v>
      </c>
      <c r="I19" s="96" t="s">
        <v>138</v>
      </c>
      <c r="J19" s="95" t="s">
        <v>243</v>
      </c>
      <c r="K19" s="96" t="s">
        <v>138</v>
      </c>
      <c r="L19" s="96" t="s">
        <v>138</v>
      </c>
      <c r="M19" s="96" t="s">
        <v>138</v>
      </c>
      <c r="N19" s="90">
        <v>0</v>
      </c>
      <c r="O19" s="90">
        <v>0</v>
      </c>
      <c r="P19" s="90">
        <v>0</v>
      </c>
      <c r="Q19" s="152">
        <f t="shared" si="1"/>
        <v>0</v>
      </c>
      <c r="R19" s="43">
        <v>0</v>
      </c>
      <c r="S19" s="43">
        <v>0</v>
      </c>
      <c r="T19" s="43">
        <v>0</v>
      </c>
      <c r="U19" s="43">
        <v>0</v>
      </c>
      <c r="V19" s="945"/>
      <c r="W19" s="96">
        <v>0</v>
      </c>
      <c r="X19" s="182">
        <f>W19/V16*100</f>
        <v>0</v>
      </c>
      <c r="Y19" s="96">
        <v>0</v>
      </c>
      <c r="Z19" s="96">
        <v>0</v>
      </c>
      <c r="AA19" s="96">
        <v>0</v>
      </c>
      <c r="AB19" s="96">
        <v>0</v>
      </c>
      <c r="AC19" s="96">
        <v>0</v>
      </c>
      <c r="AD19" s="96">
        <v>0</v>
      </c>
      <c r="AE19" s="96">
        <v>0</v>
      </c>
      <c r="AF19" s="96">
        <v>0</v>
      </c>
      <c r="AG19" s="81">
        <v>0</v>
      </c>
      <c r="AH19" s="81">
        <v>0</v>
      </c>
      <c r="AI19" s="81">
        <v>0</v>
      </c>
      <c r="AJ19" s="81">
        <v>0</v>
      </c>
      <c r="AK19" s="148">
        <f t="shared" si="3"/>
        <v>0</v>
      </c>
      <c r="AL19" s="148">
        <f t="shared" si="4"/>
        <v>0</v>
      </c>
      <c r="AM19" s="148">
        <f t="shared" si="5"/>
        <v>0</v>
      </c>
      <c r="AN19" s="148">
        <f>U19*AB19</f>
        <v>0</v>
      </c>
      <c r="AO19" s="66"/>
      <c r="AP19" s="158">
        <f t="shared" ref="AP19:AP29" si="6">AO19-Q19</f>
        <v>0</v>
      </c>
      <c r="AQ19" s="74"/>
    </row>
    <row r="20" spans="1:43" s="181" customFormat="1" ht="57" x14ac:dyDescent="0.25">
      <c r="A20" s="161">
        <v>14</v>
      </c>
      <c r="B20" s="1087"/>
      <c r="C20" s="945"/>
      <c r="D20" s="184" t="s">
        <v>148</v>
      </c>
      <c r="E20" s="96">
        <v>1</v>
      </c>
      <c r="F20" s="96" t="s">
        <v>247</v>
      </c>
      <c r="G20" s="95" t="s">
        <v>261</v>
      </c>
      <c r="H20" s="98" t="s">
        <v>249</v>
      </c>
      <c r="I20" s="96" t="s">
        <v>138</v>
      </c>
      <c r="J20" s="95" t="s">
        <v>243</v>
      </c>
      <c r="K20" s="96" t="s">
        <v>138</v>
      </c>
      <c r="L20" s="96" t="s">
        <v>138</v>
      </c>
      <c r="M20" s="96" t="s">
        <v>138</v>
      </c>
      <c r="N20" s="90">
        <v>0</v>
      </c>
      <c r="O20" s="90">
        <v>0</v>
      </c>
      <c r="P20" s="90">
        <v>0</v>
      </c>
      <c r="Q20" s="152">
        <f t="shared" si="1"/>
        <v>0</v>
      </c>
      <c r="R20" s="43">
        <v>0</v>
      </c>
      <c r="S20" s="43">
        <v>0</v>
      </c>
      <c r="T20" s="43">
        <v>0</v>
      </c>
      <c r="U20" s="43">
        <v>0</v>
      </c>
      <c r="V20" s="945"/>
      <c r="W20" s="96">
        <v>0</v>
      </c>
      <c r="X20" s="182">
        <f>W20/V16*100</f>
        <v>0</v>
      </c>
      <c r="Y20" s="96">
        <v>0</v>
      </c>
      <c r="Z20" s="96">
        <v>0</v>
      </c>
      <c r="AA20" s="96">
        <v>0</v>
      </c>
      <c r="AB20" s="96">
        <v>0</v>
      </c>
      <c r="AC20" s="96">
        <v>0</v>
      </c>
      <c r="AD20" s="96">
        <v>0</v>
      </c>
      <c r="AE20" s="96">
        <v>0</v>
      </c>
      <c r="AF20" s="96">
        <v>0</v>
      </c>
      <c r="AG20" s="81">
        <v>0</v>
      </c>
      <c r="AH20" s="81">
        <v>0</v>
      </c>
      <c r="AI20" s="81">
        <v>0</v>
      </c>
      <c r="AJ20" s="81">
        <v>0</v>
      </c>
      <c r="AK20" s="148">
        <f t="shared" si="3"/>
        <v>0</v>
      </c>
      <c r="AL20" s="148">
        <f t="shared" si="4"/>
        <v>0</v>
      </c>
      <c r="AM20" s="148">
        <f t="shared" si="5"/>
        <v>0</v>
      </c>
      <c r="AN20" s="148">
        <f>U20*AB20</f>
        <v>0</v>
      </c>
      <c r="AO20" s="66">
        <f>AK20+AL20+AM20+AN20</f>
        <v>0</v>
      </c>
      <c r="AP20" s="158">
        <f t="shared" si="6"/>
        <v>0</v>
      </c>
      <c r="AQ20" s="74"/>
    </row>
    <row r="21" spans="1:43" s="181" customFormat="1" ht="57" x14ac:dyDescent="0.25">
      <c r="A21" s="161">
        <v>15</v>
      </c>
      <c r="B21" s="1087"/>
      <c r="C21" s="945"/>
      <c r="D21" s="184" t="s">
        <v>148</v>
      </c>
      <c r="E21" s="96">
        <v>1</v>
      </c>
      <c r="F21" s="96" t="s">
        <v>247</v>
      </c>
      <c r="G21" s="95" t="s">
        <v>260</v>
      </c>
      <c r="H21" s="98" t="s">
        <v>249</v>
      </c>
      <c r="I21" s="96" t="s">
        <v>138</v>
      </c>
      <c r="J21" s="95" t="s">
        <v>243</v>
      </c>
      <c r="K21" s="96" t="s">
        <v>138</v>
      </c>
      <c r="L21" s="96" t="s">
        <v>138</v>
      </c>
      <c r="M21" s="96" t="s">
        <v>138</v>
      </c>
      <c r="N21" s="90">
        <v>0</v>
      </c>
      <c r="O21" s="90">
        <v>0</v>
      </c>
      <c r="P21" s="90">
        <v>0</v>
      </c>
      <c r="Q21" s="152">
        <f t="shared" si="1"/>
        <v>0</v>
      </c>
      <c r="R21" s="43">
        <v>0</v>
      </c>
      <c r="S21" s="43">
        <v>0</v>
      </c>
      <c r="T21" s="43">
        <v>0</v>
      </c>
      <c r="U21" s="43">
        <v>4000</v>
      </c>
      <c r="V21" s="945"/>
      <c r="W21" s="96">
        <v>0</v>
      </c>
      <c r="X21" s="182">
        <f>W21/V16*100</f>
        <v>0</v>
      </c>
      <c r="Y21" s="96">
        <v>0</v>
      </c>
      <c r="Z21" s="96">
        <v>0</v>
      </c>
      <c r="AA21" s="96">
        <v>0</v>
      </c>
      <c r="AB21" s="96">
        <v>0</v>
      </c>
      <c r="AC21" s="96">
        <v>0</v>
      </c>
      <c r="AD21" s="96">
        <v>0</v>
      </c>
      <c r="AE21" s="96">
        <v>0</v>
      </c>
      <c r="AF21" s="96">
        <v>0</v>
      </c>
      <c r="AG21" s="81">
        <v>0</v>
      </c>
      <c r="AH21" s="81">
        <v>0</v>
      </c>
      <c r="AI21" s="81">
        <v>0</v>
      </c>
      <c r="AJ21" s="81"/>
      <c r="AK21" s="148">
        <f t="shared" si="3"/>
        <v>0</v>
      </c>
      <c r="AL21" s="148">
        <f t="shared" si="4"/>
        <v>0</v>
      </c>
      <c r="AM21" s="148">
        <f t="shared" si="5"/>
        <v>0</v>
      </c>
      <c r="AN21" s="148"/>
      <c r="AO21" s="66"/>
      <c r="AP21" s="158">
        <f t="shared" si="6"/>
        <v>0</v>
      </c>
      <c r="AQ21" s="74"/>
    </row>
    <row r="22" spans="1:43" s="181" customFormat="1" ht="57" x14ac:dyDescent="0.25">
      <c r="A22" s="161">
        <v>16</v>
      </c>
      <c r="B22" s="1087"/>
      <c r="C22" s="945"/>
      <c r="D22" s="184" t="s">
        <v>148</v>
      </c>
      <c r="E22" s="96">
        <v>1</v>
      </c>
      <c r="F22" s="96" t="s">
        <v>247</v>
      </c>
      <c r="G22" s="95" t="s">
        <v>259</v>
      </c>
      <c r="H22" s="98" t="s">
        <v>249</v>
      </c>
      <c r="I22" s="96" t="s">
        <v>138</v>
      </c>
      <c r="J22" s="95" t="s">
        <v>243</v>
      </c>
      <c r="K22" s="96" t="s">
        <v>138</v>
      </c>
      <c r="L22" s="96" t="s">
        <v>138</v>
      </c>
      <c r="M22" s="96" t="s">
        <v>138</v>
      </c>
      <c r="N22" s="90">
        <v>300000</v>
      </c>
      <c r="O22" s="90"/>
      <c r="P22" s="90">
        <v>0</v>
      </c>
      <c r="Q22" s="152">
        <f t="shared" si="1"/>
        <v>300000</v>
      </c>
      <c r="R22" s="43">
        <v>0</v>
      </c>
      <c r="S22" s="43">
        <v>0</v>
      </c>
      <c r="T22" s="43">
        <v>0</v>
      </c>
      <c r="U22" s="43">
        <v>6000</v>
      </c>
      <c r="V22" s="945"/>
      <c r="W22" s="96">
        <v>0</v>
      </c>
      <c r="X22" s="182">
        <f>W22/V16*100</f>
        <v>0</v>
      </c>
      <c r="Y22" s="96">
        <v>0</v>
      </c>
      <c r="Z22" s="96">
        <v>0</v>
      </c>
      <c r="AA22" s="96">
        <v>0</v>
      </c>
      <c r="AB22" s="96">
        <v>0</v>
      </c>
      <c r="AC22" s="96">
        <v>0</v>
      </c>
      <c r="AD22" s="96">
        <v>0</v>
      </c>
      <c r="AE22" s="96">
        <v>0</v>
      </c>
      <c r="AF22" s="96">
        <v>0</v>
      </c>
      <c r="AG22" s="81">
        <v>0</v>
      </c>
      <c r="AH22" s="81">
        <v>0</v>
      </c>
      <c r="AI22" s="81">
        <v>0</v>
      </c>
      <c r="AJ22" s="81">
        <v>0</v>
      </c>
      <c r="AK22" s="148">
        <f t="shared" si="3"/>
        <v>0</v>
      </c>
      <c r="AL22" s="148">
        <v>0</v>
      </c>
      <c r="AM22" s="148">
        <v>0</v>
      </c>
      <c r="AN22" s="148">
        <v>0</v>
      </c>
      <c r="AO22" s="66">
        <v>0</v>
      </c>
      <c r="AP22" s="158">
        <f t="shared" si="6"/>
        <v>-300000</v>
      </c>
      <c r="AQ22" s="74"/>
    </row>
    <row r="23" spans="1:43" s="181" customFormat="1" ht="57" x14ac:dyDescent="0.25">
      <c r="A23" s="161">
        <v>17</v>
      </c>
      <c r="B23" s="1087"/>
      <c r="C23" s="945"/>
      <c r="D23" s="95" t="s">
        <v>258</v>
      </c>
      <c r="E23" s="96">
        <v>1</v>
      </c>
      <c r="F23" s="96" t="s">
        <v>247</v>
      </c>
      <c r="G23" s="95" t="s">
        <v>257</v>
      </c>
      <c r="H23" s="98" t="s">
        <v>249</v>
      </c>
      <c r="I23" s="96" t="s">
        <v>138</v>
      </c>
      <c r="J23" s="95" t="s">
        <v>243</v>
      </c>
      <c r="K23" s="96" t="s">
        <v>138</v>
      </c>
      <c r="L23" s="96" t="s">
        <v>138</v>
      </c>
      <c r="M23" s="96" t="s">
        <v>138</v>
      </c>
      <c r="N23" s="90">
        <v>0</v>
      </c>
      <c r="O23" s="90">
        <v>0</v>
      </c>
      <c r="P23" s="90">
        <v>0</v>
      </c>
      <c r="Q23" s="152">
        <f t="shared" si="1"/>
        <v>0</v>
      </c>
      <c r="R23" s="43">
        <v>0</v>
      </c>
      <c r="S23" s="43">
        <v>0</v>
      </c>
      <c r="T23" s="43">
        <v>0</v>
      </c>
      <c r="U23" s="43">
        <v>0</v>
      </c>
      <c r="V23" s="945"/>
      <c r="W23" s="96">
        <v>0</v>
      </c>
      <c r="X23" s="182">
        <v>0</v>
      </c>
      <c r="Y23" s="96">
        <v>0</v>
      </c>
      <c r="Z23" s="96">
        <v>0</v>
      </c>
      <c r="AA23" s="96">
        <v>0</v>
      </c>
      <c r="AB23" s="96">
        <v>0</v>
      </c>
      <c r="AC23" s="96">
        <v>0</v>
      </c>
      <c r="AD23" s="96">
        <v>0</v>
      </c>
      <c r="AE23" s="96">
        <v>0</v>
      </c>
      <c r="AF23" s="96">
        <v>0</v>
      </c>
      <c r="AG23" s="81">
        <v>0</v>
      </c>
      <c r="AH23" s="81">
        <v>0</v>
      </c>
      <c r="AI23" s="81">
        <v>0</v>
      </c>
      <c r="AJ23" s="81">
        <v>0</v>
      </c>
      <c r="AK23" s="148">
        <v>0</v>
      </c>
      <c r="AL23" s="148">
        <v>0</v>
      </c>
      <c r="AM23" s="148">
        <v>0</v>
      </c>
      <c r="AN23" s="148">
        <f>U23*AB23</f>
        <v>0</v>
      </c>
      <c r="AO23" s="66">
        <f>AK23+AL23+AM23+AN23</f>
        <v>0</v>
      </c>
      <c r="AP23" s="158">
        <f t="shared" si="6"/>
        <v>0</v>
      </c>
      <c r="AQ23" s="74"/>
    </row>
    <row r="24" spans="1:43" s="181" customFormat="1" ht="57" x14ac:dyDescent="0.25">
      <c r="A24" s="161">
        <v>18</v>
      </c>
      <c r="B24" s="1087"/>
      <c r="C24" s="945"/>
      <c r="D24" s="95" t="s">
        <v>256</v>
      </c>
      <c r="E24" s="96">
        <v>1</v>
      </c>
      <c r="F24" s="96" t="s">
        <v>247</v>
      </c>
      <c r="G24" s="95" t="s">
        <v>236</v>
      </c>
      <c r="H24" s="98" t="s">
        <v>249</v>
      </c>
      <c r="I24" s="96" t="s">
        <v>138</v>
      </c>
      <c r="J24" s="95" t="s">
        <v>243</v>
      </c>
      <c r="K24" s="96" t="s">
        <v>138</v>
      </c>
      <c r="L24" s="96" t="s">
        <v>138</v>
      </c>
      <c r="M24" s="96" t="s">
        <v>138</v>
      </c>
      <c r="N24" s="90">
        <v>0</v>
      </c>
      <c r="O24" s="90">
        <v>0</v>
      </c>
      <c r="P24" s="90">
        <v>0</v>
      </c>
      <c r="Q24" s="152">
        <v>0</v>
      </c>
      <c r="R24" s="43">
        <v>0</v>
      </c>
      <c r="S24" s="43">
        <v>0</v>
      </c>
      <c r="T24" s="43">
        <v>0</v>
      </c>
      <c r="U24" s="43">
        <v>60</v>
      </c>
      <c r="V24" s="945"/>
      <c r="W24" s="96">
        <v>0</v>
      </c>
      <c r="X24" s="182">
        <v>0</v>
      </c>
      <c r="Y24" s="96">
        <v>0</v>
      </c>
      <c r="Z24" s="96">
        <v>0</v>
      </c>
      <c r="AA24" s="96">
        <v>0</v>
      </c>
      <c r="AB24" s="96">
        <v>7050</v>
      </c>
      <c r="AC24" s="96">
        <v>0</v>
      </c>
      <c r="AD24" s="96">
        <v>0</v>
      </c>
      <c r="AE24" s="96">
        <v>0</v>
      </c>
      <c r="AF24" s="96">
        <v>7050</v>
      </c>
      <c r="AG24" s="81">
        <v>0</v>
      </c>
      <c r="AH24" s="81">
        <v>0</v>
      </c>
      <c r="AI24" s="81">
        <v>0</v>
      </c>
      <c r="AJ24" s="81">
        <v>423000</v>
      </c>
      <c r="AK24" s="148">
        <f t="shared" ref="AK24:AK30" si="7">R24*Y24</f>
        <v>0</v>
      </c>
      <c r="AL24" s="148">
        <v>0</v>
      </c>
      <c r="AM24" s="148">
        <v>0</v>
      </c>
      <c r="AN24" s="148">
        <v>423000</v>
      </c>
      <c r="AO24" s="66">
        <v>423000</v>
      </c>
      <c r="AP24" s="158">
        <f t="shared" si="6"/>
        <v>423000</v>
      </c>
      <c r="AQ24" s="74"/>
    </row>
    <row r="25" spans="1:43" s="181" customFormat="1" ht="57" x14ac:dyDescent="0.25">
      <c r="A25" s="161">
        <v>19</v>
      </c>
      <c r="B25" s="1087"/>
      <c r="C25" s="945"/>
      <c r="D25" s="95" t="s">
        <v>255</v>
      </c>
      <c r="E25" s="96">
        <v>1</v>
      </c>
      <c r="F25" s="96" t="s">
        <v>247</v>
      </c>
      <c r="G25" s="95" t="s">
        <v>254</v>
      </c>
      <c r="H25" s="98" t="s">
        <v>249</v>
      </c>
      <c r="I25" s="96" t="s">
        <v>138</v>
      </c>
      <c r="J25" s="95" t="s">
        <v>243</v>
      </c>
      <c r="K25" s="96" t="s">
        <v>138</v>
      </c>
      <c r="L25" s="96" t="s">
        <v>138</v>
      </c>
      <c r="M25" s="96" t="s">
        <v>138</v>
      </c>
      <c r="N25" s="90">
        <v>300000</v>
      </c>
      <c r="O25" s="90">
        <v>530000</v>
      </c>
      <c r="P25" s="90">
        <v>0</v>
      </c>
      <c r="Q25" s="152">
        <f>N25+O25+P25</f>
        <v>830000</v>
      </c>
      <c r="R25" s="43">
        <v>0</v>
      </c>
      <c r="S25" s="43">
        <v>0</v>
      </c>
      <c r="T25" s="43">
        <v>0</v>
      </c>
      <c r="U25" s="43">
        <v>0</v>
      </c>
      <c r="V25" s="945"/>
      <c r="W25" s="96">
        <v>0</v>
      </c>
      <c r="X25" s="182">
        <f>W25/V16*100</f>
        <v>0</v>
      </c>
      <c r="Y25" s="96">
        <v>0</v>
      </c>
      <c r="Z25" s="96">
        <v>0</v>
      </c>
      <c r="AA25" s="96">
        <v>0</v>
      </c>
      <c r="AB25" s="96">
        <v>0</v>
      </c>
      <c r="AC25" s="96">
        <v>0</v>
      </c>
      <c r="AD25" s="96">
        <v>0</v>
      </c>
      <c r="AE25" s="96">
        <v>0</v>
      </c>
      <c r="AF25" s="96">
        <v>0</v>
      </c>
      <c r="AG25" s="81">
        <v>0</v>
      </c>
      <c r="AH25" s="81">
        <v>0</v>
      </c>
      <c r="AI25" s="81">
        <v>0</v>
      </c>
      <c r="AJ25" s="81">
        <v>0</v>
      </c>
      <c r="AK25" s="148">
        <f t="shared" si="7"/>
        <v>0</v>
      </c>
      <c r="AL25" s="148">
        <v>0</v>
      </c>
      <c r="AM25" s="148">
        <v>0</v>
      </c>
      <c r="AN25" s="148">
        <f>U25*AB25</f>
        <v>0</v>
      </c>
      <c r="AO25" s="66">
        <f>AK25+AL25+AM25+AN25</f>
        <v>0</v>
      </c>
      <c r="AP25" s="158">
        <f t="shared" si="6"/>
        <v>-830000</v>
      </c>
      <c r="AQ25" s="74"/>
    </row>
    <row r="26" spans="1:43" s="181" customFormat="1" ht="57" x14ac:dyDescent="0.25">
      <c r="A26" s="161">
        <v>20</v>
      </c>
      <c r="B26" s="1087"/>
      <c r="C26" s="945"/>
      <c r="D26" s="95" t="s">
        <v>253</v>
      </c>
      <c r="E26" s="96">
        <v>1</v>
      </c>
      <c r="F26" s="96" t="s">
        <v>247</v>
      </c>
      <c r="G26" s="95" t="s">
        <v>252</v>
      </c>
      <c r="H26" s="98" t="s">
        <v>249</v>
      </c>
      <c r="I26" s="96" t="s">
        <v>138</v>
      </c>
      <c r="J26" s="95" t="s">
        <v>243</v>
      </c>
      <c r="K26" s="96" t="s">
        <v>138</v>
      </c>
      <c r="L26" s="96" t="s">
        <v>138</v>
      </c>
      <c r="M26" s="96" t="s">
        <v>138</v>
      </c>
      <c r="N26" s="90">
        <v>0</v>
      </c>
      <c r="O26" s="90">
        <v>0</v>
      </c>
      <c r="P26" s="90">
        <v>0</v>
      </c>
      <c r="Q26" s="152">
        <f>N26+O26+P26</f>
        <v>0</v>
      </c>
      <c r="R26" s="43">
        <v>0</v>
      </c>
      <c r="S26" s="43">
        <v>0</v>
      </c>
      <c r="T26" s="43">
        <v>0</v>
      </c>
      <c r="U26" s="43">
        <v>4000</v>
      </c>
      <c r="V26" s="945"/>
      <c r="W26" s="96">
        <v>0</v>
      </c>
      <c r="X26" s="182">
        <f>W26/V16*100</f>
        <v>0</v>
      </c>
      <c r="Y26" s="96">
        <v>0</v>
      </c>
      <c r="Z26" s="96">
        <v>0</v>
      </c>
      <c r="AA26" s="96">
        <v>0</v>
      </c>
      <c r="AB26" s="96">
        <v>0</v>
      </c>
      <c r="AC26" s="96">
        <v>0</v>
      </c>
      <c r="AD26" s="96">
        <v>0</v>
      </c>
      <c r="AE26" s="96">
        <v>0</v>
      </c>
      <c r="AF26" s="96">
        <v>0</v>
      </c>
      <c r="AG26" s="81">
        <v>0</v>
      </c>
      <c r="AH26" s="81">
        <v>0</v>
      </c>
      <c r="AI26" s="81">
        <v>0</v>
      </c>
      <c r="AJ26" s="81">
        <v>0</v>
      </c>
      <c r="AK26" s="148">
        <f t="shared" si="7"/>
        <v>0</v>
      </c>
      <c r="AL26" s="148">
        <v>0</v>
      </c>
      <c r="AM26" s="148">
        <v>0</v>
      </c>
      <c r="AN26" s="148">
        <f>U26*AB26</f>
        <v>0</v>
      </c>
      <c r="AO26" s="66">
        <f>AK26+AL26+AM26+AN26</f>
        <v>0</v>
      </c>
      <c r="AP26" s="158">
        <f t="shared" si="6"/>
        <v>0</v>
      </c>
      <c r="AQ26" s="74"/>
    </row>
    <row r="27" spans="1:43" s="181" customFormat="1" ht="57" x14ac:dyDescent="0.25">
      <c r="A27" s="161">
        <v>21</v>
      </c>
      <c r="B27" s="1087"/>
      <c r="C27" s="945"/>
      <c r="D27" s="95" t="s">
        <v>253</v>
      </c>
      <c r="E27" s="96">
        <v>1</v>
      </c>
      <c r="F27" s="96" t="s">
        <v>247</v>
      </c>
      <c r="G27" s="95" t="s">
        <v>252</v>
      </c>
      <c r="H27" s="98" t="s">
        <v>249</v>
      </c>
      <c r="I27" s="96" t="s">
        <v>138</v>
      </c>
      <c r="J27" s="95" t="s">
        <v>243</v>
      </c>
      <c r="K27" s="96" t="s">
        <v>138</v>
      </c>
      <c r="L27" s="96" t="s">
        <v>138</v>
      </c>
      <c r="M27" s="96" t="s">
        <v>138</v>
      </c>
      <c r="N27" s="90">
        <v>0</v>
      </c>
      <c r="O27" s="90">
        <v>0</v>
      </c>
      <c r="P27" s="90">
        <v>0</v>
      </c>
      <c r="Q27" s="152">
        <f>N27+O27+P27</f>
        <v>0</v>
      </c>
      <c r="R27" s="43">
        <v>0</v>
      </c>
      <c r="S27" s="43">
        <v>0</v>
      </c>
      <c r="T27" s="43">
        <v>0</v>
      </c>
      <c r="U27" s="43">
        <v>4000</v>
      </c>
      <c r="V27" s="945"/>
      <c r="W27" s="96">
        <v>0</v>
      </c>
      <c r="X27" s="182">
        <f>W27/V16*100</f>
        <v>0</v>
      </c>
      <c r="Y27" s="96">
        <v>0</v>
      </c>
      <c r="Z27" s="96">
        <v>0</v>
      </c>
      <c r="AA27" s="96">
        <v>0</v>
      </c>
      <c r="AB27" s="96">
        <v>0</v>
      </c>
      <c r="AC27" s="96">
        <v>0</v>
      </c>
      <c r="AD27" s="96">
        <v>0</v>
      </c>
      <c r="AE27" s="96">
        <v>0</v>
      </c>
      <c r="AF27" s="96">
        <v>0</v>
      </c>
      <c r="AG27" s="81">
        <v>0</v>
      </c>
      <c r="AH27" s="81">
        <v>0</v>
      </c>
      <c r="AI27" s="81">
        <v>0</v>
      </c>
      <c r="AJ27" s="81">
        <v>0</v>
      </c>
      <c r="AK27" s="148">
        <f t="shared" si="7"/>
        <v>0</v>
      </c>
      <c r="AL27" s="148">
        <v>0</v>
      </c>
      <c r="AM27" s="148">
        <v>0</v>
      </c>
      <c r="AN27" s="148">
        <f>U27*AB27</f>
        <v>0</v>
      </c>
      <c r="AO27" s="66">
        <f>AK27+AL27+AM27+AN27</f>
        <v>0</v>
      </c>
      <c r="AP27" s="158">
        <f t="shared" si="6"/>
        <v>0</v>
      </c>
      <c r="AQ27" s="74"/>
    </row>
    <row r="28" spans="1:43" s="181" customFormat="1" ht="57" x14ac:dyDescent="0.25">
      <c r="A28" s="161">
        <v>22</v>
      </c>
      <c r="B28" s="1087"/>
      <c r="C28" s="945"/>
      <c r="D28" s="95" t="s">
        <v>251</v>
      </c>
      <c r="E28" s="96">
        <v>1</v>
      </c>
      <c r="F28" s="96" t="s">
        <v>247</v>
      </c>
      <c r="G28" s="95" t="s">
        <v>250</v>
      </c>
      <c r="H28" s="98" t="s">
        <v>249</v>
      </c>
      <c r="I28" s="96" t="s">
        <v>138</v>
      </c>
      <c r="J28" s="95" t="s">
        <v>243</v>
      </c>
      <c r="K28" s="96" t="s">
        <v>138</v>
      </c>
      <c r="L28" s="96" t="s">
        <v>138</v>
      </c>
      <c r="M28" s="96" t="s">
        <v>138</v>
      </c>
      <c r="N28" s="90">
        <v>420000</v>
      </c>
      <c r="O28" s="90">
        <v>250000</v>
      </c>
      <c r="P28" s="90">
        <v>500000</v>
      </c>
      <c r="Q28" s="152">
        <v>1170000</v>
      </c>
      <c r="R28" s="43">
        <v>0</v>
      </c>
      <c r="S28" s="43">
        <v>0</v>
      </c>
      <c r="T28" s="43">
        <v>0</v>
      </c>
      <c r="U28" s="43">
        <v>6000</v>
      </c>
      <c r="V28" s="945"/>
      <c r="W28" s="96">
        <v>1</v>
      </c>
      <c r="X28" s="182">
        <f>W28/V16*100</f>
        <v>2.4032684450853159E-2</v>
      </c>
      <c r="Y28" s="96">
        <v>0</v>
      </c>
      <c r="Z28" s="96">
        <v>0</v>
      </c>
      <c r="AA28" s="96">
        <v>0</v>
      </c>
      <c r="AB28" s="96">
        <v>15</v>
      </c>
      <c r="AC28" s="96">
        <v>0</v>
      </c>
      <c r="AD28" s="96">
        <v>0</v>
      </c>
      <c r="AE28" s="96">
        <v>0</v>
      </c>
      <c r="AF28" s="96">
        <v>15</v>
      </c>
      <c r="AG28" s="81">
        <v>0</v>
      </c>
      <c r="AH28" s="81">
        <v>0</v>
      </c>
      <c r="AI28" s="81">
        <v>0</v>
      </c>
      <c r="AJ28" s="81">
        <v>90000</v>
      </c>
      <c r="AK28" s="148">
        <f t="shared" si="7"/>
        <v>0</v>
      </c>
      <c r="AL28" s="148">
        <v>0</v>
      </c>
      <c r="AM28" s="148">
        <v>0</v>
      </c>
      <c r="AN28" s="148">
        <v>90000</v>
      </c>
      <c r="AO28" s="66">
        <v>90000</v>
      </c>
      <c r="AP28" s="158">
        <f t="shared" si="6"/>
        <v>-1080000</v>
      </c>
      <c r="AQ28" s="74"/>
    </row>
    <row r="29" spans="1:43" s="181" customFormat="1" ht="45.75" customHeight="1" x14ac:dyDescent="0.25">
      <c r="A29" s="161">
        <v>23</v>
      </c>
      <c r="B29" s="1087"/>
      <c r="C29" s="945"/>
      <c r="D29" s="95" t="s">
        <v>248</v>
      </c>
      <c r="E29" s="96">
        <v>1</v>
      </c>
      <c r="F29" s="96" t="s">
        <v>247</v>
      </c>
      <c r="G29" s="95" t="s">
        <v>246</v>
      </c>
      <c r="H29" s="98" t="s">
        <v>235</v>
      </c>
      <c r="I29" s="96" t="s">
        <v>138</v>
      </c>
      <c r="J29" s="95" t="s">
        <v>243</v>
      </c>
      <c r="K29" s="96" t="s">
        <v>138</v>
      </c>
      <c r="L29" s="96" t="s">
        <v>138</v>
      </c>
      <c r="M29" s="96" t="s">
        <v>138</v>
      </c>
      <c r="N29" s="90">
        <v>300000</v>
      </c>
      <c r="O29" s="90">
        <v>415000</v>
      </c>
      <c r="P29" s="90">
        <v>0</v>
      </c>
      <c r="Q29" s="152">
        <f>N29+O29+P29</f>
        <v>715000</v>
      </c>
      <c r="R29" s="43">
        <v>0</v>
      </c>
      <c r="S29" s="43">
        <v>0</v>
      </c>
      <c r="T29" s="43">
        <v>0</v>
      </c>
      <c r="U29" s="43">
        <v>50</v>
      </c>
      <c r="V29" s="945"/>
      <c r="W29" s="96">
        <v>4161</v>
      </c>
      <c r="X29" s="182">
        <f>W29/V16*100</f>
        <v>100</v>
      </c>
      <c r="Y29" s="96">
        <v>0</v>
      </c>
      <c r="Z29" s="96">
        <v>0</v>
      </c>
      <c r="AA29" s="96">
        <v>0</v>
      </c>
      <c r="AB29" s="96">
        <v>2260</v>
      </c>
      <c r="AC29" s="96">
        <v>0</v>
      </c>
      <c r="AD29" s="96">
        <v>0</v>
      </c>
      <c r="AE29" s="96">
        <v>0</v>
      </c>
      <c r="AF29" s="96">
        <v>2260</v>
      </c>
      <c r="AG29" s="81">
        <v>0</v>
      </c>
      <c r="AH29" s="81">
        <v>0</v>
      </c>
      <c r="AI29" s="81">
        <v>0</v>
      </c>
      <c r="AJ29" s="81">
        <v>113000</v>
      </c>
      <c r="AK29" s="148">
        <f t="shared" si="7"/>
        <v>0</v>
      </c>
      <c r="AL29" s="148">
        <v>0</v>
      </c>
      <c r="AM29" s="148">
        <v>0</v>
      </c>
      <c r="AN29" s="148">
        <v>113000</v>
      </c>
      <c r="AO29" s="66">
        <f>AK29+AL29+AM29+AN29</f>
        <v>113000</v>
      </c>
      <c r="AP29" s="158">
        <f t="shared" si="6"/>
        <v>-602000</v>
      </c>
      <c r="AQ29" s="74"/>
    </row>
    <row r="30" spans="1:43" s="181" customFormat="1" ht="45" customHeight="1" x14ac:dyDescent="0.25">
      <c r="A30" s="161">
        <v>24</v>
      </c>
      <c r="B30" s="1087"/>
      <c r="C30" s="945"/>
      <c r="D30" s="155" t="s">
        <v>164</v>
      </c>
      <c r="E30" s="151">
        <v>1</v>
      </c>
      <c r="F30" s="183" t="s">
        <v>245</v>
      </c>
      <c r="G30" s="155" t="s">
        <v>244</v>
      </c>
      <c r="H30" s="98" t="s">
        <v>239</v>
      </c>
      <c r="I30" s="96" t="s">
        <v>138</v>
      </c>
      <c r="J30" s="95" t="s">
        <v>243</v>
      </c>
      <c r="K30" s="96" t="s">
        <v>138</v>
      </c>
      <c r="L30" s="96" t="s">
        <v>138</v>
      </c>
      <c r="M30" s="96" t="s">
        <v>138</v>
      </c>
      <c r="N30" s="90">
        <v>0</v>
      </c>
      <c r="O30" s="90">
        <v>0</v>
      </c>
      <c r="P30" s="90">
        <v>0</v>
      </c>
      <c r="Q30" s="152">
        <v>0</v>
      </c>
      <c r="R30" s="43">
        <v>0</v>
      </c>
      <c r="S30" s="43">
        <v>0</v>
      </c>
      <c r="T30" s="43">
        <v>0</v>
      </c>
      <c r="U30" s="43">
        <v>0</v>
      </c>
      <c r="V30" s="945"/>
      <c r="W30" s="96">
        <v>0</v>
      </c>
      <c r="X30" s="182">
        <v>0</v>
      </c>
      <c r="Y30" s="96">
        <v>0</v>
      </c>
      <c r="Z30" s="96">
        <v>0</v>
      </c>
      <c r="AA30" s="96">
        <v>0</v>
      </c>
      <c r="AB30" s="96">
        <v>0</v>
      </c>
      <c r="AC30" s="96">
        <v>0</v>
      </c>
      <c r="AD30" s="96">
        <v>0</v>
      </c>
      <c r="AE30" s="96">
        <v>0</v>
      </c>
      <c r="AF30" s="96">
        <v>0</v>
      </c>
      <c r="AG30" s="81">
        <v>0</v>
      </c>
      <c r="AH30" s="81">
        <v>0</v>
      </c>
      <c r="AI30" s="81">
        <v>0</v>
      </c>
      <c r="AJ30" s="81">
        <v>0</v>
      </c>
      <c r="AK30" s="148">
        <f t="shared" si="7"/>
        <v>0</v>
      </c>
      <c r="AL30" s="148">
        <v>0</v>
      </c>
      <c r="AM30" s="148"/>
      <c r="AN30" s="148">
        <v>0</v>
      </c>
      <c r="AO30" s="66">
        <v>0</v>
      </c>
      <c r="AP30" s="158">
        <v>0</v>
      </c>
      <c r="AQ30" s="74"/>
    </row>
    <row r="31" spans="1:43" s="181" customFormat="1" ht="49.5" customHeight="1" x14ac:dyDescent="0.25">
      <c r="A31" s="161">
        <v>25</v>
      </c>
      <c r="B31" s="1087"/>
      <c r="C31" s="945"/>
      <c r="D31" s="95" t="s">
        <v>242</v>
      </c>
      <c r="E31" s="96">
        <v>1</v>
      </c>
      <c r="F31" s="96" t="s">
        <v>241</v>
      </c>
      <c r="G31" s="95" t="s">
        <v>240</v>
      </c>
      <c r="H31" s="98" t="s">
        <v>239</v>
      </c>
      <c r="I31" s="96" t="s">
        <v>138</v>
      </c>
      <c r="J31" s="96" t="s">
        <v>138</v>
      </c>
      <c r="K31" s="96" t="s">
        <v>138</v>
      </c>
      <c r="L31" s="96" t="s">
        <v>138</v>
      </c>
      <c r="M31" s="96" t="s">
        <v>138</v>
      </c>
      <c r="N31" s="90">
        <v>0</v>
      </c>
      <c r="O31" s="90">
        <v>0</v>
      </c>
      <c r="P31" s="90">
        <v>0</v>
      </c>
      <c r="Q31" s="152">
        <v>0</v>
      </c>
      <c r="R31" s="43">
        <v>0</v>
      </c>
      <c r="S31" s="43">
        <v>0</v>
      </c>
      <c r="T31" s="43">
        <v>0</v>
      </c>
      <c r="U31" s="43">
        <v>0</v>
      </c>
      <c r="V31" s="945"/>
      <c r="W31" s="96">
        <v>0</v>
      </c>
      <c r="X31" s="96">
        <v>0</v>
      </c>
      <c r="Y31" s="96">
        <v>0</v>
      </c>
      <c r="Z31" s="96">
        <v>0</v>
      </c>
      <c r="AA31" s="96">
        <v>0</v>
      </c>
      <c r="AB31" s="96">
        <v>0</v>
      </c>
      <c r="AC31" s="96">
        <v>0</v>
      </c>
      <c r="AD31" s="96">
        <v>0</v>
      </c>
      <c r="AE31" s="96">
        <v>0</v>
      </c>
      <c r="AF31" s="96">
        <v>0</v>
      </c>
      <c r="AG31" s="81">
        <v>0</v>
      </c>
      <c r="AH31" s="81">
        <v>0</v>
      </c>
      <c r="AI31" s="81">
        <v>0</v>
      </c>
      <c r="AJ31" s="81">
        <v>0</v>
      </c>
      <c r="AK31" s="148">
        <v>0</v>
      </c>
      <c r="AL31" s="148">
        <v>0</v>
      </c>
      <c r="AM31" s="148">
        <v>0</v>
      </c>
      <c r="AN31" s="148">
        <v>0</v>
      </c>
      <c r="AO31" s="66">
        <v>0</v>
      </c>
      <c r="AP31" s="158">
        <v>0</v>
      </c>
      <c r="AQ31" s="74"/>
    </row>
    <row r="32" spans="1:43" ht="68.25" customHeight="1" x14ac:dyDescent="0.25">
      <c r="A32" s="180">
        <v>26</v>
      </c>
      <c r="B32" s="1088"/>
      <c r="C32" s="875"/>
      <c r="D32" s="177" t="s">
        <v>238</v>
      </c>
      <c r="E32" s="172">
        <v>1</v>
      </c>
      <c r="F32" s="179" t="s">
        <v>237</v>
      </c>
      <c r="G32" s="177" t="s">
        <v>236</v>
      </c>
      <c r="H32" s="178" t="s">
        <v>235</v>
      </c>
      <c r="I32" s="172" t="s">
        <v>138</v>
      </c>
      <c r="J32" s="177" t="s">
        <v>234</v>
      </c>
      <c r="K32" s="172" t="s">
        <v>138</v>
      </c>
      <c r="L32" s="172" t="s">
        <v>138</v>
      </c>
      <c r="M32" s="172" t="s">
        <v>138</v>
      </c>
      <c r="N32" s="176">
        <v>0</v>
      </c>
      <c r="O32" s="176">
        <v>0</v>
      </c>
      <c r="P32" s="176">
        <v>0</v>
      </c>
      <c r="Q32" s="175">
        <f>N32+O32+P32</f>
        <v>0</v>
      </c>
      <c r="R32" s="174">
        <v>0</v>
      </c>
      <c r="S32" s="174">
        <v>0</v>
      </c>
      <c r="T32" s="174">
        <v>0</v>
      </c>
      <c r="U32" s="174">
        <v>60</v>
      </c>
      <c r="V32" s="875"/>
      <c r="W32" s="172">
        <v>0</v>
      </c>
      <c r="X32" s="173">
        <f>W32/V16*100</f>
        <v>0</v>
      </c>
      <c r="Y32" s="172">
        <v>0</v>
      </c>
      <c r="Z32" s="172">
        <v>0</v>
      </c>
      <c r="AA32" s="172">
        <v>0</v>
      </c>
      <c r="AB32" s="172">
        <v>0</v>
      </c>
      <c r="AC32" s="172">
        <v>0</v>
      </c>
      <c r="AD32" s="172">
        <v>0</v>
      </c>
      <c r="AE32" s="172">
        <v>0</v>
      </c>
      <c r="AF32" s="172">
        <v>0</v>
      </c>
      <c r="AG32" s="171">
        <v>0</v>
      </c>
      <c r="AH32" s="171">
        <v>0</v>
      </c>
      <c r="AI32" s="171">
        <v>0</v>
      </c>
      <c r="AJ32" s="171">
        <v>0</v>
      </c>
      <c r="AK32" s="170">
        <f t="shared" ref="AK32:AK42" si="8">R32*Y32</f>
        <v>0</v>
      </c>
      <c r="AL32" s="170">
        <v>0</v>
      </c>
      <c r="AM32" s="170">
        <v>0</v>
      </c>
      <c r="AN32" s="170">
        <v>0</v>
      </c>
      <c r="AO32" s="169">
        <f>AK32+AL32+AM32+AN32</f>
        <v>0</v>
      </c>
      <c r="AP32" s="168">
        <f t="shared" ref="AP32:AP54" si="9">AO32-Q32</f>
        <v>0</v>
      </c>
      <c r="AQ32" s="74"/>
    </row>
    <row r="33" spans="1:43" ht="59.25" customHeight="1" x14ac:dyDescent="0.25">
      <c r="A33" s="161">
        <v>1</v>
      </c>
      <c r="B33" s="945" t="s">
        <v>233</v>
      </c>
      <c r="C33" s="945">
        <v>3</v>
      </c>
      <c r="D33" s="95" t="s">
        <v>148</v>
      </c>
      <c r="E33" s="96">
        <v>1</v>
      </c>
      <c r="F33" s="96" t="s">
        <v>228</v>
      </c>
      <c r="G33" s="95" t="s">
        <v>232</v>
      </c>
      <c r="H33" s="166" t="s">
        <v>208</v>
      </c>
      <c r="I33" s="96" t="s">
        <v>138</v>
      </c>
      <c r="J33" s="96" t="s">
        <v>138</v>
      </c>
      <c r="K33" s="96" t="s">
        <v>138</v>
      </c>
      <c r="L33" s="95" t="s">
        <v>207</v>
      </c>
      <c r="M33" s="96" t="s">
        <v>138</v>
      </c>
      <c r="N33" s="90">
        <v>0</v>
      </c>
      <c r="O33" s="90">
        <v>0</v>
      </c>
      <c r="P33" s="90">
        <v>0</v>
      </c>
      <c r="Q33" s="152">
        <v>0</v>
      </c>
      <c r="R33" s="43">
        <v>0</v>
      </c>
      <c r="S33" s="43">
        <v>0</v>
      </c>
      <c r="T33" s="43">
        <v>0</v>
      </c>
      <c r="U33" s="43">
        <v>0</v>
      </c>
      <c r="V33" s="945">
        <v>8055</v>
      </c>
      <c r="W33" s="96">
        <v>0</v>
      </c>
      <c r="X33" s="96">
        <f>W33/V33*100</f>
        <v>0</v>
      </c>
      <c r="Y33" s="96">
        <v>0</v>
      </c>
      <c r="Z33" s="96">
        <v>0</v>
      </c>
      <c r="AA33" s="96">
        <v>0</v>
      </c>
      <c r="AB33" s="96">
        <v>0</v>
      </c>
      <c r="AC33" s="96">
        <v>0</v>
      </c>
      <c r="AD33" s="96">
        <v>0</v>
      </c>
      <c r="AE33" s="96">
        <v>0</v>
      </c>
      <c r="AF33" s="96">
        <v>0</v>
      </c>
      <c r="AG33" s="149">
        <v>0</v>
      </c>
      <c r="AH33" s="149">
        <v>0</v>
      </c>
      <c r="AI33" s="149">
        <v>0</v>
      </c>
      <c r="AJ33" s="149">
        <v>0</v>
      </c>
      <c r="AK33" s="148">
        <f t="shared" si="8"/>
        <v>0</v>
      </c>
      <c r="AL33" s="148">
        <f t="shared" ref="AL33:AL42" si="10">S33*Z33</f>
        <v>0</v>
      </c>
      <c r="AM33" s="148">
        <v>0</v>
      </c>
      <c r="AN33" s="148">
        <v>100000</v>
      </c>
      <c r="AO33" s="66">
        <f t="shared" ref="AO33:AO42" si="11">AM33+AN33</f>
        <v>100000</v>
      </c>
      <c r="AP33" s="147">
        <f t="shared" si="9"/>
        <v>100000</v>
      </c>
      <c r="AQ33" s="74"/>
    </row>
    <row r="34" spans="1:43" ht="59.25" customHeight="1" x14ac:dyDescent="0.25">
      <c r="A34" s="161">
        <v>2</v>
      </c>
      <c r="B34" s="945"/>
      <c r="C34" s="945"/>
      <c r="D34" s="95" t="s">
        <v>148</v>
      </c>
      <c r="E34" s="96">
        <v>1</v>
      </c>
      <c r="F34" s="96" t="s">
        <v>231</v>
      </c>
      <c r="G34" s="95" t="s">
        <v>230</v>
      </c>
      <c r="H34" s="166" t="s">
        <v>208</v>
      </c>
      <c r="I34" s="96" t="s">
        <v>138</v>
      </c>
      <c r="J34" s="96" t="s">
        <v>138</v>
      </c>
      <c r="K34" s="96" t="s">
        <v>138</v>
      </c>
      <c r="L34" s="95" t="s">
        <v>207</v>
      </c>
      <c r="M34" s="96" t="s">
        <v>138</v>
      </c>
      <c r="N34" s="90">
        <v>0</v>
      </c>
      <c r="O34" s="90">
        <v>0</v>
      </c>
      <c r="P34" s="90">
        <v>0</v>
      </c>
      <c r="Q34" s="152">
        <v>0</v>
      </c>
      <c r="R34" s="43">
        <v>0</v>
      </c>
      <c r="S34" s="43">
        <v>0</v>
      </c>
      <c r="T34" s="43">
        <v>0</v>
      </c>
      <c r="U34" s="43">
        <v>13000</v>
      </c>
      <c r="V34" s="945"/>
      <c r="W34" s="96">
        <v>0</v>
      </c>
      <c r="X34" s="96">
        <v>0</v>
      </c>
      <c r="Y34" s="96">
        <v>0</v>
      </c>
      <c r="Z34" s="96">
        <v>0</v>
      </c>
      <c r="AA34" s="96">
        <v>0</v>
      </c>
      <c r="AB34" s="96">
        <v>0</v>
      </c>
      <c r="AC34" s="96">
        <v>0</v>
      </c>
      <c r="AD34" s="96">
        <v>0</v>
      </c>
      <c r="AE34" s="96">
        <v>0</v>
      </c>
      <c r="AF34" s="96">
        <v>0</v>
      </c>
      <c r="AG34" s="149">
        <v>0</v>
      </c>
      <c r="AH34" s="149">
        <v>0</v>
      </c>
      <c r="AI34" s="149">
        <v>0</v>
      </c>
      <c r="AJ34" s="149">
        <v>0</v>
      </c>
      <c r="AK34" s="148">
        <f t="shared" si="8"/>
        <v>0</v>
      </c>
      <c r="AL34" s="148">
        <f t="shared" si="10"/>
        <v>0</v>
      </c>
      <c r="AM34" s="148">
        <v>0</v>
      </c>
      <c r="AN34" s="148">
        <v>0</v>
      </c>
      <c r="AO34" s="66">
        <f t="shared" si="11"/>
        <v>0</v>
      </c>
      <c r="AP34" s="147">
        <f t="shared" si="9"/>
        <v>0</v>
      </c>
      <c r="AQ34" s="74"/>
    </row>
    <row r="35" spans="1:43" ht="59.25" customHeight="1" x14ac:dyDescent="0.25">
      <c r="A35" s="161">
        <v>3</v>
      </c>
      <c r="B35" s="945"/>
      <c r="C35" s="945"/>
      <c r="D35" s="95" t="s">
        <v>229</v>
      </c>
      <c r="E35" s="96">
        <v>1</v>
      </c>
      <c r="F35" s="96" t="s">
        <v>228</v>
      </c>
      <c r="G35" s="95" t="s">
        <v>227</v>
      </c>
      <c r="H35" s="166" t="s">
        <v>208</v>
      </c>
      <c r="I35" s="96" t="s">
        <v>138</v>
      </c>
      <c r="J35" s="96" t="s">
        <v>138</v>
      </c>
      <c r="K35" s="96" t="s">
        <v>138</v>
      </c>
      <c r="L35" s="95" t="s">
        <v>207</v>
      </c>
      <c r="M35" s="96" t="s">
        <v>138</v>
      </c>
      <c r="N35" s="90">
        <v>594933</v>
      </c>
      <c r="O35" s="90">
        <v>571500</v>
      </c>
      <c r="P35" s="90">
        <v>11250</v>
      </c>
      <c r="Q35" s="152">
        <f t="shared" ref="Q35:Q54" si="12">N35+O35+P35</f>
        <v>1177683</v>
      </c>
      <c r="R35" s="43">
        <v>0</v>
      </c>
      <c r="S35" s="43">
        <v>0</v>
      </c>
      <c r="T35" s="43">
        <v>770</v>
      </c>
      <c r="U35" s="43">
        <v>100</v>
      </c>
      <c r="V35" s="945"/>
      <c r="W35" s="96">
        <v>1500</v>
      </c>
      <c r="X35" s="96">
        <v>18.621973000000001</v>
      </c>
      <c r="Y35" s="96">
        <v>0</v>
      </c>
      <c r="Z35" s="96">
        <v>0</v>
      </c>
      <c r="AA35" s="96">
        <v>1700</v>
      </c>
      <c r="AB35" s="96">
        <v>0</v>
      </c>
      <c r="AC35" s="96">
        <v>0</v>
      </c>
      <c r="AD35" s="96">
        <v>0</v>
      </c>
      <c r="AE35" s="96">
        <v>0</v>
      </c>
      <c r="AF35" s="96">
        <v>0</v>
      </c>
      <c r="AG35" s="149">
        <v>0</v>
      </c>
      <c r="AH35" s="149">
        <v>0</v>
      </c>
      <c r="AI35" s="149">
        <v>0</v>
      </c>
      <c r="AJ35" s="149">
        <v>0</v>
      </c>
      <c r="AK35" s="148">
        <f t="shared" si="8"/>
        <v>0</v>
      </c>
      <c r="AL35" s="148">
        <f t="shared" si="10"/>
        <v>0</v>
      </c>
      <c r="AM35" s="148">
        <v>43120</v>
      </c>
      <c r="AN35" s="148">
        <v>0</v>
      </c>
      <c r="AO35" s="66">
        <f t="shared" si="11"/>
        <v>43120</v>
      </c>
      <c r="AP35" s="147">
        <f t="shared" si="9"/>
        <v>-1134563</v>
      </c>
      <c r="AQ35" s="74"/>
    </row>
    <row r="36" spans="1:43" ht="59.25" customHeight="1" x14ac:dyDescent="0.25">
      <c r="A36" s="161">
        <v>4</v>
      </c>
      <c r="B36" s="945"/>
      <c r="C36" s="945"/>
      <c r="D36" s="95" t="s">
        <v>226</v>
      </c>
      <c r="E36" s="96">
        <v>1</v>
      </c>
      <c r="F36" s="96" t="s">
        <v>220</v>
      </c>
      <c r="G36" s="95" t="s">
        <v>225</v>
      </c>
      <c r="H36" s="166" t="s">
        <v>208</v>
      </c>
      <c r="I36" s="96" t="s">
        <v>138</v>
      </c>
      <c r="J36" s="96" t="s">
        <v>138</v>
      </c>
      <c r="K36" s="96" t="s">
        <v>138</v>
      </c>
      <c r="L36" s="95" t="s">
        <v>207</v>
      </c>
      <c r="M36" s="96" t="s">
        <v>138</v>
      </c>
      <c r="N36" s="90">
        <v>730000</v>
      </c>
      <c r="O36" s="90">
        <v>920750</v>
      </c>
      <c r="P36" s="90">
        <v>20540</v>
      </c>
      <c r="Q36" s="152">
        <f t="shared" si="12"/>
        <v>1671290</v>
      </c>
      <c r="R36" s="43">
        <v>0</v>
      </c>
      <c r="S36" s="43">
        <v>0</v>
      </c>
      <c r="T36" s="43">
        <v>0</v>
      </c>
      <c r="U36" s="43">
        <v>100</v>
      </c>
      <c r="V36" s="945"/>
      <c r="W36" s="96">
        <v>2300</v>
      </c>
      <c r="X36" s="96">
        <f>W36/V33*100</f>
        <v>28.553693358162629</v>
      </c>
      <c r="Y36" s="96">
        <v>0</v>
      </c>
      <c r="Z36" s="96">
        <v>0</v>
      </c>
      <c r="AA36" s="96">
        <v>2200</v>
      </c>
      <c r="AB36" s="96">
        <v>0</v>
      </c>
      <c r="AC36" s="96">
        <v>0</v>
      </c>
      <c r="AD36" s="96">
        <v>0</v>
      </c>
      <c r="AE36" s="96">
        <v>0</v>
      </c>
      <c r="AF36" s="96">
        <v>3100</v>
      </c>
      <c r="AG36" s="149">
        <v>0</v>
      </c>
      <c r="AH36" s="149">
        <v>0</v>
      </c>
      <c r="AI36" s="149">
        <v>0</v>
      </c>
      <c r="AJ36" s="149">
        <v>0</v>
      </c>
      <c r="AK36" s="148">
        <f t="shared" si="8"/>
        <v>0</v>
      </c>
      <c r="AL36" s="148">
        <f t="shared" si="10"/>
        <v>0</v>
      </c>
      <c r="AM36" s="148">
        <v>0</v>
      </c>
      <c r="AN36" s="148">
        <v>1900000</v>
      </c>
      <c r="AO36" s="66">
        <f t="shared" si="11"/>
        <v>1900000</v>
      </c>
      <c r="AP36" s="147">
        <f t="shared" si="9"/>
        <v>228710</v>
      </c>
      <c r="AQ36" s="74"/>
    </row>
    <row r="37" spans="1:43" ht="59.25" customHeight="1" x14ac:dyDescent="0.25">
      <c r="A37" s="161">
        <v>5</v>
      </c>
      <c r="B37" s="945"/>
      <c r="C37" s="945"/>
      <c r="D37" s="95" t="s">
        <v>224</v>
      </c>
      <c r="E37" s="96">
        <v>1</v>
      </c>
      <c r="F37" s="96" t="s">
        <v>223</v>
      </c>
      <c r="G37" s="96" t="s">
        <v>222</v>
      </c>
      <c r="H37" s="166" t="s">
        <v>208</v>
      </c>
      <c r="I37" s="96" t="s">
        <v>138</v>
      </c>
      <c r="J37" s="96" t="s">
        <v>138</v>
      </c>
      <c r="K37" s="96" t="s">
        <v>138</v>
      </c>
      <c r="L37" s="95" t="s">
        <v>207</v>
      </c>
      <c r="M37" s="96" t="s">
        <v>138</v>
      </c>
      <c r="N37" s="90">
        <v>769296</v>
      </c>
      <c r="O37" s="90">
        <v>609600</v>
      </c>
      <c r="P37" s="90">
        <v>12840</v>
      </c>
      <c r="Q37" s="152">
        <f t="shared" si="12"/>
        <v>1391736</v>
      </c>
      <c r="R37" s="43">
        <v>0</v>
      </c>
      <c r="S37" s="43">
        <v>0</v>
      </c>
      <c r="T37" s="43">
        <v>0</v>
      </c>
      <c r="U37" s="43">
        <v>100</v>
      </c>
      <c r="V37" s="945"/>
      <c r="W37" s="96">
        <v>1700</v>
      </c>
      <c r="X37" s="96">
        <f>W37/V33*100</f>
        <v>21.104903786468032</v>
      </c>
      <c r="Y37" s="96">
        <v>0</v>
      </c>
      <c r="Z37" s="96">
        <v>0</v>
      </c>
      <c r="AA37" s="96">
        <v>1750</v>
      </c>
      <c r="AB37" s="96">
        <v>0</v>
      </c>
      <c r="AC37" s="96">
        <v>0</v>
      </c>
      <c r="AD37" s="96">
        <v>0</v>
      </c>
      <c r="AE37" s="96">
        <v>0</v>
      </c>
      <c r="AF37" s="96">
        <v>3220</v>
      </c>
      <c r="AG37" s="149">
        <v>0</v>
      </c>
      <c r="AH37" s="149">
        <v>0</v>
      </c>
      <c r="AI37" s="149">
        <v>0</v>
      </c>
      <c r="AJ37" s="149">
        <v>0</v>
      </c>
      <c r="AK37" s="148">
        <f t="shared" si="8"/>
        <v>0</v>
      </c>
      <c r="AL37" s="148">
        <f t="shared" si="10"/>
        <v>0</v>
      </c>
      <c r="AM37" s="148">
        <v>0</v>
      </c>
      <c r="AN37" s="148">
        <v>1900000</v>
      </c>
      <c r="AO37" s="66">
        <f t="shared" si="11"/>
        <v>1900000</v>
      </c>
      <c r="AP37" s="147">
        <f t="shared" si="9"/>
        <v>508264</v>
      </c>
      <c r="AQ37" s="74"/>
    </row>
    <row r="38" spans="1:43" ht="59.25" customHeight="1" x14ac:dyDescent="0.25">
      <c r="A38" s="161">
        <v>6</v>
      </c>
      <c r="B38" s="945"/>
      <c r="C38" s="945"/>
      <c r="D38" s="95" t="s">
        <v>221</v>
      </c>
      <c r="E38" s="96">
        <v>1</v>
      </c>
      <c r="F38" s="96" t="s">
        <v>220</v>
      </c>
      <c r="G38" s="95" t="s">
        <v>219</v>
      </c>
      <c r="H38" s="166" t="s">
        <v>208</v>
      </c>
      <c r="I38" s="96" t="s">
        <v>138</v>
      </c>
      <c r="J38" s="96" t="s">
        <v>138</v>
      </c>
      <c r="K38" s="96" t="s">
        <v>138</v>
      </c>
      <c r="L38" s="95" t="s">
        <v>207</v>
      </c>
      <c r="M38" s="96" t="s">
        <v>138</v>
      </c>
      <c r="N38" s="90">
        <v>585000</v>
      </c>
      <c r="O38" s="90">
        <v>63500</v>
      </c>
      <c r="P38" s="90">
        <v>2400</v>
      </c>
      <c r="Q38" s="152">
        <f t="shared" si="12"/>
        <v>650900</v>
      </c>
      <c r="R38" s="43">
        <v>0</v>
      </c>
      <c r="S38" s="43">
        <v>13000</v>
      </c>
      <c r="T38" s="43">
        <v>0</v>
      </c>
      <c r="U38" s="43">
        <v>14000</v>
      </c>
      <c r="V38" s="945"/>
      <c r="W38" s="96">
        <v>714</v>
      </c>
      <c r="X38" s="96">
        <f>W38/V33*100</f>
        <v>8.8640595903165735</v>
      </c>
      <c r="Y38" s="96">
        <v>0</v>
      </c>
      <c r="Z38" s="96">
        <v>0</v>
      </c>
      <c r="AA38" s="96">
        <v>17.5</v>
      </c>
      <c r="AB38" s="96">
        <v>0</v>
      </c>
      <c r="AC38" s="96">
        <v>0</v>
      </c>
      <c r="AD38" s="96">
        <v>0</v>
      </c>
      <c r="AE38" s="96">
        <v>0</v>
      </c>
      <c r="AF38" s="96">
        <v>0</v>
      </c>
      <c r="AG38" s="149">
        <v>0</v>
      </c>
      <c r="AH38" s="149">
        <v>0</v>
      </c>
      <c r="AI38" s="149">
        <v>0</v>
      </c>
      <c r="AJ38" s="149">
        <v>0</v>
      </c>
      <c r="AK38" s="148">
        <f t="shared" si="8"/>
        <v>0</v>
      </c>
      <c r="AL38" s="148">
        <f t="shared" si="10"/>
        <v>0</v>
      </c>
      <c r="AM38" s="148">
        <v>0</v>
      </c>
      <c r="AN38" s="148">
        <v>444163</v>
      </c>
      <c r="AO38" s="66">
        <f t="shared" si="11"/>
        <v>444163</v>
      </c>
      <c r="AP38" s="147">
        <f t="shared" si="9"/>
        <v>-206737</v>
      </c>
      <c r="AQ38" s="74"/>
    </row>
    <row r="39" spans="1:43" ht="59.25" customHeight="1" x14ac:dyDescent="0.25">
      <c r="A39" s="161">
        <v>7</v>
      </c>
      <c r="B39" s="945"/>
      <c r="C39" s="945"/>
      <c r="D39" s="95" t="s">
        <v>218</v>
      </c>
      <c r="E39" s="96">
        <v>1</v>
      </c>
      <c r="F39" s="96" t="s">
        <v>217</v>
      </c>
      <c r="G39" s="96" t="s">
        <v>216</v>
      </c>
      <c r="H39" s="166" t="s">
        <v>208</v>
      </c>
      <c r="I39" s="96" t="s">
        <v>138</v>
      </c>
      <c r="J39" s="96" t="s">
        <v>138</v>
      </c>
      <c r="K39" s="96" t="s">
        <v>138</v>
      </c>
      <c r="L39" s="95" t="s">
        <v>207</v>
      </c>
      <c r="M39" s="96" t="s">
        <v>138</v>
      </c>
      <c r="N39" s="90">
        <v>404464</v>
      </c>
      <c r="O39" s="90">
        <v>730250</v>
      </c>
      <c r="P39" s="90">
        <v>21600</v>
      </c>
      <c r="Q39" s="152">
        <f t="shared" si="12"/>
        <v>1156314</v>
      </c>
      <c r="R39" s="43">
        <v>0</v>
      </c>
      <c r="S39" s="43">
        <v>0</v>
      </c>
      <c r="T39" s="43">
        <v>0</v>
      </c>
      <c r="U39" s="43">
        <v>15000</v>
      </c>
      <c r="V39" s="945"/>
      <c r="W39" s="96">
        <v>3200</v>
      </c>
      <c r="X39" s="96">
        <v>39.726877000000002</v>
      </c>
      <c r="Y39" s="96">
        <v>0</v>
      </c>
      <c r="Z39" s="96">
        <v>0</v>
      </c>
      <c r="AA39" s="96">
        <v>121</v>
      </c>
      <c r="AB39" s="167">
        <v>0</v>
      </c>
      <c r="AC39" s="96">
        <v>0</v>
      </c>
      <c r="AD39" s="96">
        <v>0</v>
      </c>
      <c r="AE39" s="96">
        <v>0</v>
      </c>
      <c r="AF39" s="96">
        <v>0</v>
      </c>
      <c r="AG39" s="149">
        <v>0</v>
      </c>
      <c r="AH39" s="149">
        <v>0</v>
      </c>
      <c r="AI39" s="149">
        <v>0</v>
      </c>
      <c r="AJ39" s="149">
        <v>0</v>
      </c>
      <c r="AK39" s="148">
        <f t="shared" si="8"/>
        <v>0</v>
      </c>
      <c r="AL39" s="148">
        <f t="shared" si="10"/>
        <v>0</v>
      </c>
      <c r="AM39" s="148">
        <v>287400</v>
      </c>
      <c r="AN39" s="148">
        <v>360000</v>
      </c>
      <c r="AO39" s="66">
        <f t="shared" si="11"/>
        <v>647400</v>
      </c>
      <c r="AP39" s="147">
        <f t="shared" si="9"/>
        <v>-508914</v>
      </c>
      <c r="AQ39" s="74"/>
    </row>
    <row r="40" spans="1:43" ht="59.25" customHeight="1" x14ac:dyDescent="0.25">
      <c r="A40" s="161">
        <v>8</v>
      </c>
      <c r="B40" s="945"/>
      <c r="C40" s="945"/>
      <c r="D40" s="95" t="s">
        <v>31</v>
      </c>
      <c r="E40" s="96">
        <v>1</v>
      </c>
      <c r="F40" s="96" t="s">
        <v>215</v>
      </c>
      <c r="G40" s="96">
        <v>1007</v>
      </c>
      <c r="H40" s="166" t="s">
        <v>208</v>
      </c>
      <c r="I40" s="96" t="s">
        <v>138</v>
      </c>
      <c r="J40" s="96" t="s">
        <v>138</v>
      </c>
      <c r="K40" s="96" t="s">
        <v>138</v>
      </c>
      <c r="L40" s="95" t="s">
        <v>207</v>
      </c>
      <c r="M40" s="96" t="s">
        <v>138</v>
      </c>
      <c r="N40" s="90">
        <v>445769</v>
      </c>
      <c r="O40" s="90">
        <v>38100</v>
      </c>
      <c r="P40" s="90">
        <v>0</v>
      </c>
      <c r="Q40" s="152">
        <f t="shared" si="12"/>
        <v>483869</v>
      </c>
      <c r="R40" s="43">
        <v>0</v>
      </c>
      <c r="S40" s="43">
        <v>0</v>
      </c>
      <c r="T40" s="43">
        <v>0</v>
      </c>
      <c r="U40" s="43">
        <v>39040</v>
      </c>
      <c r="V40" s="945"/>
      <c r="W40" s="96">
        <v>0</v>
      </c>
      <c r="X40" s="96">
        <f>W40/V33*100</f>
        <v>0</v>
      </c>
      <c r="Y40" s="96">
        <v>0</v>
      </c>
      <c r="Z40" s="96">
        <v>0</v>
      </c>
      <c r="AA40" s="96">
        <v>11</v>
      </c>
      <c r="AB40" s="96">
        <v>0</v>
      </c>
      <c r="AC40" s="96">
        <v>0</v>
      </c>
      <c r="AD40" s="96">
        <v>0</v>
      </c>
      <c r="AE40" s="96">
        <v>0</v>
      </c>
      <c r="AF40" s="96">
        <v>0</v>
      </c>
      <c r="AG40" s="149">
        <v>0</v>
      </c>
      <c r="AH40" s="149">
        <v>0</v>
      </c>
      <c r="AI40" s="149">
        <v>0</v>
      </c>
      <c r="AJ40" s="149">
        <v>0</v>
      </c>
      <c r="AK40" s="148">
        <f t="shared" si="8"/>
        <v>0</v>
      </c>
      <c r="AL40" s="148">
        <f t="shared" si="10"/>
        <v>0</v>
      </c>
      <c r="AM40" s="148">
        <v>0</v>
      </c>
      <c r="AN40" s="165">
        <v>0</v>
      </c>
      <c r="AO40" s="66">
        <f t="shared" si="11"/>
        <v>0</v>
      </c>
      <c r="AP40" s="147">
        <f t="shared" si="9"/>
        <v>-483869</v>
      </c>
      <c r="AQ40" s="74"/>
    </row>
    <row r="41" spans="1:43" ht="59.25" customHeight="1" x14ac:dyDescent="0.25">
      <c r="A41" s="161">
        <v>9</v>
      </c>
      <c r="B41" s="945"/>
      <c r="C41" s="945"/>
      <c r="D41" s="95" t="s">
        <v>214</v>
      </c>
      <c r="E41" s="96">
        <v>1</v>
      </c>
      <c r="F41" s="96" t="s">
        <v>213</v>
      </c>
      <c r="G41" s="96" t="s">
        <v>212</v>
      </c>
      <c r="H41" s="166" t="s">
        <v>208</v>
      </c>
      <c r="I41" s="96" t="s">
        <v>138</v>
      </c>
      <c r="J41" s="96" t="s">
        <v>138</v>
      </c>
      <c r="K41" s="96" t="s">
        <v>138</v>
      </c>
      <c r="L41" s="95" t="s">
        <v>207</v>
      </c>
      <c r="M41" s="96" t="s">
        <v>138</v>
      </c>
      <c r="N41" s="90">
        <v>0</v>
      </c>
      <c r="O41" s="90">
        <v>0</v>
      </c>
      <c r="P41" s="90">
        <v>0</v>
      </c>
      <c r="Q41" s="152">
        <f t="shared" si="12"/>
        <v>0</v>
      </c>
      <c r="R41" s="43">
        <v>0</v>
      </c>
      <c r="S41" s="43">
        <v>0</v>
      </c>
      <c r="T41" s="43">
        <v>0</v>
      </c>
      <c r="U41" s="43">
        <v>0</v>
      </c>
      <c r="V41" s="945"/>
      <c r="W41" s="96">
        <v>0</v>
      </c>
      <c r="X41" s="96">
        <f>W41/V33*100</f>
        <v>0</v>
      </c>
      <c r="Y41" s="96">
        <v>0</v>
      </c>
      <c r="Z41" s="96">
        <v>0</v>
      </c>
      <c r="AA41" s="96">
        <v>0</v>
      </c>
      <c r="AB41" s="96">
        <v>0</v>
      </c>
      <c r="AC41" s="96">
        <v>0</v>
      </c>
      <c r="AD41" s="96">
        <v>0</v>
      </c>
      <c r="AE41" s="96">
        <v>0</v>
      </c>
      <c r="AF41" s="96">
        <v>0</v>
      </c>
      <c r="AG41" s="149">
        <v>0</v>
      </c>
      <c r="AH41" s="149">
        <v>0</v>
      </c>
      <c r="AI41" s="149">
        <v>0</v>
      </c>
      <c r="AJ41" s="149">
        <v>0</v>
      </c>
      <c r="AK41" s="148">
        <f t="shared" si="8"/>
        <v>0</v>
      </c>
      <c r="AL41" s="148">
        <f t="shared" si="10"/>
        <v>0</v>
      </c>
      <c r="AM41" s="148">
        <v>29900</v>
      </c>
      <c r="AN41" s="165">
        <v>0</v>
      </c>
      <c r="AO41" s="66">
        <f t="shared" si="11"/>
        <v>29900</v>
      </c>
      <c r="AP41" s="147">
        <f t="shared" si="9"/>
        <v>29900</v>
      </c>
      <c r="AQ41" s="74"/>
    </row>
    <row r="42" spans="1:43" ht="59.25" customHeight="1" x14ac:dyDescent="0.25">
      <c r="A42" s="161">
        <v>10</v>
      </c>
      <c r="B42" s="945"/>
      <c r="C42" s="945"/>
      <c r="D42" s="95" t="s">
        <v>211</v>
      </c>
      <c r="E42" s="96">
        <v>1</v>
      </c>
      <c r="F42" s="96" t="s">
        <v>210</v>
      </c>
      <c r="G42" s="95" t="s">
        <v>209</v>
      </c>
      <c r="H42" s="166" t="s">
        <v>208</v>
      </c>
      <c r="I42" s="96" t="s">
        <v>138</v>
      </c>
      <c r="J42" s="96" t="s">
        <v>138</v>
      </c>
      <c r="K42" s="96" t="s">
        <v>138</v>
      </c>
      <c r="L42" s="95" t="s">
        <v>207</v>
      </c>
      <c r="M42" s="96" t="s">
        <v>138</v>
      </c>
      <c r="N42" s="90">
        <v>587348</v>
      </c>
      <c r="O42" s="90">
        <v>181610</v>
      </c>
      <c r="P42" s="90">
        <v>0</v>
      </c>
      <c r="Q42" s="152">
        <f t="shared" si="12"/>
        <v>768958</v>
      </c>
      <c r="R42" s="43">
        <v>13000</v>
      </c>
      <c r="S42" s="43">
        <v>1200</v>
      </c>
      <c r="T42" s="43">
        <v>0</v>
      </c>
      <c r="U42" s="43">
        <v>13000</v>
      </c>
      <c r="V42" s="945"/>
      <c r="W42" s="96">
        <v>0</v>
      </c>
      <c r="X42" s="96">
        <f>W42/V33*100</f>
        <v>0</v>
      </c>
      <c r="Y42" s="96">
        <v>0</v>
      </c>
      <c r="Z42" s="96">
        <v>0</v>
      </c>
      <c r="AA42" s="96">
        <v>3150</v>
      </c>
      <c r="AB42" s="96">
        <v>0</v>
      </c>
      <c r="AC42" s="96">
        <v>0</v>
      </c>
      <c r="AD42" s="96">
        <v>0</v>
      </c>
      <c r="AE42" s="96">
        <v>0</v>
      </c>
      <c r="AF42" s="96">
        <v>0</v>
      </c>
      <c r="AG42" s="149">
        <v>0</v>
      </c>
      <c r="AH42" s="149">
        <v>0</v>
      </c>
      <c r="AI42" s="149">
        <v>0</v>
      </c>
      <c r="AJ42" s="149">
        <v>0</v>
      </c>
      <c r="AK42" s="148">
        <f t="shared" si="8"/>
        <v>0</v>
      </c>
      <c r="AL42" s="148">
        <f t="shared" si="10"/>
        <v>0</v>
      </c>
      <c r="AM42" s="148"/>
      <c r="AN42" s="165">
        <v>0</v>
      </c>
      <c r="AO42" s="66">
        <f t="shared" si="11"/>
        <v>0</v>
      </c>
      <c r="AP42" s="147">
        <f t="shared" si="9"/>
        <v>-768958</v>
      </c>
      <c r="AQ42" s="74"/>
    </row>
    <row r="43" spans="1:43" ht="104.25" customHeight="1" x14ac:dyDescent="0.25">
      <c r="A43" s="161">
        <v>1</v>
      </c>
      <c r="B43" s="1087" t="s">
        <v>206</v>
      </c>
      <c r="C43" s="945">
        <v>9</v>
      </c>
      <c r="D43" s="95" t="s">
        <v>148</v>
      </c>
      <c r="E43" s="96">
        <v>1</v>
      </c>
      <c r="F43" s="160" t="s">
        <v>205</v>
      </c>
      <c r="G43" s="95" t="s">
        <v>204</v>
      </c>
      <c r="H43" s="98" t="s">
        <v>200</v>
      </c>
      <c r="I43" s="96" t="s">
        <v>138</v>
      </c>
      <c r="J43" s="96" t="s">
        <v>138</v>
      </c>
      <c r="K43" s="96" t="s">
        <v>138</v>
      </c>
      <c r="L43" s="95" t="s">
        <v>203</v>
      </c>
      <c r="M43" s="96" t="s">
        <v>138</v>
      </c>
      <c r="N43" s="90">
        <v>273828</v>
      </c>
      <c r="O43" s="90">
        <v>295650</v>
      </c>
      <c r="P43" s="90">
        <v>98000</v>
      </c>
      <c r="Q43" s="152">
        <f t="shared" si="12"/>
        <v>667478</v>
      </c>
      <c r="R43" s="43">
        <v>30000</v>
      </c>
      <c r="S43" s="43">
        <v>0</v>
      </c>
      <c r="T43" s="43">
        <v>0</v>
      </c>
      <c r="U43" s="43">
        <v>0</v>
      </c>
      <c r="V43" s="1087">
        <v>11437</v>
      </c>
      <c r="W43" s="96">
        <v>25</v>
      </c>
      <c r="X43" s="96">
        <v>100</v>
      </c>
      <c r="Y43" s="96">
        <v>22</v>
      </c>
      <c r="Z43" s="96">
        <v>0</v>
      </c>
      <c r="AA43" s="96">
        <v>0</v>
      </c>
      <c r="AB43" s="96">
        <v>3</v>
      </c>
      <c r="AC43" s="96">
        <v>5</v>
      </c>
      <c r="AD43" s="96">
        <v>0</v>
      </c>
      <c r="AE43" s="96">
        <v>0</v>
      </c>
      <c r="AF43" s="96">
        <v>0</v>
      </c>
      <c r="AG43" s="149">
        <v>13000</v>
      </c>
      <c r="AH43" s="149">
        <v>0</v>
      </c>
      <c r="AI43" s="149">
        <v>0</v>
      </c>
      <c r="AJ43" s="149">
        <v>0</v>
      </c>
      <c r="AK43" s="164">
        <v>0</v>
      </c>
      <c r="AL43" s="164">
        <v>0</v>
      </c>
      <c r="AM43" s="164">
        <f>T43*AA43</f>
        <v>0</v>
      </c>
      <c r="AN43" s="164">
        <v>0</v>
      </c>
      <c r="AO43" s="163">
        <v>343360</v>
      </c>
      <c r="AP43" s="162">
        <f t="shared" si="9"/>
        <v>-324118</v>
      </c>
      <c r="AQ43" s="74"/>
    </row>
    <row r="44" spans="1:43" ht="105" customHeight="1" x14ac:dyDescent="0.25">
      <c r="A44" s="161">
        <v>2</v>
      </c>
      <c r="B44" s="1087"/>
      <c r="C44" s="945"/>
      <c r="D44" s="95" t="s">
        <v>148</v>
      </c>
      <c r="E44" s="96">
        <v>1</v>
      </c>
      <c r="F44" s="160" t="s">
        <v>202</v>
      </c>
      <c r="G44" s="95" t="s">
        <v>201</v>
      </c>
      <c r="H44" s="98" t="s">
        <v>200</v>
      </c>
      <c r="I44" s="96" t="s">
        <v>138</v>
      </c>
      <c r="J44" s="96" t="s">
        <v>138</v>
      </c>
      <c r="K44" s="96" t="s">
        <v>138</v>
      </c>
      <c r="L44" s="95" t="s">
        <v>199</v>
      </c>
      <c r="M44" s="96" t="s">
        <v>138</v>
      </c>
      <c r="N44" s="90">
        <v>0</v>
      </c>
      <c r="O44" s="90">
        <v>0</v>
      </c>
      <c r="P44" s="90">
        <v>0</v>
      </c>
      <c r="Q44" s="152">
        <f t="shared" si="12"/>
        <v>0</v>
      </c>
      <c r="R44" s="43">
        <v>40000</v>
      </c>
      <c r="S44" s="43">
        <v>400</v>
      </c>
      <c r="T44" s="43">
        <v>0</v>
      </c>
      <c r="U44" s="43">
        <v>0</v>
      </c>
      <c r="V44" s="1087"/>
      <c r="W44" s="96">
        <v>0</v>
      </c>
      <c r="X44" s="96">
        <f>W44/V43*100</f>
        <v>0</v>
      </c>
      <c r="Y44" s="96">
        <v>0</v>
      </c>
      <c r="Z44" s="96">
        <v>0</v>
      </c>
      <c r="AA44" s="96">
        <v>0</v>
      </c>
      <c r="AB44" s="96">
        <v>11</v>
      </c>
      <c r="AC44" s="96">
        <v>11</v>
      </c>
      <c r="AD44" s="96">
        <v>0</v>
      </c>
      <c r="AE44" s="96">
        <v>0</v>
      </c>
      <c r="AF44" s="96">
        <v>0</v>
      </c>
      <c r="AG44" s="149">
        <v>0</v>
      </c>
      <c r="AH44" s="149">
        <v>0</v>
      </c>
      <c r="AI44" s="149">
        <v>0</v>
      </c>
      <c r="AJ44" s="149">
        <v>0</v>
      </c>
      <c r="AK44" s="164">
        <v>0</v>
      </c>
      <c r="AL44" s="164">
        <f t="shared" ref="AL44:AL54" si="13">S44*Z44</f>
        <v>0</v>
      </c>
      <c r="AM44" s="164">
        <f>T44*AA44</f>
        <v>0</v>
      </c>
      <c r="AN44" s="164">
        <v>0</v>
      </c>
      <c r="AO44" s="163">
        <f t="shared" ref="AO44:AO54" si="14">AK44+AL44+AM44+AN44</f>
        <v>0</v>
      </c>
      <c r="AP44" s="162">
        <f t="shared" si="9"/>
        <v>0</v>
      </c>
      <c r="AQ44" s="74"/>
    </row>
    <row r="45" spans="1:43" ht="78" customHeight="1" x14ac:dyDescent="0.25">
      <c r="A45" s="161">
        <v>3</v>
      </c>
      <c r="B45" s="1087"/>
      <c r="C45" s="945"/>
      <c r="D45" s="95" t="s">
        <v>64</v>
      </c>
      <c r="E45" s="96">
        <v>1</v>
      </c>
      <c r="F45" s="95" t="s">
        <v>198</v>
      </c>
      <c r="G45" s="95" t="s">
        <v>197</v>
      </c>
      <c r="H45" s="98" t="s">
        <v>180</v>
      </c>
      <c r="I45" s="96" t="s">
        <v>138</v>
      </c>
      <c r="J45" s="96" t="s">
        <v>138</v>
      </c>
      <c r="K45" s="96" t="s">
        <v>138</v>
      </c>
      <c r="L45" s="95" t="s">
        <v>196</v>
      </c>
      <c r="M45" s="96" t="s">
        <v>138</v>
      </c>
      <c r="N45" s="90">
        <v>312000</v>
      </c>
      <c r="O45" s="90">
        <v>244620</v>
      </c>
      <c r="P45" s="90">
        <v>50900</v>
      </c>
      <c r="Q45" s="152">
        <f t="shared" si="12"/>
        <v>607520</v>
      </c>
      <c r="R45" s="43">
        <v>0</v>
      </c>
      <c r="S45" s="43">
        <v>0</v>
      </c>
      <c r="T45" s="43">
        <v>0</v>
      </c>
      <c r="U45" s="43">
        <v>16000</v>
      </c>
      <c r="V45" s="1087"/>
      <c r="W45" s="96">
        <v>104</v>
      </c>
      <c r="X45" s="96">
        <v>0</v>
      </c>
      <c r="Y45" s="96">
        <v>0</v>
      </c>
      <c r="Z45" s="96">
        <v>0</v>
      </c>
      <c r="AA45" s="96">
        <v>0</v>
      </c>
      <c r="AB45" s="96">
        <v>6</v>
      </c>
      <c r="AC45" s="96">
        <v>0</v>
      </c>
      <c r="AD45" s="96">
        <v>0</v>
      </c>
      <c r="AE45" s="96">
        <v>0</v>
      </c>
      <c r="AF45" s="96">
        <v>6</v>
      </c>
      <c r="AG45" s="149">
        <v>0</v>
      </c>
      <c r="AH45" s="149">
        <v>0</v>
      </c>
      <c r="AI45" s="149">
        <v>0</v>
      </c>
      <c r="AJ45" s="149">
        <v>0</v>
      </c>
      <c r="AK45" s="164">
        <f t="shared" ref="AK45:AK54" si="15">R45*Y45</f>
        <v>0</v>
      </c>
      <c r="AL45" s="164">
        <f t="shared" si="13"/>
        <v>0</v>
      </c>
      <c r="AM45" s="164">
        <v>0</v>
      </c>
      <c r="AN45" s="164">
        <v>2608000</v>
      </c>
      <c r="AO45" s="163">
        <f t="shared" si="14"/>
        <v>2608000</v>
      </c>
      <c r="AP45" s="162">
        <f t="shared" si="9"/>
        <v>2000480</v>
      </c>
      <c r="AQ45" s="74"/>
    </row>
    <row r="46" spans="1:43" ht="84" customHeight="1" x14ac:dyDescent="0.25">
      <c r="A46" s="161">
        <v>4</v>
      </c>
      <c r="B46" s="1087"/>
      <c r="C46" s="945"/>
      <c r="D46" s="95" t="s">
        <v>3</v>
      </c>
      <c r="E46" s="96">
        <v>1</v>
      </c>
      <c r="F46" s="160" t="s">
        <v>195</v>
      </c>
      <c r="G46" s="95" t="s">
        <v>194</v>
      </c>
      <c r="H46" s="98" t="s">
        <v>180</v>
      </c>
      <c r="I46" s="96" t="s">
        <v>138</v>
      </c>
      <c r="J46" s="96" t="s">
        <v>138</v>
      </c>
      <c r="K46" s="96" t="s">
        <v>138</v>
      </c>
      <c r="L46" s="95" t="s">
        <v>193</v>
      </c>
      <c r="M46" s="96" t="s">
        <v>138</v>
      </c>
      <c r="N46" s="90">
        <v>559550</v>
      </c>
      <c r="O46" s="90">
        <v>593463</v>
      </c>
      <c r="P46" s="90">
        <v>108000</v>
      </c>
      <c r="Q46" s="152">
        <f t="shared" si="12"/>
        <v>1261013</v>
      </c>
      <c r="R46" s="43">
        <v>0</v>
      </c>
      <c r="S46" s="43">
        <v>0</v>
      </c>
      <c r="T46" s="43">
        <v>0</v>
      </c>
      <c r="U46" s="43">
        <v>200</v>
      </c>
      <c r="V46" s="1087"/>
      <c r="W46" s="96">
        <v>210</v>
      </c>
      <c r="X46" s="96">
        <f>W46/V43*100</f>
        <v>1.8361458424411996</v>
      </c>
      <c r="Y46" s="96">
        <v>0</v>
      </c>
      <c r="Z46" s="96">
        <v>0</v>
      </c>
      <c r="AA46" s="96">
        <v>0</v>
      </c>
      <c r="AB46" s="96">
        <v>0</v>
      </c>
      <c r="AC46" s="96">
        <v>0</v>
      </c>
      <c r="AD46" s="96">
        <v>0</v>
      </c>
      <c r="AE46" s="96">
        <v>0</v>
      </c>
      <c r="AF46" s="96">
        <v>0</v>
      </c>
      <c r="AG46" s="149">
        <v>0</v>
      </c>
      <c r="AH46" s="149">
        <v>0</v>
      </c>
      <c r="AI46" s="149">
        <v>0</v>
      </c>
      <c r="AJ46" s="149">
        <v>183800</v>
      </c>
      <c r="AK46" s="164">
        <f t="shared" si="15"/>
        <v>0</v>
      </c>
      <c r="AL46" s="164">
        <f t="shared" si="13"/>
        <v>0</v>
      </c>
      <c r="AM46" s="164">
        <f t="shared" ref="AM46:AM54" si="16">T46*AA46</f>
        <v>0</v>
      </c>
      <c r="AN46" s="164">
        <v>183800</v>
      </c>
      <c r="AO46" s="163">
        <f t="shared" si="14"/>
        <v>183800</v>
      </c>
      <c r="AP46" s="162">
        <f t="shared" si="9"/>
        <v>-1077213</v>
      </c>
      <c r="AQ46" s="74"/>
    </row>
    <row r="47" spans="1:43" ht="64.5" customHeight="1" x14ac:dyDescent="0.25">
      <c r="A47" s="161">
        <v>5</v>
      </c>
      <c r="B47" s="1087"/>
      <c r="C47" s="945"/>
      <c r="D47" s="95" t="s">
        <v>192</v>
      </c>
      <c r="E47" s="96">
        <v>1</v>
      </c>
      <c r="F47" s="160" t="s">
        <v>191</v>
      </c>
      <c r="G47" s="95" t="s">
        <v>190</v>
      </c>
      <c r="H47" s="98" t="s">
        <v>180</v>
      </c>
      <c r="I47" s="96" t="s">
        <v>138</v>
      </c>
      <c r="J47" s="96" t="s">
        <v>138</v>
      </c>
      <c r="K47" s="96" t="s">
        <v>138</v>
      </c>
      <c r="L47" s="95" t="s">
        <v>189</v>
      </c>
      <c r="M47" s="96" t="s">
        <v>138</v>
      </c>
      <c r="N47" s="90">
        <v>525000</v>
      </c>
      <c r="O47" s="90">
        <v>281550</v>
      </c>
      <c r="P47" s="90">
        <v>241000</v>
      </c>
      <c r="Q47" s="152">
        <f t="shared" si="12"/>
        <v>1047550</v>
      </c>
      <c r="R47" s="43">
        <v>0</v>
      </c>
      <c r="S47" s="43">
        <v>0</v>
      </c>
      <c r="T47" s="43">
        <v>0</v>
      </c>
      <c r="U47" s="43">
        <v>0</v>
      </c>
      <c r="V47" s="1087"/>
      <c r="W47" s="96">
        <v>0</v>
      </c>
      <c r="X47" s="96">
        <f>W47/V43*100</f>
        <v>0</v>
      </c>
      <c r="Y47" s="96">
        <v>0</v>
      </c>
      <c r="Z47" s="96">
        <v>0</v>
      </c>
      <c r="AA47" s="96">
        <v>0</v>
      </c>
      <c r="AB47" s="96">
        <v>0</v>
      </c>
      <c r="AC47" s="96">
        <v>0</v>
      </c>
      <c r="AD47" s="96">
        <v>0</v>
      </c>
      <c r="AE47" s="96">
        <v>0</v>
      </c>
      <c r="AF47" s="96">
        <v>0</v>
      </c>
      <c r="AG47" s="149">
        <v>0</v>
      </c>
      <c r="AH47" s="149">
        <v>0</v>
      </c>
      <c r="AI47" s="149">
        <v>0</v>
      </c>
      <c r="AJ47" s="149">
        <v>0</v>
      </c>
      <c r="AK47" s="164">
        <f t="shared" si="15"/>
        <v>0</v>
      </c>
      <c r="AL47" s="164">
        <f t="shared" si="13"/>
        <v>0</v>
      </c>
      <c r="AM47" s="164">
        <f t="shared" si="16"/>
        <v>0</v>
      </c>
      <c r="AN47" s="164">
        <f>U47*AB47</f>
        <v>0</v>
      </c>
      <c r="AO47" s="163">
        <f t="shared" si="14"/>
        <v>0</v>
      </c>
      <c r="AP47" s="162">
        <f t="shared" si="9"/>
        <v>-1047550</v>
      </c>
      <c r="AQ47" s="74"/>
    </row>
    <row r="48" spans="1:43" ht="65.25" customHeight="1" x14ac:dyDescent="0.25">
      <c r="A48" s="161">
        <v>6</v>
      </c>
      <c r="B48" s="1087"/>
      <c r="C48" s="945"/>
      <c r="D48" s="95" t="s">
        <v>21</v>
      </c>
      <c r="E48" s="96">
        <v>1</v>
      </c>
      <c r="F48" s="160" t="s">
        <v>188</v>
      </c>
      <c r="G48" s="95" t="s">
        <v>187</v>
      </c>
      <c r="H48" s="98" t="s">
        <v>180</v>
      </c>
      <c r="I48" s="96" t="s">
        <v>138</v>
      </c>
      <c r="J48" s="96" t="s">
        <v>138</v>
      </c>
      <c r="K48" s="96" t="s">
        <v>138</v>
      </c>
      <c r="L48" s="95" t="s">
        <v>186</v>
      </c>
      <c r="M48" s="96" t="s">
        <v>138</v>
      </c>
      <c r="N48" s="90">
        <v>1206828</v>
      </c>
      <c r="O48" s="90">
        <v>1785720</v>
      </c>
      <c r="P48" s="90">
        <v>1906000</v>
      </c>
      <c r="Q48" s="152">
        <f t="shared" si="12"/>
        <v>4898548</v>
      </c>
      <c r="R48" s="43">
        <v>0</v>
      </c>
      <c r="S48" s="43">
        <v>0</v>
      </c>
      <c r="T48" s="43">
        <v>0</v>
      </c>
      <c r="U48" s="43">
        <v>13000</v>
      </c>
      <c r="V48" s="1087"/>
      <c r="W48" s="96">
        <v>380</v>
      </c>
      <c r="X48" s="96">
        <f>W48/V43*100</f>
        <v>3.3225496196555042</v>
      </c>
      <c r="Y48" s="96">
        <v>0</v>
      </c>
      <c r="Z48" s="96">
        <v>0</v>
      </c>
      <c r="AA48" s="96">
        <v>0</v>
      </c>
      <c r="AB48" s="96">
        <v>26</v>
      </c>
      <c r="AC48" s="96">
        <v>0</v>
      </c>
      <c r="AD48" s="96">
        <v>0</v>
      </c>
      <c r="AE48" s="96">
        <v>0</v>
      </c>
      <c r="AF48" s="96">
        <v>14</v>
      </c>
      <c r="AG48" s="149">
        <v>0</v>
      </c>
      <c r="AH48" s="149">
        <v>0</v>
      </c>
      <c r="AI48" s="149">
        <v>0</v>
      </c>
      <c r="AJ48" s="149">
        <v>104000</v>
      </c>
      <c r="AK48" s="164">
        <f t="shared" si="15"/>
        <v>0</v>
      </c>
      <c r="AL48" s="164">
        <f t="shared" si="13"/>
        <v>0</v>
      </c>
      <c r="AM48" s="164">
        <f t="shared" si="16"/>
        <v>0</v>
      </c>
      <c r="AN48" s="164">
        <v>584000</v>
      </c>
      <c r="AO48" s="163">
        <f t="shared" si="14"/>
        <v>584000</v>
      </c>
      <c r="AP48" s="162">
        <f t="shared" si="9"/>
        <v>-4314548</v>
      </c>
      <c r="AQ48" s="74"/>
    </row>
    <row r="49" spans="1:43" ht="73.5" customHeight="1" x14ac:dyDescent="0.25">
      <c r="A49" s="161">
        <v>7</v>
      </c>
      <c r="B49" s="1087"/>
      <c r="C49" s="945"/>
      <c r="D49" s="95" t="s">
        <v>185</v>
      </c>
      <c r="E49" s="96">
        <v>1</v>
      </c>
      <c r="F49" s="160">
        <v>44092</v>
      </c>
      <c r="G49" s="95" t="s">
        <v>184</v>
      </c>
      <c r="H49" s="98" t="s">
        <v>180</v>
      </c>
      <c r="I49" s="96"/>
      <c r="J49" s="96"/>
      <c r="K49" s="96"/>
      <c r="L49" s="95" t="s">
        <v>182</v>
      </c>
      <c r="M49" s="96"/>
      <c r="N49" s="90">
        <v>0</v>
      </c>
      <c r="O49" s="90">
        <v>0</v>
      </c>
      <c r="P49" s="90">
        <v>0</v>
      </c>
      <c r="Q49" s="152">
        <f t="shared" si="12"/>
        <v>0</v>
      </c>
      <c r="R49" s="43">
        <v>0</v>
      </c>
      <c r="S49" s="43">
        <v>0</v>
      </c>
      <c r="T49" s="43">
        <v>0</v>
      </c>
      <c r="U49" s="43">
        <v>0</v>
      </c>
      <c r="V49" s="1087"/>
      <c r="W49" s="96">
        <v>0</v>
      </c>
      <c r="X49" s="96">
        <v>0</v>
      </c>
      <c r="Y49" s="96">
        <v>0</v>
      </c>
      <c r="Z49" s="96">
        <v>0</v>
      </c>
      <c r="AA49" s="96">
        <v>0</v>
      </c>
      <c r="AB49" s="96">
        <v>0</v>
      </c>
      <c r="AC49" s="96">
        <v>0</v>
      </c>
      <c r="AD49" s="96">
        <v>0</v>
      </c>
      <c r="AE49" s="96">
        <v>0</v>
      </c>
      <c r="AF49" s="96">
        <v>0</v>
      </c>
      <c r="AG49" s="149">
        <v>0</v>
      </c>
      <c r="AH49" s="149">
        <v>0</v>
      </c>
      <c r="AI49" s="149">
        <v>0</v>
      </c>
      <c r="AJ49" s="149">
        <v>0</v>
      </c>
      <c r="AK49" s="164">
        <f t="shared" si="15"/>
        <v>0</v>
      </c>
      <c r="AL49" s="164">
        <f t="shared" si="13"/>
        <v>0</v>
      </c>
      <c r="AM49" s="164">
        <f t="shared" si="16"/>
        <v>0</v>
      </c>
      <c r="AN49" s="164">
        <f>U49*AB49</f>
        <v>0</v>
      </c>
      <c r="AO49" s="163">
        <f t="shared" si="14"/>
        <v>0</v>
      </c>
      <c r="AP49" s="162">
        <f t="shared" si="9"/>
        <v>0</v>
      </c>
      <c r="AQ49" s="74"/>
    </row>
    <row r="50" spans="1:43" ht="78" customHeight="1" x14ac:dyDescent="0.25">
      <c r="A50" s="161">
        <v>8</v>
      </c>
      <c r="B50" s="1087"/>
      <c r="C50" s="945"/>
      <c r="D50" s="95" t="s">
        <v>183</v>
      </c>
      <c r="E50" s="96">
        <v>1</v>
      </c>
      <c r="F50" s="160">
        <v>44092</v>
      </c>
      <c r="G50" s="95" t="s">
        <v>61</v>
      </c>
      <c r="H50" s="98" t="s">
        <v>180</v>
      </c>
      <c r="I50" s="96"/>
      <c r="J50" s="96"/>
      <c r="K50" s="96"/>
      <c r="L50" s="95" t="s">
        <v>182</v>
      </c>
      <c r="M50" s="96"/>
      <c r="N50" s="90">
        <v>420828</v>
      </c>
      <c r="O50" s="90">
        <v>239220</v>
      </c>
      <c r="P50" s="90">
        <v>71850</v>
      </c>
      <c r="Q50" s="152">
        <f t="shared" si="12"/>
        <v>731898</v>
      </c>
      <c r="R50" s="43">
        <v>0</v>
      </c>
      <c r="S50" s="43">
        <v>0</v>
      </c>
      <c r="T50" s="43">
        <v>0</v>
      </c>
      <c r="U50" s="43">
        <v>0</v>
      </c>
      <c r="V50" s="1087"/>
      <c r="W50" s="96">
        <v>56</v>
      </c>
      <c r="X50" s="96">
        <f>W50/V43*100</f>
        <v>0.48963889131765326</v>
      </c>
      <c r="Y50" s="96">
        <v>0</v>
      </c>
      <c r="Z50" s="96">
        <v>0</v>
      </c>
      <c r="AA50" s="96">
        <v>0</v>
      </c>
      <c r="AB50" s="96">
        <v>7</v>
      </c>
      <c r="AC50" s="96">
        <v>0</v>
      </c>
      <c r="AD50" s="96">
        <v>0</v>
      </c>
      <c r="AE50" s="96">
        <v>0</v>
      </c>
      <c r="AF50" s="96">
        <v>2</v>
      </c>
      <c r="AG50" s="149">
        <v>0</v>
      </c>
      <c r="AH50" s="149">
        <v>0</v>
      </c>
      <c r="AI50" s="149">
        <v>0</v>
      </c>
      <c r="AJ50" s="149">
        <v>0</v>
      </c>
      <c r="AK50" s="164">
        <f t="shared" si="15"/>
        <v>0</v>
      </c>
      <c r="AL50" s="164">
        <f t="shared" si="13"/>
        <v>0</v>
      </c>
      <c r="AM50" s="164">
        <f t="shared" si="16"/>
        <v>0</v>
      </c>
      <c r="AN50" s="164">
        <f>U50*AB50</f>
        <v>0</v>
      </c>
      <c r="AO50" s="163">
        <f t="shared" si="14"/>
        <v>0</v>
      </c>
      <c r="AP50" s="162">
        <f t="shared" si="9"/>
        <v>-731898</v>
      </c>
      <c r="AQ50" s="74"/>
    </row>
    <row r="51" spans="1:43" ht="78" customHeight="1" x14ac:dyDescent="0.25">
      <c r="A51" s="161">
        <v>9</v>
      </c>
      <c r="B51" s="1087"/>
      <c r="C51" s="945"/>
      <c r="D51" s="95" t="s">
        <v>49</v>
      </c>
      <c r="E51" s="96">
        <v>1</v>
      </c>
      <c r="F51" s="160">
        <v>44063</v>
      </c>
      <c r="G51" s="95" t="s">
        <v>181</v>
      </c>
      <c r="H51" s="98" t="s">
        <v>180</v>
      </c>
      <c r="I51" s="96"/>
      <c r="J51" s="96"/>
      <c r="K51" s="96"/>
      <c r="L51" s="95" t="s">
        <v>179</v>
      </c>
      <c r="M51" s="96"/>
      <c r="N51" s="90">
        <v>990000</v>
      </c>
      <c r="O51" s="90">
        <v>918540</v>
      </c>
      <c r="P51" s="90">
        <v>490000</v>
      </c>
      <c r="Q51" s="152">
        <f t="shared" si="12"/>
        <v>2398540</v>
      </c>
      <c r="R51" s="43">
        <v>0</v>
      </c>
      <c r="S51" s="43">
        <v>0</v>
      </c>
      <c r="T51" s="43">
        <v>0</v>
      </c>
      <c r="U51" s="43">
        <v>0</v>
      </c>
      <c r="V51" s="159"/>
      <c r="W51" s="96">
        <v>8740</v>
      </c>
      <c r="X51" s="96">
        <v>0</v>
      </c>
      <c r="Y51" s="96">
        <v>0</v>
      </c>
      <c r="Z51" s="96">
        <v>0</v>
      </c>
      <c r="AA51" s="96">
        <v>0</v>
      </c>
      <c r="AB51" s="96">
        <v>0</v>
      </c>
      <c r="AC51" s="96">
        <v>0</v>
      </c>
      <c r="AD51" s="96">
        <v>0</v>
      </c>
      <c r="AE51" s="96">
        <v>0</v>
      </c>
      <c r="AF51" s="96">
        <v>0</v>
      </c>
      <c r="AG51" s="149">
        <v>0</v>
      </c>
      <c r="AH51" s="149">
        <v>0</v>
      </c>
      <c r="AI51" s="149">
        <v>0</v>
      </c>
      <c r="AJ51" s="149">
        <v>0</v>
      </c>
      <c r="AK51" s="148">
        <f t="shared" si="15"/>
        <v>0</v>
      </c>
      <c r="AL51" s="148">
        <f t="shared" si="13"/>
        <v>0</v>
      </c>
      <c r="AM51" s="148">
        <f t="shared" si="16"/>
        <v>0</v>
      </c>
      <c r="AN51" s="148">
        <f>U51*AB51</f>
        <v>0</v>
      </c>
      <c r="AO51" s="66">
        <f t="shared" si="14"/>
        <v>0</v>
      </c>
      <c r="AP51" s="158">
        <f t="shared" si="9"/>
        <v>-2398540</v>
      </c>
      <c r="AQ51" s="74"/>
    </row>
    <row r="52" spans="1:43" ht="143.25" customHeight="1" x14ac:dyDescent="0.25">
      <c r="A52" s="151">
        <v>1</v>
      </c>
      <c r="B52" s="1089" t="s">
        <v>178</v>
      </c>
      <c r="C52" s="1009">
        <v>5</v>
      </c>
      <c r="D52" s="155" t="s">
        <v>177</v>
      </c>
      <c r="E52" s="151">
        <v>1</v>
      </c>
      <c r="F52" s="156">
        <v>44007</v>
      </c>
      <c r="G52" s="155" t="s">
        <v>176</v>
      </c>
      <c r="H52" s="98" t="s">
        <v>169</v>
      </c>
      <c r="I52" s="151" t="s">
        <v>138</v>
      </c>
      <c r="J52" s="151" t="s">
        <v>138</v>
      </c>
      <c r="K52" s="151" t="s">
        <v>138</v>
      </c>
      <c r="L52" s="155" t="s">
        <v>168</v>
      </c>
      <c r="M52" s="155" t="s">
        <v>167</v>
      </c>
      <c r="N52" s="90">
        <v>675000</v>
      </c>
      <c r="O52" s="90">
        <v>460063</v>
      </c>
      <c r="P52" s="90">
        <v>91000</v>
      </c>
      <c r="Q52" s="152">
        <f t="shared" si="12"/>
        <v>1226063</v>
      </c>
      <c r="R52" s="43">
        <v>0</v>
      </c>
      <c r="S52" s="43">
        <v>0</v>
      </c>
      <c r="T52" s="43">
        <v>300</v>
      </c>
      <c r="U52" s="43">
        <v>0</v>
      </c>
      <c r="V52" s="1089">
        <v>20532</v>
      </c>
      <c r="W52" s="150">
        <v>364</v>
      </c>
      <c r="X52" s="150">
        <f>W52/V52*100</f>
        <v>1.7728423923631405</v>
      </c>
      <c r="Y52" s="150">
        <v>0</v>
      </c>
      <c r="Z52" s="150">
        <v>0</v>
      </c>
      <c r="AA52" s="150">
        <v>0</v>
      </c>
      <c r="AB52" s="150">
        <v>0</v>
      </c>
      <c r="AC52" s="150">
        <v>0</v>
      </c>
      <c r="AD52" s="150">
        <v>0</v>
      </c>
      <c r="AE52" s="150">
        <v>0</v>
      </c>
      <c r="AF52" s="150">
        <v>584000</v>
      </c>
      <c r="AG52" s="149">
        <v>0</v>
      </c>
      <c r="AH52" s="149">
        <v>0</v>
      </c>
      <c r="AI52" s="149">
        <v>0</v>
      </c>
      <c r="AJ52" s="149">
        <v>584000</v>
      </c>
      <c r="AK52" s="148">
        <f t="shared" si="15"/>
        <v>0</v>
      </c>
      <c r="AL52" s="148">
        <f t="shared" si="13"/>
        <v>0</v>
      </c>
      <c r="AM52" s="148">
        <f t="shared" si="16"/>
        <v>0</v>
      </c>
      <c r="AN52" s="148">
        <v>584000</v>
      </c>
      <c r="AO52" s="66">
        <f t="shared" si="14"/>
        <v>584000</v>
      </c>
      <c r="AP52" s="147">
        <f t="shared" si="9"/>
        <v>-642063</v>
      </c>
      <c r="AQ52" s="74"/>
    </row>
    <row r="53" spans="1:43" ht="156" customHeight="1" x14ac:dyDescent="0.25">
      <c r="A53" s="151">
        <v>2</v>
      </c>
      <c r="B53" s="1089"/>
      <c r="C53" s="1009"/>
      <c r="D53" s="155" t="s">
        <v>175</v>
      </c>
      <c r="E53" s="151">
        <v>1</v>
      </c>
      <c r="F53" s="156">
        <v>44007</v>
      </c>
      <c r="G53" s="155" t="s">
        <v>174</v>
      </c>
      <c r="H53" s="98" t="s">
        <v>169</v>
      </c>
      <c r="I53" s="151" t="s">
        <v>138</v>
      </c>
      <c r="J53" s="151" t="s">
        <v>138</v>
      </c>
      <c r="K53" s="151" t="s">
        <v>138</v>
      </c>
      <c r="L53" s="155" t="s">
        <v>168</v>
      </c>
      <c r="M53" s="155" t="s">
        <v>167</v>
      </c>
      <c r="N53" s="90">
        <v>225000</v>
      </c>
      <c r="O53" s="90">
        <v>549010</v>
      </c>
      <c r="P53" s="90">
        <v>101545</v>
      </c>
      <c r="Q53" s="152">
        <f t="shared" si="12"/>
        <v>875555</v>
      </c>
      <c r="R53" s="43">
        <v>0</v>
      </c>
      <c r="S53" s="43">
        <v>0</v>
      </c>
      <c r="T53" s="43">
        <v>0</v>
      </c>
      <c r="U53" s="43">
        <v>0</v>
      </c>
      <c r="V53" s="1089"/>
      <c r="W53" s="150">
        <v>0</v>
      </c>
      <c r="X53" s="150">
        <f>W53/V52*100</f>
        <v>0</v>
      </c>
      <c r="Y53" s="150">
        <v>0</v>
      </c>
      <c r="Z53" s="150">
        <v>0</v>
      </c>
      <c r="AA53" s="150">
        <v>0</v>
      </c>
      <c r="AB53" s="150">
        <v>222947</v>
      </c>
      <c r="AC53" s="150">
        <v>0</v>
      </c>
      <c r="AD53" s="150">
        <v>0</v>
      </c>
      <c r="AE53" s="150">
        <v>0</v>
      </c>
      <c r="AF53" s="150">
        <v>0</v>
      </c>
      <c r="AG53" s="149">
        <v>0</v>
      </c>
      <c r="AH53" s="149">
        <v>0</v>
      </c>
      <c r="AI53" s="149">
        <v>0</v>
      </c>
      <c r="AJ53" s="149">
        <v>0</v>
      </c>
      <c r="AK53" s="148">
        <f t="shared" si="15"/>
        <v>0</v>
      </c>
      <c r="AL53" s="148">
        <f t="shared" si="13"/>
        <v>0</v>
      </c>
      <c r="AM53" s="148">
        <f t="shared" si="16"/>
        <v>0</v>
      </c>
      <c r="AN53" s="148">
        <f>U53*AB53</f>
        <v>0</v>
      </c>
      <c r="AO53" s="66">
        <f t="shared" si="14"/>
        <v>0</v>
      </c>
      <c r="AP53" s="147">
        <f t="shared" si="9"/>
        <v>-875555</v>
      </c>
      <c r="AQ53" s="74"/>
    </row>
    <row r="54" spans="1:43" ht="133.5" customHeight="1" x14ac:dyDescent="0.25">
      <c r="A54" s="151">
        <v>3</v>
      </c>
      <c r="B54" s="1089"/>
      <c r="C54" s="1009"/>
      <c r="D54" s="155" t="s">
        <v>173</v>
      </c>
      <c r="E54" s="151">
        <v>1</v>
      </c>
      <c r="F54" s="156">
        <v>44085</v>
      </c>
      <c r="G54" s="155" t="s">
        <v>172</v>
      </c>
      <c r="H54" s="98" t="s">
        <v>169</v>
      </c>
      <c r="I54" s="151" t="s">
        <v>138</v>
      </c>
      <c r="J54" s="151" t="s">
        <v>138</v>
      </c>
      <c r="K54" s="151" t="s">
        <v>138</v>
      </c>
      <c r="L54" s="155" t="s">
        <v>168</v>
      </c>
      <c r="M54" s="155" t="s">
        <v>167</v>
      </c>
      <c r="N54" s="90">
        <v>1050000</v>
      </c>
      <c r="O54" s="90">
        <v>2707020</v>
      </c>
      <c r="P54" s="90">
        <v>497000</v>
      </c>
      <c r="Q54" s="152">
        <f t="shared" si="12"/>
        <v>4254020</v>
      </c>
      <c r="R54" s="43">
        <v>0</v>
      </c>
      <c r="S54" s="43">
        <v>0</v>
      </c>
      <c r="T54" s="43">
        <v>0</v>
      </c>
      <c r="U54" s="43">
        <v>0</v>
      </c>
      <c r="V54" s="1089"/>
      <c r="W54" s="150">
        <v>0</v>
      </c>
      <c r="X54" s="150">
        <f>W54/V52*100</f>
        <v>0</v>
      </c>
      <c r="Y54" s="150">
        <v>0</v>
      </c>
      <c r="Z54" s="150">
        <v>0</v>
      </c>
      <c r="AA54" s="150">
        <v>0</v>
      </c>
      <c r="AB54" s="150">
        <v>1762200</v>
      </c>
      <c r="AC54" s="150">
        <v>0</v>
      </c>
      <c r="AD54" s="150">
        <v>0</v>
      </c>
      <c r="AE54" s="150">
        <v>0</v>
      </c>
      <c r="AF54" s="150">
        <v>1762200</v>
      </c>
      <c r="AG54" s="149">
        <v>0</v>
      </c>
      <c r="AH54" s="149">
        <v>0</v>
      </c>
      <c r="AI54" s="149">
        <v>0</v>
      </c>
      <c r="AJ54" s="157">
        <v>5665850</v>
      </c>
      <c r="AK54" s="148">
        <f t="shared" si="15"/>
        <v>0</v>
      </c>
      <c r="AL54" s="148">
        <f t="shared" si="13"/>
        <v>0</v>
      </c>
      <c r="AM54" s="148">
        <f t="shared" si="16"/>
        <v>0</v>
      </c>
      <c r="AN54" s="148">
        <v>5665850</v>
      </c>
      <c r="AO54" s="66">
        <f t="shared" si="14"/>
        <v>5665850</v>
      </c>
      <c r="AP54" s="147">
        <f t="shared" si="9"/>
        <v>1411830</v>
      </c>
      <c r="AQ54" s="74"/>
    </row>
    <row r="55" spans="1:43" ht="146.25" customHeight="1" x14ac:dyDescent="0.25">
      <c r="A55" s="151">
        <v>4</v>
      </c>
      <c r="B55" s="1089"/>
      <c r="C55" s="1009"/>
      <c r="D55" s="155" t="s">
        <v>171</v>
      </c>
      <c r="E55" s="151">
        <v>1</v>
      </c>
      <c r="F55" s="156">
        <v>43842</v>
      </c>
      <c r="G55" s="155" t="s">
        <v>170</v>
      </c>
      <c r="H55" s="98" t="s">
        <v>169</v>
      </c>
      <c r="I55" s="151" t="s">
        <v>138</v>
      </c>
      <c r="J55" s="151" t="s">
        <v>138</v>
      </c>
      <c r="K55" s="151" t="s">
        <v>138</v>
      </c>
      <c r="L55" s="155" t="s">
        <v>168</v>
      </c>
      <c r="M55" s="155" t="s">
        <v>167</v>
      </c>
      <c r="N55" s="90">
        <v>2446383</v>
      </c>
      <c r="O55" s="90">
        <v>4008610</v>
      </c>
      <c r="P55" s="90">
        <v>3369480</v>
      </c>
      <c r="Q55" s="152">
        <f>SUM(N55+O55+P55)</f>
        <v>9824473</v>
      </c>
      <c r="R55" s="43">
        <v>0</v>
      </c>
      <c r="S55" s="43">
        <v>0</v>
      </c>
      <c r="T55" s="43">
        <v>0</v>
      </c>
      <c r="U55" s="43" t="s">
        <v>166</v>
      </c>
      <c r="V55" s="1089"/>
      <c r="W55" s="150">
        <v>0</v>
      </c>
      <c r="X55" s="150">
        <v>0</v>
      </c>
      <c r="Y55" s="150">
        <v>0</v>
      </c>
      <c r="Z55" s="150">
        <v>0</v>
      </c>
      <c r="AA55" s="150">
        <v>0</v>
      </c>
      <c r="AB55" s="150">
        <v>4725190</v>
      </c>
      <c r="AC55" s="150">
        <v>0</v>
      </c>
      <c r="AD55" s="150">
        <v>0</v>
      </c>
      <c r="AE55" s="150">
        <v>0</v>
      </c>
      <c r="AF55" s="150">
        <v>3950400</v>
      </c>
      <c r="AG55" s="149">
        <v>0</v>
      </c>
      <c r="AH55" s="149">
        <v>0</v>
      </c>
      <c r="AI55" s="149">
        <v>0</v>
      </c>
      <c r="AJ55" s="149">
        <v>3950400</v>
      </c>
      <c r="AK55" s="148">
        <v>0</v>
      </c>
      <c r="AL55" s="148">
        <v>0</v>
      </c>
      <c r="AM55" s="148">
        <v>0</v>
      </c>
      <c r="AN55" s="148">
        <v>14116400</v>
      </c>
      <c r="AO55" s="66">
        <v>14116400</v>
      </c>
      <c r="AP55" s="147">
        <f>SUM(AO55-Q55)</f>
        <v>4291927</v>
      </c>
      <c r="AQ55" s="74"/>
    </row>
    <row r="56" spans="1:43" ht="111" customHeight="1" x14ac:dyDescent="0.25">
      <c r="A56" s="151">
        <v>1</v>
      </c>
      <c r="B56" s="1009" t="s">
        <v>165</v>
      </c>
      <c r="C56" s="1090">
        <v>12</v>
      </c>
      <c r="D56" s="155" t="s">
        <v>164</v>
      </c>
      <c r="E56" s="155">
        <v>1</v>
      </c>
      <c r="F56" s="155" t="s">
        <v>163</v>
      </c>
      <c r="G56" s="155" t="s">
        <v>162</v>
      </c>
      <c r="H56" s="98" t="s">
        <v>145</v>
      </c>
      <c r="I56" s="151" t="s">
        <v>138</v>
      </c>
      <c r="J56" s="151" t="s">
        <v>138</v>
      </c>
      <c r="K56" s="151" t="s">
        <v>138</v>
      </c>
      <c r="L56" s="151" t="s">
        <v>138</v>
      </c>
      <c r="M56" s="155" t="s">
        <v>153</v>
      </c>
      <c r="N56" s="90">
        <v>0</v>
      </c>
      <c r="O56" s="90">
        <v>58000</v>
      </c>
      <c r="P56" s="90">
        <v>0</v>
      </c>
      <c r="Q56" s="152">
        <f>N56+O56+P56</f>
        <v>58000</v>
      </c>
      <c r="R56" s="43">
        <v>0</v>
      </c>
      <c r="S56" s="43">
        <v>0</v>
      </c>
      <c r="T56" s="43">
        <v>250</v>
      </c>
      <c r="U56" s="43">
        <v>0</v>
      </c>
      <c r="V56" s="1009">
        <v>6379</v>
      </c>
      <c r="W56" s="151">
        <v>0</v>
      </c>
      <c r="X56" s="151">
        <f>W56/V56*100</f>
        <v>0</v>
      </c>
      <c r="Y56" s="151">
        <v>0</v>
      </c>
      <c r="Z56" s="151">
        <v>0</v>
      </c>
      <c r="AA56" s="151">
        <v>500</v>
      </c>
      <c r="AB56" s="151">
        <v>0</v>
      </c>
      <c r="AC56" s="151">
        <v>0</v>
      </c>
      <c r="AD56" s="151">
        <v>0</v>
      </c>
      <c r="AE56" s="151">
        <v>0</v>
      </c>
      <c r="AF56" s="151">
        <v>0</v>
      </c>
      <c r="AG56" s="149">
        <v>0</v>
      </c>
      <c r="AH56" s="149">
        <v>0</v>
      </c>
      <c r="AI56" s="149">
        <v>0</v>
      </c>
      <c r="AJ56" s="149">
        <v>0</v>
      </c>
      <c r="AK56" s="148">
        <f t="shared" ref="AK56:AL60" si="17">R56*Y56</f>
        <v>0</v>
      </c>
      <c r="AL56" s="148">
        <f t="shared" si="17"/>
        <v>0</v>
      </c>
      <c r="AM56" s="148">
        <v>0</v>
      </c>
      <c r="AN56" s="148">
        <f>U56*AB56</f>
        <v>0</v>
      </c>
      <c r="AO56" s="66">
        <f t="shared" ref="AO56:AO63" si="18">AK56+AL56+AM56+AN56</f>
        <v>0</v>
      </c>
      <c r="AP56" s="147">
        <f>AO56-Q56</f>
        <v>-58000</v>
      </c>
      <c r="AQ56" s="74"/>
    </row>
    <row r="57" spans="1:43" ht="111" customHeight="1" x14ac:dyDescent="0.25">
      <c r="A57" s="151">
        <v>2</v>
      </c>
      <c r="B57" s="1009"/>
      <c r="C57" s="1090"/>
      <c r="D57" s="155" t="s">
        <v>161</v>
      </c>
      <c r="E57" s="155">
        <v>1</v>
      </c>
      <c r="F57" s="156">
        <v>44013</v>
      </c>
      <c r="G57" s="155" t="s">
        <v>160</v>
      </c>
      <c r="H57" s="98" t="s">
        <v>145</v>
      </c>
      <c r="I57" s="151" t="s">
        <v>138</v>
      </c>
      <c r="J57" s="151" t="s">
        <v>138</v>
      </c>
      <c r="K57" s="151" t="s">
        <v>138</v>
      </c>
      <c r="L57" s="151" t="s">
        <v>138</v>
      </c>
      <c r="M57" s="155" t="s">
        <v>153</v>
      </c>
      <c r="N57" s="90">
        <v>0</v>
      </c>
      <c r="O57" s="90">
        <v>60000</v>
      </c>
      <c r="P57" s="90">
        <v>0</v>
      </c>
      <c r="Q57" s="152">
        <f>N57+O57+P57</f>
        <v>60000</v>
      </c>
      <c r="R57" s="43">
        <v>0</v>
      </c>
      <c r="S57" s="43">
        <v>0</v>
      </c>
      <c r="T57" s="43">
        <v>200</v>
      </c>
      <c r="U57" s="43">
        <v>0</v>
      </c>
      <c r="V57" s="1009"/>
      <c r="W57" s="151">
        <v>0</v>
      </c>
      <c r="X57" s="151">
        <f>W57/V56*100</f>
        <v>0</v>
      </c>
      <c r="Y57" s="151">
        <v>0</v>
      </c>
      <c r="Z57" s="151">
        <v>0</v>
      </c>
      <c r="AA57" s="151">
        <v>1220</v>
      </c>
      <c r="AB57" s="151">
        <v>0</v>
      </c>
      <c r="AC57" s="151">
        <v>0</v>
      </c>
      <c r="AD57" s="151">
        <v>0</v>
      </c>
      <c r="AE57" s="151">
        <v>0</v>
      </c>
      <c r="AF57" s="151">
        <v>0</v>
      </c>
      <c r="AG57" s="149">
        <v>0</v>
      </c>
      <c r="AH57" s="149">
        <v>0</v>
      </c>
      <c r="AI57" s="149">
        <v>0</v>
      </c>
      <c r="AJ57" s="149">
        <v>0</v>
      </c>
      <c r="AK57" s="148">
        <f t="shared" si="17"/>
        <v>0</v>
      </c>
      <c r="AL57" s="148">
        <f t="shared" si="17"/>
        <v>0</v>
      </c>
      <c r="AM57" s="148">
        <v>0</v>
      </c>
      <c r="AN57" s="148">
        <f>U57*AB57</f>
        <v>0</v>
      </c>
      <c r="AO57" s="66">
        <f t="shared" si="18"/>
        <v>0</v>
      </c>
      <c r="AP57" s="147">
        <f>AO57-Q57</f>
        <v>-60000</v>
      </c>
      <c r="AQ57" s="74"/>
    </row>
    <row r="58" spans="1:43" ht="89.25" customHeight="1" x14ac:dyDescent="0.25">
      <c r="A58" s="151">
        <v>3</v>
      </c>
      <c r="B58" s="1009"/>
      <c r="C58" s="1090"/>
      <c r="D58" s="155" t="s">
        <v>159</v>
      </c>
      <c r="E58" s="155">
        <v>1</v>
      </c>
      <c r="F58" s="156">
        <v>44084</v>
      </c>
      <c r="G58" s="155" t="s">
        <v>158</v>
      </c>
      <c r="H58" s="98" t="s">
        <v>145</v>
      </c>
      <c r="I58" s="151" t="s">
        <v>138</v>
      </c>
      <c r="J58" s="151" t="s">
        <v>138</v>
      </c>
      <c r="K58" s="151" t="s">
        <v>138</v>
      </c>
      <c r="L58" s="151" t="s">
        <v>138</v>
      </c>
      <c r="M58" s="155" t="s">
        <v>153</v>
      </c>
      <c r="N58" s="90">
        <v>0</v>
      </c>
      <c r="O58" s="90">
        <v>5000</v>
      </c>
      <c r="P58" s="90">
        <v>0</v>
      </c>
      <c r="Q58" s="152">
        <f>N58+O58+P58</f>
        <v>5000</v>
      </c>
      <c r="R58" s="43">
        <v>0</v>
      </c>
      <c r="S58" s="43">
        <v>0</v>
      </c>
      <c r="T58" s="43">
        <v>0</v>
      </c>
      <c r="U58" s="43">
        <v>8000</v>
      </c>
      <c r="V58" s="1009"/>
      <c r="W58" s="151">
        <v>0</v>
      </c>
      <c r="X58" s="151">
        <f>W58/V56*100</f>
        <v>0</v>
      </c>
      <c r="Y58" s="151">
        <v>0</v>
      </c>
      <c r="Z58" s="151">
        <v>0</v>
      </c>
      <c r="AA58" s="151">
        <v>20</v>
      </c>
      <c r="AB58" s="151"/>
      <c r="AC58" s="151">
        <v>0</v>
      </c>
      <c r="AD58" s="151">
        <v>0</v>
      </c>
      <c r="AE58" s="151">
        <v>0</v>
      </c>
      <c r="AF58" s="151">
        <v>0</v>
      </c>
      <c r="AG58" s="149">
        <v>0</v>
      </c>
      <c r="AH58" s="149">
        <v>0</v>
      </c>
      <c r="AI58" s="149">
        <v>0</v>
      </c>
      <c r="AJ58" s="149">
        <v>0</v>
      </c>
      <c r="AK58" s="148">
        <f t="shared" si="17"/>
        <v>0</v>
      </c>
      <c r="AL58" s="148">
        <f t="shared" si="17"/>
        <v>0</v>
      </c>
      <c r="AM58" s="148">
        <v>0</v>
      </c>
      <c r="AN58" s="148">
        <v>0</v>
      </c>
      <c r="AO58" s="66">
        <f t="shared" si="18"/>
        <v>0</v>
      </c>
      <c r="AP58" s="147">
        <f>AO58-Q58</f>
        <v>-5000</v>
      </c>
      <c r="AQ58" s="74"/>
    </row>
    <row r="59" spans="1:43" ht="89.25" customHeight="1" x14ac:dyDescent="0.25">
      <c r="A59" s="151">
        <v>4</v>
      </c>
      <c r="B59" s="1009"/>
      <c r="C59" s="1090"/>
      <c r="D59" s="155" t="s">
        <v>157</v>
      </c>
      <c r="E59" s="155">
        <v>2</v>
      </c>
      <c r="F59" s="156">
        <v>44043</v>
      </c>
      <c r="G59" s="155" t="s">
        <v>156</v>
      </c>
      <c r="H59" s="98" t="s">
        <v>145</v>
      </c>
      <c r="I59" s="151" t="s">
        <v>138</v>
      </c>
      <c r="J59" s="151" t="s">
        <v>138</v>
      </c>
      <c r="K59" s="151" t="s">
        <v>138</v>
      </c>
      <c r="L59" s="151" t="s">
        <v>138</v>
      </c>
      <c r="M59" s="155" t="s">
        <v>153</v>
      </c>
      <c r="N59" s="90">
        <v>0</v>
      </c>
      <c r="O59" s="90">
        <v>0</v>
      </c>
      <c r="P59" s="90">
        <v>0</v>
      </c>
      <c r="Q59" s="152">
        <v>0</v>
      </c>
      <c r="R59" s="43"/>
      <c r="S59" s="43">
        <v>0</v>
      </c>
      <c r="T59" s="43">
        <v>0</v>
      </c>
      <c r="U59" s="43">
        <v>0</v>
      </c>
      <c r="V59" s="1009"/>
      <c r="W59" s="151">
        <v>0</v>
      </c>
      <c r="X59" s="151">
        <f>W59/V56*100</f>
        <v>0</v>
      </c>
      <c r="Y59" s="151">
        <v>0</v>
      </c>
      <c r="Z59" s="151">
        <v>0</v>
      </c>
      <c r="AA59" s="151">
        <v>0</v>
      </c>
      <c r="AB59" s="151">
        <v>0</v>
      </c>
      <c r="AC59" s="151">
        <v>0</v>
      </c>
      <c r="AD59" s="151">
        <v>0</v>
      </c>
      <c r="AE59" s="151">
        <v>0</v>
      </c>
      <c r="AF59" s="151">
        <v>0</v>
      </c>
      <c r="AG59" s="149">
        <v>0</v>
      </c>
      <c r="AH59" s="149">
        <v>0</v>
      </c>
      <c r="AI59" s="149">
        <v>0</v>
      </c>
      <c r="AJ59" s="149">
        <v>0</v>
      </c>
      <c r="AK59" s="148">
        <f t="shared" si="17"/>
        <v>0</v>
      </c>
      <c r="AL59" s="148">
        <f t="shared" si="17"/>
        <v>0</v>
      </c>
      <c r="AM59" s="148">
        <f>T59*AA59</f>
        <v>0</v>
      </c>
      <c r="AN59" s="148">
        <f>U59*AB59</f>
        <v>0</v>
      </c>
      <c r="AO59" s="66">
        <f t="shared" si="18"/>
        <v>0</v>
      </c>
      <c r="AP59" s="147">
        <f>AO59-Q59</f>
        <v>0</v>
      </c>
      <c r="AQ59" s="74"/>
    </row>
    <row r="60" spans="1:43" ht="87" customHeight="1" x14ac:dyDescent="0.25">
      <c r="A60" s="151">
        <v>5</v>
      </c>
      <c r="B60" s="1009"/>
      <c r="C60" s="1090"/>
      <c r="D60" s="155" t="s">
        <v>155</v>
      </c>
      <c r="E60" s="155">
        <v>2</v>
      </c>
      <c r="F60" s="156">
        <v>44041</v>
      </c>
      <c r="G60" s="155" t="s">
        <v>154</v>
      </c>
      <c r="H60" s="98" t="s">
        <v>145</v>
      </c>
      <c r="I60" s="151" t="s">
        <v>138</v>
      </c>
      <c r="J60" s="151" t="s">
        <v>138</v>
      </c>
      <c r="K60" s="151" t="s">
        <v>138</v>
      </c>
      <c r="L60" s="151" t="s">
        <v>138</v>
      </c>
      <c r="M60" s="155" t="s">
        <v>153</v>
      </c>
      <c r="N60" s="90">
        <v>0</v>
      </c>
      <c r="O60" s="90">
        <v>0</v>
      </c>
      <c r="P60" s="90">
        <v>0</v>
      </c>
      <c r="Q60" s="152">
        <f>N60+O60</f>
        <v>0</v>
      </c>
      <c r="R60" s="43">
        <v>0</v>
      </c>
      <c r="S60" s="43">
        <v>0</v>
      </c>
      <c r="T60" s="43">
        <v>0</v>
      </c>
      <c r="U60" s="43">
        <v>0</v>
      </c>
      <c r="V60" s="1009"/>
      <c r="W60" s="151">
        <v>0</v>
      </c>
      <c r="X60" s="151">
        <f>W60/V56*100</f>
        <v>0</v>
      </c>
      <c r="Y60" s="151">
        <v>0</v>
      </c>
      <c r="Z60" s="151">
        <v>0</v>
      </c>
      <c r="AA60" s="151">
        <v>0</v>
      </c>
      <c r="AB60" s="151">
        <v>0</v>
      </c>
      <c r="AC60" s="151">
        <v>0</v>
      </c>
      <c r="AD60" s="151">
        <v>0</v>
      </c>
      <c r="AE60" s="151">
        <v>0</v>
      </c>
      <c r="AF60" s="151">
        <v>0</v>
      </c>
      <c r="AG60" s="149">
        <v>0</v>
      </c>
      <c r="AH60" s="149">
        <v>0</v>
      </c>
      <c r="AI60" s="149">
        <v>0</v>
      </c>
      <c r="AJ60" s="149">
        <v>0</v>
      </c>
      <c r="AK60" s="148">
        <f t="shared" si="17"/>
        <v>0</v>
      </c>
      <c r="AL60" s="148">
        <f t="shared" si="17"/>
        <v>0</v>
      </c>
      <c r="AM60" s="148">
        <f>T60*AA60</f>
        <v>0</v>
      </c>
      <c r="AN60" s="148">
        <v>0</v>
      </c>
      <c r="AO60" s="66">
        <f t="shared" si="18"/>
        <v>0</v>
      </c>
      <c r="AP60" s="147">
        <f>AO60-Q62</f>
        <v>0</v>
      </c>
      <c r="AQ60" s="74"/>
    </row>
    <row r="61" spans="1:43" ht="90" customHeight="1" x14ac:dyDescent="0.25">
      <c r="A61" s="151">
        <v>6</v>
      </c>
      <c r="B61" s="1009"/>
      <c r="C61" s="1090"/>
      <c r="D61" s="155" t="s">
        <v>152</v>
      </c>
      <c r="E61" s="155">
        <v>1</v>
      </c>
      <c r="F61" s="156">
        <v>44123</v>
      </c>
      <c r="G61" s="155" t="s">
        <v>151</v>
      </c>
      <c r="H61" s="98" t="s">
        <v>145</v>
      </c>
      <c r="I61" s="151" t="s">
        <v>138</v>
      </c>
      <c r="J61" s="151" t="s">
        <v>138</v>
      </c>
      <c r="K61" s="151" t="s">
        <v>138</v>
      </c>
      <c r="L61" s="155" t="s">
        <v>150</v>
      </c>
      <c r="M61" s="155" t="s">
        <v>136</v>
      </c>
      <c r="N61" s="90">
        <v>0</v>
      </c>
      <c r="O61" s="90">
        <v>57000</v>
      </c>
      <c r="P61" s="90">
        <v>0</v>
      </c>
      <c r="Q61" s="152">
        <f>P61+O61</f>
        <v>57000</v>
      </c>
      <c r="R61" s="43">
        <v>0</v>
      </c>
      <c r="S61" s="43">
        <v>0</v>
      </c>
      <c r="T61" s="43">
        <v>0</v>
      </c>
      <c r="U61" s="43">
        <v>20000</v>
      </c>
      <c r="V61" s="1009"/>
      <c r="W61" s="151"/>
      <c r="X61" s="151">
        <f>W61/V56*100</f>
        <v>0</v>
      </c>
      <c r="Y61" s="151">
        <v>0</v>
      </c>
      <c r="Z61" s="151">
        <v>2500</v>
      </c>
      <c r="AA61" s="151">
        <v>0</v>
      </c>
      <c r="AB61" s="151">
        <v>0</v>
      </c>
      <c r="AC61" s="151">
        <v>0</v>
      </c>
      <c r="AD61" s="151">
        <v>0</v>
      </c>
      <c r="AE61" s="151">
        <v>0</v>
      </c>
      <c r="AF61" s="151">
        <v>0</v>
      </c>
      <c r="AG61" s="149">
        <v>0</v>
      </c>
      <c r="AH61" s="149">
        <v>0</v>
      </c>
      <c r="AI61" s="149">
        <v>0</v>
      </c>
      <c r="AJ61" s="149">
        <v>0</v>
      </c>
      <c r="AK61" s="148">
        <v>0</v>
      </c>
      <c r="AL61" s="148">
        <v>0</v>
      </c>
      <c r="AM61" s="148">
        <v>0</v>
      </c>
      <c r="AN61" s="148">
        <v>0</v>
      </c>
      <c r="AO61" s="66">
        <f t="shared" si="18"/>
        <v>0</v>
      </c>
      <c r="AP61" s="147">
        <f t="shared" ref="AP61:AP66" si="19">AO61-Q61</f>
        <v>-57000</v>
      </c>
      <c r="AQ61" s="74"/>
    </row>
    <row r="62" spans="1:43" ht="113.25" customHeight="1" x14ac:dyDescent="0.25">
      <c r="A62" s="151">
        <v>7</v>
      </c>
      <c r="B62" s="1009"/>
      <c r="C62" s="1090"/>
      <c r="D62" s="155" t="s">
        <v>148</v>
      </c>
      <c r="E62" s="155">
        <v>2</v>
      </c>
      <c r="F62" s="156">
        <v>44117</v>
      </c>
      <c r="G62" s="155" t="s">
        <v>149</v>
      </c>
      <c r="H62" s="98" t="s">
        <v>145</v>
      </c>
      <c r="I62" s="151" t="s">
        <v>138</v>
      </c>
      <c r="J62" s="151" t="s">
        <v>138</v>
      </c>
      <c r="K62" s="151" t="s">
        <v>138</v>
      </c>
      <c r="L62" s="151" t="s">
        <v>138</v>
      </c>
      <c r="M62" s="155" t="s">
        <v>136</v>
      </c>
      <c r="N62" s="90">
        <v>0</v>
      </c>
      <c r="O62" s="90">
        <v>0</v>
      </c>
      <c r="P62" s="90">
        <v>0</v>
      </c>
      <c r="Q62" s="152">
        <v>0</v>
      </c>
      <c r="R62" s="43">
        <v>0</v>
      </c>
      <c r="S62" s="43">
        <v>0</v>
      </c>
      <c r="T62" s="43">
        <v>0</v>
      </c>
      <c r="U62" s="43">
        <v>0</v>
      </c>
      <c r="V62" s="1009"/>
      <c r="W62" s="151">
        <v>0</v>
      </c>
      <c r="X62" s="151">
        <v>0</v>
      </c>
      <c r="Y62" s="151">
        <v>0</v>
      </c>
      <c r="Z62" s="151">
        <v>0</v>
      </c>
      <c r="AA62" s="151">
        <v>0</v>
      </c>
      <c r="AB62" s="151">
        <v>0</v>
      </c>
      <c r="AC62" s="151">
        <v>0</v>
      </c>
      <c r="AD62" s="151">
        <v>0</v>
      </c>
      <c r="AE62" s="151">
        <v>0</v>
      </c>
      <c r="AF62" s="151">
        <v>0</v>
      </c>
      <c r="AG62" s="149">
        <v>0</v>
      </c>
      <c r="AH62" s="149">
        <v>0</v>
      </c>
      <c r="AI62" s="149">
        <v>0</v>
      </c>
      <c r="AJ62" s="149">
        <v>0</v>
      </c>
      <c r="AK62" s="148">
        <f>R62*Y62</f>
        <v>0</v>
      </c>
      <c r="AL62" s="148">
        <f>S62*Z62</f>
        <v>0</v>
      </c>
      <c r="AM62" s="148">
        <f>T62*AA62</f>
        <v>0</v>
      </c>
      <c r="AN62" s="148">
        <f>U62*AB62</f>
        <v>0</v>
      </c>
      <c r="AO62" s="66">
        <f t="shared" si="18"/>
        <v>0</v>
      </c>
      <c r="AP62" s="147">
        <f t="shared" si="19"/>
        <v>0</v>
      </c>
      <c r="AQ62" s="74"/>
    </row>
    <row r="63" spans="1:43" ht="125.25" customHeight="1" x14ac:dyDescent="0.25">
      <c r="A63" s="151">
        <v>8</v>
      </c>
      <c r="B63" s="1009"/>
      <c r="C63" s="1090"/>
      <c r="D63" s="155" t="s">
        <v>148</v>
      </c>
      <c r="E63" s="155">
        <v>1</v>
      </c>
      <c r="F63" s="156">
        <v>44148</v>
      </c>
      <c r="G63" s="155" t="s">
        <v>147</v>
      </c>
      <c r="H63" s="98" t="s">
        <v>145</v>
      </c>
      <c r="I63" s="151" t="s">
        <v>138</v>
      </c>
      <c r="J63" s="151" t="s">
        <v>138</v>
      </c>
      <c r="K63" s="151" t="s">
        <v>138</v>
      </c>
      <c r="L63" s="151" t="s">
        <v>138</v>
      </c>
      <c r="M63" s="155" t="s">
        <v>136</v>
      </c>
      <c r="N63" s="90">
        <v>0</v>
      </c>
      <c r="O63" s="90">
        <v>150000</v>
      </c>
      <c r="P63" s="90">
        <v>0</v>
      </c>
      <c r="Q63" s="152">
        <f>P63+O63+N63</f>
        <v>150000</v>
      </c>
      <c r="R63" s="43">
        <v>0</v>
      </c>
      <c r="S63" s="43">
        <v>0</v>
      </c>
      <c r="T63" s="43">
        <v>0</v>
      </c>
      <c r="U63" s="43">
        <v>0</v>
      </c>
      <c r="V63" s="1009"/>
      <c r="W63" s="151">
        <v>0</v>
      </c>
      <c r="X63" s="151">
        <v>0</v>
      </c>
      <c r="Y63" s="151">
        <v>0</v>
      </c>
      <c r="Z63" s="151">
        <v>3500</v>
      </c>
      <c r="AA63" s="151">
        <v>0</v>
      </c>
      <c r="AB63" s="151">
        <v>0</v>
      </c>
      <c r="AC63" s="151">
        <v>0</v>
      </c>
      <c r="AD63" s="151">
        <v>7</v>
      </c>
      <c r="AE63" s="151">
        <v>0</v>
      </c>
      <c r="AF63" s="151">
        <v>0</v>
      </c>
      <c r="AG63" s="149">
        <v>0</v>
      </c>
      <c r="AH63" s="149">
        <v>0</v>
      </c>
      <c r="AI63" s="149">
        <v>0</v>
      </c>
      <c r="AJ63" s="149"/>
      <c r="AK63" s="148">
        <v>0</v>
      </c>
      <c r="AL63" s="148">
        <v>105000</v>
      </c>
      <c r="AM63" s="148">
        <f>T63*AA63</f>
        <v>0</v>
      </c>
      <c r="AN63" s="148">
        <v>0</v>
      </c>
      <c r="AO63" s="66">
        <f t="shared" si="18"/>
        <v>105000</v>
      </c>
      <c r="AP63" s="147">
        <f t="shared" si="19"/>
        <v>-45000</v>
      </c>
      <c r="AQ63" s="74"/>
    </row>
    <row r="64" spans="1:43" ht="118.5" customHeight="1" x14ac:dyDescent="0.25">
      <c r="A64" s="151">
        <v>9</v>
      </c>
      <c r="B64" s="1009"/>
      <c r="C64" s="1090"/>
      <c r="D64" s="155" t="s">
        <v>59</v>
      </c>
      <c r="E64" s="155">
        <v>1</v>
      </c>
      <c r="F64" s="156">
        <v>44167</v>
      </c>
      <c r="G64" s="155" t="s">
        <v>146</v>
      </c>
      <c r="H64" s="98" t="s">
        <v>145</v>
      </c>
      <c r="I64" s="151" t="s">
        <v>138</v>
      </c>
      <c r="J64" s="151" t="s">
        <v>138</v>
      </c>
      <c r="K64" s="151" t="s">
        <v>138</v>
      </c>
      <c r="L64" s="151" t="s">
        <v>138</v>
      </c>
      <c r="M64" s="155" t="s">
        <v>136</v>
      </c>
      <c r="N64" s="90">
        <v>0</v>
      </c>
      <c r="O64" s="90">
        <v>365000</v>
      </c>
      <c r="P64" s="90">
        <v>0</v>
      </c>
      <c r="Q64" s="152">
        <f>N64+O64+P64</f>
        <v>365000</v>
      </c>
      <c r="R64" s="43">
        <v>0</v>
      </c>
      <c r="S64" s="43">
        <v>0</v>
      </c>
      <c r="T64" s="43">
        <v>0</v>
      </c>
      <c r="U64" s="43">
        <v>15000</v>
      </c>
      <c r="V64" s="1009"/>
      <c r="W64" s="151">
        <v>0</v>
      </c>
      <c r="X64" s="151">
        <f>W64/V56*100</f>
        <v>0</v>
      </c>
      <c r="Y64" s="151">
        <v>0</v>
      </c>
      <c r="Z64" s="151">
        <v>4000</v>
      </c>
      <c r="AA64" s="151">
        <v>0</v>
      </c>
      <c r="AB64" s="151">
        <v>19592</v>
      </c>
      <c r="AC64" s="151">
        <v>0</v>
      </c>
      <c r="AD64" s="151">
        <v>30</v>
      </c>
      <c r="AE64" s="151">
        <v>0</v>
      </c>
      <c r="AF64" s="151">
        <v>0</v>
      </c>
      <c r="AG64" s="149">
        <v>0</v>
      </c>
      <c r="AH64" s="149">
        <v>0</v>
      </c>
      <c r="AI64" s="149">
        <v>0</v>
      </c>
      <c r="AJ64" s="149">
        <v>0</v>
      </c>
      <c r="AK64" s="148">
        <f>R64*Y64</f>
        <v>0</v>
      </c>
      <c r="AL64" s="148">
        <v>450000</v>
      </c>
      <c r="AM64" s="148">
        <f>T64*AA64</f>
        <v>0</v>
      </c>
      <c r="AN64" s="148">
        <v>0</v>
      </c>
      <c r="AO64" s="66">
        <f>360150+AN64</f>
        <v>360150</v>
      </c>
      <c r="AP64" s="147">
        <f t="shared" si="19"/>
        <v>-4850</v>
      </c>
      <c r="AQ64" s="74"/>
    </row>
    <row r="65" spans="1:43" ht="120.75" customHeight="1" x14ac:dyDescent="0.25">
      <c r="A65" s="151">
        <v>10</v>
      </c>
      <c r="B65" s="1009"/>
      <c r="C65" s="1090"/>
      <c r="D65" s="153" t="s">
        <v>144</v>
      </c>
      <c r="E65" s="153">
        <v>1</v>
      </c>
      <c r="F65" s="154">
        <v>44397</v>
      </c>
      <c r="G65" s="153" t="s">
        <v>143</v>
      </c>
      <c r="H65" s="98" t="s">
        <v>139</v>
      </c>
      <c r="I65" s="150" t="s">
        <v>138</v>
      </c>
      <c r="J65" s="150" t="s">
        <v>138</v>
      </c>
      <c r="K65" s="150" t="s">
        <v>138</v>
      </c>
      <c r="L65" s="153" t="s">
        <v>142</v>
      </c>
      <c r="M65" s="153" t="s">
        <v>136</v>
      </c>
      <c r="N65" s="90">
        <v>0</v>
      </c>
      <c r="O65" s="90">
        <v>0</v>
      </c>
      <c r="P65" s="90">
        <v>0</v>
      </c>
      <c r="Q65" s="152">
        <f>N65+O65+P65</f>
        <v>0</v>
      </c>
      <c r="R65" s="43">
        <v>0</v>
      </c>
      <c r="S65" s="43">
        <v>0</v>
      </c>
      <c r="T65" s="43">
        <v>0</v>
      </c>
      <c r="U65" s="43">
        <v>20</v>
      </c>
      <c r="V65" s="151"/>
      <c r="W65" s="150">
        <v>12</v>
      </c>
      <c r="X65" s="150">
        <v>0</v>
      </c>
      <c r="Y65" s="150">
        <v>0</v>
      </c>
      <c r="Z65" s="150">
        <v>0</v>
      </c>
      <c r="AA65" s="150">
        <v>0</v>
      </c>
      <c r="AB65" s="150">
        <v>0</v>
      </c>
      <c r="AC65" s="150">
        <v>0</v>
      </c>
      <c r="AD65" s="150">
        <v>0</v>
      </c>
      <c r="AE65" s="150">
        <v>0</v>
      </c>
      <c r="AF65" s="150">
        <v>5900</v>
      </c>
      <c r="AG65" s="149">
        <v>0</v>
      </c>
      <c r="AH65" s="149">
        <v>0</v>
      </c>
      <c r="AI65" s="149">
        <v>0</v>
      </c>
      <c r="AJ65" s="149">
        <v>118000</v>
      </c>
      <c r="AK65" s="148">
        <v>0</v>
      </c>
      <c r="AL65" s="148">
        <v>0</v>
      </c>
      <c r="AM65" s="148">
        <v>0</v>
      </c>
      <c r="AN65" s="148">
        <v>118000</v>
      </c>
      <c r="AO65" s="66">
        <f>AN65</f>
        <v>118000</v>
      </c>
      <c r="AP65" s="147">
        <f t="shared" si="19"/>
        <v>118000</v>
      </c>
      <c r="AQ65" s="74"/>
    </row>
    <row r="66" spans="1:43" ht="116.25" customHeight="1" x14ac:dyDescent="0.25">
      <c r="A66" s="151">
        <v>11</v>
      </c>
      <c r="B66" s="1009"/>
      <c r="C66" s="1090"/>
      <c r="D66" s="153" t="s">
        <v>141</v>
      </c>
      <c r="E66" s="153">
        <v>1</v>
      </c>
      <c r="F66" s="154">
        <v>44032</v>
      </c>
      <c r="G66" s="153" t="s">
        <v>140</v>
      </c>
      <c r="H66" s="98" t="s">
        <v>139</v>
      </c>
      <c r="I66" s="150" t="s">
        <v>138</v>
      </c>
      <c r="J66" s="150" t="s">
        <v>138</v>
      </c>
      <c r="K66" s="150" t="s">
        <v>138</v>
      </c>
      <c r="L66" s="153" t="s">
        <v>137</v>
      </c>
      <c r="M66" s="153" t="s">
        <v>136</v>
      </c>
      <c r="N66" s="90">
        <v>0</v>
      </c>
      <c r="O66" s="90">
        <v>25000</v>
      </c>
      <c r="P66" s="90">
        <v>0</v>
      </c>
      <c r="Q66" s="152">
        <f>N66+O66+P66</f>
        <v>25000</v>
      </c>
      <c r="R66" s="43">
        <v>0</v>
      </c>
      <c r="S66" s="43">
        <v>0</v>
      </c>
      <c r="T66" s="43">
        <v>0</v>
      </c>
      <c r="U66" s="43">
        <v>0</v>
      </c>
      <c r="V66" s="151"/>
      <c r="W66" s="150">
        <v>0</v>
      </c>
      <c r="X66" s="150">
        <v>0</v>
      </c>
      <c r="Y66" s="150">
        <v>0</v>
      </c>
      <c r="Z66" s="150">
        <v>0</v>
      </c>
      <c r="AA66" s="150">
        <v>0</v>
      </c>
      <c r="AB66" s="150">
        <v>200</v>
      </c>
      <c r="AC66" s="150">
        <v>0</v>
      </c>
      <c r="AD66" s="150">
        <v>0</v>
      </c>
      <c r="AE66" s="150">
        <v>0</v>
      </c>
      <c r="AF66" s="150">
        <v>0</v>
      </c>
      <c r="AG66" s="149">
        <v>0</v>
      </c>
      <c r="AH66" s="149">
        <v>0</v>
      </c>
      <c r="AI66" s="149">
        <v>0</v>
      </c>
      <c r="AJ66" s="149">
        <v>0</v>
      </c>
      <c r="AK66" s="148">
        <v>0</v>
      </c>
      <c r="AL66" s="148">
        <v>0</v>
      </c>
      <c r="AM66" s="148">
        <v>0</v>
      </c>
      <c r="AN66" s="148">
        <v>0</v>
      </c>
      <c r="AO66" s="66">
        <v>0</v>
      </c>
      <c r="AP66" s="147">
        <f t="shared" si="19"/>
        <v>-25000</v>
      </c>
      <c r="AQ66" s="74"/>
    </row>
    <row r="67" spans="1:43" ht="18" customHeight="1" thickBot="1" x14ac:dyDescent="0.3">
      <c r="A67" s="146"/>
      <c r="B67" s="145" t="s">
        <v>0</v>
      </c>
      <c r="C67" s="144">
        <f>SUM(C7:C66)</f>
        <v>45</v>
      </c>
      <c r="D67" s="144"/>
      <c r="E67" s="144">
        <f>SUM(E7:E66)</f>
        <v>67</v>
      </c>
      <c r="F67" s="144"/>
      <c r="G67" s="144"/>
      <c r="H67" s="144"/>
      <c r="I67" s="144"/>
      <c r="J67" s="144"/>
      <c r="K67" s="144"/>
      <c r="L67" s="144"/>
      <c r="M67" s="144"/>
      <c r="N67" s="144">
        <f t="shared" ref="N67:AP67" si="20">SUM(N7:N66)</f>
        <v>18045227</v>
      </c>
      <c r="O67" s="144">
        <f t="shared" si="20"/>
        <v>20896676</v>
      </c>
      <c r="P67" s="144">
        <f t="shared" si="20"/>
        <v>8048105</v>
      </c>
      <c r="Q67" s="144">
        <f t="shared" si="20"/>
        <v>45965641</v>
      </c>
      <c r="R67" s="144">
        <f t="shared" si="20"/>
        <v>95000</v>
      </c>
      <c r="S67" s="144">
        <f t="shared" si="20"/>
        <v>18600</v>
      </c>
      <c r="T67" s="144">
        <f t="shared" si="20"/>
        <v>1520</v>
      </c>
      <c r="U67" s="144">
        <f t="shared" si="20"/>
        <v>235830</v>
      </c>
      <c r="V67" s="144">
        <f t="shared" si="20"/>
        <v>63978</v>
      </c>
      <c r="W67" s="144">
        <f t="shared" si="20"/>
        <v>32539</v>
      </c>
      <c r="X67" s="144">
        <f t="shared" si="20"/>
        <v>384.34355379750002</v>
      </c>
      <c r="Y67" s="144">
        <f t="shared" si="20"/>
        <v>22</v>
      </c>
      <c r="Z67" s="144">
        <f t="shared" si="20"/>
        <v>10000</v>
      </c>
      <c r="AA67" s="144">
        <f t="shared" si="20"/>
        <v>21247.5</v>
      </c>
      <c r="AB67" s="144">
        <f t="shared" si="20"/>
        <v>6739532</v>
      </c>
      <c r="AC67" s="144">
        <f t="shared" si="20"/>
        <v>16</v>
      </c>
      <c r="AD67" s="144">
        <f t="shared" si="20"/>
        <v>37</v>
      </c>
      <c r="AE67" s="144">
        <f t="shared" si="20"/>
        <v>0</v>
      </c>
      <c r="AF67" s="144">
        <f t="shared" si="20"/>
        <v>6318268</v>
      </c>
      <c r="AG67" s="144">
        <f t="shared" si="20"/>
        <v>13000</v>
      </c>
      <c r="AH67" s="144">
        <f t="shared" si="20"/>
        <v>0</v>
      </c>
      <c r="AI67" s="144">
        <f t="shared" si="20"/>
        <v>0</v>
      </c>
      <c r="AJ67" s="144">
        <f t="shared" si="20"/>
        <v>14542750</v>
      </c>
      <c r="AK67" s="144">
        <f t="shared" si="20"/>
        <v>0</v>
      </c>
      <c r="AL67" s="144">
        <f t="shared" si="20"/>
        <v>555000</v>
      </c>
      <c r="AM67" s="144">
        <f t="shared" si="20"/>
        <v>360420</v>
      </c>
      <c r="AN67" s="144">
        <f t="shared" si="20"/>
        <v>29390213</v>
      </c>
      <c r="AO67" s="144">
        <f t="shared" si="20"/>
        <v>30559143</v>
      </c>
      <c r="AP67" s="143">
        <f t="shared" si="20"/>
        <v>-14608198</v>
      </c>
    </row>
    <row r="68" spans="1:43" x14ac:dyDescent="0.25"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</row>
    <row r="69" spans="1:43" x14ac:dyDescent="0.25"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</row>
    <row r="70" spans="1:43" x14ac:dyDescent="0.25"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</row>
    <row r="71" spans="1:43" x14ac:dyDescent="0.25"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</row>
    <row r="72" spans="1:43" x14ac:dyDescent="0.25"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</row>
    <row r="73" spans="1:43" x14ac:dyDescent="0.25"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</row>
    <row r="74" spans="1:43" x14ac:dyDescent="0.25"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</row>
    <row r="75" spans="1:43" x14ac:dyDescent="0.25"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</row>
    <row r="76" spans="1:43" x14ac:dyDescent="0.25"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</row>
    <row r="77" spans="1:43" x14ac:dyDescent="0.25"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</row>
    <row r="78" spans="1:43" x14ac:dyDescent="0.25"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</row>
    <row r="79" spans="1:43" x14ac:dyDescent="0.25"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</row>
    <row r="80" spans="1:43" x14ac:dyDescent="0.25"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</row>
    <row r="81" spans="2:38" x14ac:dyDescent="0.25"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</row>
    <row r="82" spans="2:38" x14ac:dyDescent="0.25"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</row>
    <row r="83" spans="2:38" x14ac:dyDescent="0.25"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</row>
    <row r="84" spans="2:38" x14ac:dyDescent="0.25"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</row>
    <row r="85" spans="2:38" x14ac:dyDescent="0.25"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142"/>
    </row>
    <row r="86" spans="2:38" x14ac:dyDescent="0.25"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</row>
    <row r="87" spans="2:38" x14ac:dyDescent="0.25"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</row>
    <row r="88" spans="2:38" x14ac:dyDescent="0.25"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  <c r="AL88" s="142"/>
    </row>
    <row r="89" spans="2:38" x14ac:dyDescent="0.25"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142"/>
    </row>
    <row r="90" spans="2:38" x14ac:dyDescent="0.25"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2"/>
      <c r="AK90" s="142"/>
      <c r="AL90" s="142"/>
    </row>
    <row r="91" spans="2:38" x14ac:dyDescent="0.25"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  <c r="AL91" s="142"/>
    </row>
    <row r="92" spans="2:38" x14ac:dyDescent="0.25"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2"/>
      <c r="AK92" s="142"/>
      <c r="AL92" s="142"/>
    </row>
    <row r="93" spans="2:38" x14ac:dyDescent="0.25"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</row>
    <row r="94" spans="2:38" x14ac:dyDescent="0.25"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2"/>
      <c r="AK94" s="142"/>
      <c r="AL94" s="142"/>
    </row>
    <row r="95" spans="2:38" x14ac:dyDescent="0.25"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</row>
    <row r="96" spans="2:38" x14ac:dyDescent="0.25"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</row>
    <row r="97" spans="2:38" x14ac:dyDescent="0.25"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  <c r="AL97" s="142"/>
    </row>
    <row r="98" spans="2:38" x14ac:dyDescent="0.25"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2"/>
      <c r="AK98" s="142"/>
      <c r="AL98" s="142"/>
    </row>
    <row r="99" spans="2:38" x14ac:dyDescent="0.25"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</row>
    <row r="100" spans="2:38" x14ac:dyDescent="0.25"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2"/>
      <c r="AK100" s="142"/>
      <c r="AL100" s="142"/>
    </row>
    <row r="101" spans="2:38" x14ac:dyDescent="0.25"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2"/>
      <c r="AK101" s="142"/>
      <c r="AL101" s="142"/>
    </row>
    <row r="102" spans="2:38" x14ac:dyDescent="0.25"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2"/>
      <c r="AK102" s="142"/>
      <c r="AL102" s="142"/>
    </row>
    <row r="103" spans="2:38" x14ac:dyDescent="0.25"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</row>
    <row r="104" spans="2:38" x14ac:dyDescent="0.25"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42"/>
      <c r="AH104" s="142"/>
      <c r="AI104" s="142"/>
      <c r="AJ104" s="142"/>
      <c r="AK104" s="142"/>
      <c r="AL104" s="142"/>
    </row>
    <row r="105" spans="2:38" x14ac:dyDescent="0.25"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</row>
    <row r="106" spans="2:38" x14ac:dyDescent="0.25"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</row>
    <row r="107" spans="2:38" x14ac:dyDescent="0.25"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2"/>
      <c r="AK107" s="142"/>
      <c r="AL107" s="142"/>
    </row>
    <row r="108" spans="2:38" x14ac:dyDescent="0.2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  <c r="AK108" s="142"/>
      <c r="AL108" s="142"/>
    </row>
    <row r="109" spans="2:38" x14ac:dyDescent="0.2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  <c r="AK109" s="142"/>
      <c r="AL109" s="142"/>
    </row>
    <row r="110" spans="2:38" x14ac:dyDescent="0.2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  <c r="AK110" s="142"/>
      <c r="AL110" s="142"/>
    </row>
    <row r="111" spans="2:38" x14ac:dyDescent="0.2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  <c r="AL111" s="142"/>
    </row>
    <row r="112" spans="2:38" x14ac:dyDescent="0.2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  <c r="AK112" s="142"/>
      <c r="AL112" s="142"/>
    </row>
    <row r="113" spans="2:38" x14ac:dyDescent="0.2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  <c r="AK113" s="142"/>
      <c r="AL113" s="142"/>
    </row>
    <row r="114" spans="2:38" x14ac:dyDescent="0.2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  <c r="AK114" s="142"/>
      <c r="AL114" s="142"/>
    </row>
    <row r="115" spans="2:38" x14ac:dyDescent="0.2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  <c r="AK115" s="142"/>
      <c r="AL115" s="142"/>
    </row>
    <row r="116" spans="2:38" x14ac:dyDescent="0.2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  <c r="AK116" s="142"/>
      <c r="AL116" s="142"/>
    </row>
    <row r="117" spans="2:38" x14ac:dyDescent="0.2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  <c r="AK117" s="142"/>
      <c r="AL117" s="142"/>
    </row>
    <row r="118" spans="2:38" x14ac:dyDescent="0.2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  <c r="AK118" s="142"/>
      <c r="AL118" s="142"/>
    </row>
    <row r="119" spans="2:38" x14ac:dyDescent="0.2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  <c r="AK119" s="142"/>
      <c r="AL119" s="142"/>
    </row>
    <row r="120" spans="2:38" x14ac:dyDescent="0.2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  <c r="AK120" s="142"/>
      <c r="AL120" s="142"/>
    </row>
    <row r="121" spans="2:38" x14ac:dyDescent="0.2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  <c r="AK121" s="142"/>
      <c r="AL121" s="142"/>
    </row>
    <row r="122" spans="2:38" x14ac:dyDescent="0.2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  <c r="AK122" s="142"/>
      <c r="AL122" s="142"/>
    </row>
    <row r="123" spans="2:38" x14ac:dyDescent="0.2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  <c r="AK123" s="142"/>
      <c r="AL123" s="142"/>
    </row>
    <row r="124" spans="2:38" x14ac:dyDescent="0.2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  <c r="AK124" s="142"/>
      <c r="AL124" s="142"/>
    </row>
    <row r="125" spans="2:38" x14ac:dyDescent="0.2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  <c r="AK125" s="142"/>
      <c r="AL125" s="142"/>
    </row>
    <row r="126" spans="2:38" x14ac:dyDescent="0.2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  <c r="AK126" s="142"/>
      <c r="AL126" s="142"/>
    </row>
    <row r="127" spans="2:38" x14ac:dyDescent="0.2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  <c r="AK127" s="142"/>
      <c r="AL127" s="142"/>
    </row>
    <row r="128" spans="2:38" x14ac:dyDescent="0.2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  <c r="AK128" s="142"/>
      <c r="AL128" s="142"/>
    </row>
    <row r="129" spans="2:38" x14ac:dyDescent="0.2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  <c r="AK129" s="142"/>
      <c r="AL129" s="142"/>
    </row>
    <row r="130" spans="2:38" x14ac:dyDescent="0.2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  <c r="AK130" s="142"/>
      <c r="AL130" s="142"/>
    </row>
    <row r="131" spans="2:38" x14ac:dyDescent="0.2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  <c r="AK131" s="142"/>
      <c r="AL131" s="142"/>
    </row>
    <row r="132" spans="2:38" x14ac:dyDescent="0.2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  <c r="AK132" s="142"/>
      <c r="AL132" s="142"/>
    </row>
    <row r="133" spans="2:38" x14ac:dyDescent="0.2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  <c r="AK133" s="142"/>
      <c r="AL133" s="142"/>
    </row>
    <row r="134" spans="2:38" x14ac:dyDescent="0.2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  <c r="AK134" s="142"/>
      <c r="AL134" s="142"/>
    </row>
    <row r="135" spans="2:38" x14ac:dyDescent="0.2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  <c r="AK135" s="142"/>
      <c r="AL135" s="142"/>
    </row>
    <row r="136" spans="2:38" x14ac:dyDescent="0.2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  <c r="AK136" s="142"/>
      <c r="AL136" s="142"/>
    </row>
    <row r="137" spans="2:38" x14ac:dyDescent="0.2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  <c r="AK137" s="142"/>
      <c r="AL137" s="142"/>
    </row>
    <row r="138" spans="2:38" x14ac:dyDescent="0.2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  <c r="AK138" s="142"/>
      <c r="AL138" s="142"/>
    </row>
    <row r="139" spans="2:38" x14ac:dyDescent="0.2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  <c r="AK139" s="142"/>
      <c r="AL139" s="142"/>
    </row>
    <row r="140" spans="2:38" x14ac:dyDescent="0.2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  <c r="AK140" s="142"/>
      <c r="AL140" s="142"/>
    </row>
    <row r="141" spans="2:38" x14ac:dyDescent="0.2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  <c r="AK141" s="142"/>
      <c r="AL141" s="142"/>
    </row>
    <row r="142" spans="2:38" x14ac:dyDescent="0.2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  <c r="AK142" s="142"/>
      <c r="AL142" s="142"/>
    </row>
    <row r="143" spans="2:38" x14ac:dyDescent="0.2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  <c r="AK143" s="142"/>
      <c r="AL143" s="142"/>
    </row>
    <row r="144" spans="2:38" x14ac:dyDescent="0.2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  <c r="AK144" s="142"/>
      <c r="AL144" s="142"/>
    </row>
    <row r="145" spans="2:38" x14ac:dyDescent="0.2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  <c r="AL145" s="142"/>
    </row>
    <row r="146" spans="2:38" x14ac:dyDescent="0.2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  <c r="AK146" s="142"/>
      <c r="AL146" s="142"/>
    </row>
    <row r="147" spans="2:38" x14ac:dyDescent="0.2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  <c r="AK147" s="142"/>
      <c r="AL147" s="142"/>
    </row>
    <row r="148" spans="2:38" x14ac:dyDescent="0.2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  <c r="AK148" s="142"/>
      <c r="AL148" s="142"/>
    </row>
    <row r="149" spans="2:38" x14ac:dyDescent="0.2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  <c r="AK149" s="142"/>
      <c r="AL149" s="142"/>
    </row>
    <row r="150" spans="2:38" x14ac:dyDescent="0.2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  <c r="AK150" s="142"/>
      <c r="AL150" s="142"/>
    </row>
    <row r="151" spans="2:38" x14ac:dyDescent="0.2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  <c r="AK151" s="142"/>
      <c r="AL151" s="142"/>
    </row>
    <row r="152" spans="2:38" x14ac:dyDescent="0.2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  <c r="AK152" s="142"/>
      <c r="AL152" s="142"/>
    </row>
    <row r="153" spans="2:38" x14ac:dyDescent="0.2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  <c r="AK153" s="142"/>
      <c r="AL153" s="142"/>
    </row>
    <row r="154" spans="2:38" x14ac:dyDescent="0.2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  <c r="AK154" s="142"/>
      <c r="AL154" s="142"/>
    </row>
    <row r="155" spans="2:38" x14ac:dyDescent="0.2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  <c r="AK155" s="142"/>
      <c r="AL155" s="142"/>
    </row>
    <row r="156" spans="2:38" x14ac:dyDescent="0.2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  <c r="AK156" s="142"/>
      <c r="AL156" s="142"/>
    </row>
    <row r="157" spans="2:38" x14ac:dyDescent="0.2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  <c r="AK157" s="142"/>
      <c r="AL157" s="142"/>
    </row>
    <row r="158" spans="2:38" x14ac:dyDescent="0.2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  <c r="AK158" s="142"/>
      <c r="AL158" s="142"/>
    </row>
    <row r="159" spans="2:38" x14ac:dyDescent="0.2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  <c r="AK159" s="142"/>
      <c r="AL159" s="142"/>
    </row>
    <row r="160" spans="2:38" x14ac:dyDescent="0.2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  <c r="AK160" s="142"/>
      <c r="AL160" s="142"/>
    </row>
    <row r="161" spans="2:38" x14ac:dyDescent="0.2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  <c r="AK161" s="142"/>
      <c r="AL161" s="142"/>
    </row>
    <row r="162" spans="2:38" x14ac:dyDescent="0.2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  <c r="AK162" s="142"/>
      <c r="AL162" s="142"/>
    </row>
    <row r="163" spans="2:38" x14ac:dyDescent="0.2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  <c r="AK163" s="142"/>
      <c r="AL163" s="142"/>
    </row>
    <row r="164" spans="2:38" x14ac:dyDescent="0.2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  <c r="AK164" s="142"/>
      <c r="AL164" s="142"/>
    </row>
    <row r="165" spans="2:38" x14ac:dyDescent="0.2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  <c r="AK165" s="142"/>
      <c r="AL165" s="142"/>
    </row>
    <row r="166" spans="2:38" x14ac:dyDescent="0.2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  <c r="AK166" s="142"/>
      <c r="AL166" s="142"/>
    </row>
    <row r="167" spans="2:38" x14ac:dyDescent="0.2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  <c r="AK167" s="142"/>
      <c r="AL167" s="142"/>
    </row>
    <row r="168" spans="2:38" x14ac:dyDescent="0.2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  <c r="AK168" s="142"/>
      <c r="AL168" s="142"/>
    </row>
    <row r="169" spans="2:38" x14ac:dyDescent="0.2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  <c r="AK169" s="142"/>
      <c r="AL169" s="142"/>
    </row>
    <row r="170" spans="2:38" x14ac:dyDescent="0.2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  <c r="AK170" s="142"/>
      <c r="AL170" s="142"/>
    </row>
    <row r="171" spans="2:38" x14ac:dyDescent="0.2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  <c r="AK171" s="142"/>
      <c r="AL171" s="142"/>
    </row>
    <row r="172" spans="2:38" x14ac:dyDescent="0.2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  <c r="AK172" s="142"/>
      <c r="AL172" s="142"/>
    </row>
    <row r="173" spans="2:38" x14ac:dyDescent="0.2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  <c r="AK173" s="142"/>
      <c r="AL173" s="142"/>
    </row>
    <row r="174" spans="2:38" x14ac:dyDescent="0.2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  <c r="AK174" s="142"/>
      <c r="AL174" s="142"/>
    </row>
    <row r="175" spans="2:38" x14ac:dyDescent="0.2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  <c r="AK175" s="142"/>
      <c r="AL175" s="142"/>
    </row>
    <row r="176" spans="2:38" x14ac:dyDescent="0.2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  <c r="AK176" s="142"/>
      <c r="AL176" s="142"/>
    </row>
    <row r="177" spans="2:38" x14ac:dyDescent="0.2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  <c r="AK177" s="142"/>
      <c r="AL177" s="142"/>
    </row>
    <row r="178" spans="2:38" x14ac:dyDescent="0.2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  <c r="AK178" s="142"/>
      <c r="AL178" s="142"/>
    </row>
    <row r="179" spans="2:38" x14ac:dyDescent="0.2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  <c r="AK179" s="142"/>
      <c r="AL179" s="142"/>
    </row>
    <row r="180" spans="2:38" x14ac:dyDescent="0.2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  <c r="AK180" s="142"/>
      <c r="AL180" s="142"/>
    </row>
    <row r="181" spans="2:38" x14ac:dyDescent="0.2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</row>
    <row r="182" spans="2:38" x14ac:dyDescent="0.2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  <c r="AK182" s="142"/>
      <c r="AL182" s="142"/>
    </row>
    <row r="183" spans="2:38" x14ac:dyDescent="0.2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  <c r="AK183" s="142"/>
      <c r="AL183" s="142"/>
    </row>
    <row r="184" spans="2:38" x14ac:dyDescent="0.2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  <c r="AK184" s="142"/>
      <c r="AL184" s="142"/>
    </row>
    <row r="185" spans="2:38" x14ac:dyDescent="0.2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  <c r="AK185" s="142"/>
      <c r="AL185" s="142"/>
    </row>
    <row r="186" spans="2:38" x14ac:dyDescent="0.2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  <c r="AK186" s="142"/>
      <c r="AL186" s="142"/>
    </row>
    <row r="187" spans="2:38" x14ac:dyDescent="0.2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  <c r="AK187" s="142"/>
      <c r="AL187" s="142"/>
    </row>
    <row r="188" spans="2:38" x14ac:dyDescent="0.2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  <c r="AK188" s="142"/>
      <c r="AL188" s="142"/>
    </row>
    <row r="189" spans="2:38" x14ac:dyDescent="0.2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  <c r="AK189" s="142"/>
      <c r="AL189" s="142"/>
    </row>
    <row r="190" spans="2:38" x14ac:dyDescent="0.2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  <c r="AK190" s="142"/>
      <c r="AL190" s="142"/>
    </row>
    <row r="191" spans="2:38" x14ac:dyDescent="0.2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  <c r="AK191" s="142"/>
      <c r="AL191" s="142"/>
    </row>
    <row r="192" spans="2:38" x14ac:dyDescent="0.2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  <c r="AK192" s="142"/>
      <c r="AL192" s="142"/>
    </row>
    <row r="193" spans="2:38" x14ac:dyDescent="0.2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  <c r="AK193" s="142"/>
      <c r="AL193" s="142"/>
    </row>
  </sheetData>
  <mergeCells count="48">
    <mergeCell ref="B52:B55"/>
    <mergeCell ref="C52:C55"/>
    <mergeCell ref="B56:B66"/>
    <mergeCell ref="C56:C66"/>
    <mergeCell ref="V43:V50"/>
    <mergeCell ref="V52:V55"/>
    <mergeCell ref="V56:V64"/>
    <mergeCell ref="B43:B51"/>
    <mergeCell ref="C43:C51"/>
    <mergeCell ref="B7:B32"/>
    <mergeCell ref="C7:C32"/>
    <mergeCell ref="V3:X3"/>
    <mergeCell ref="V16:V32"/>
    <mergeCell ref="B33:B42"/>
    <mergeCell ref="C33:C42"/>
    <mergeCell ref="C2:C4"/>
    <mergeCell ref="V2:X2"/>
    <mergeCell ref="P3:P4"/>
    <mergeCell ref="D2:H2"/>
    <mergeCell ref="I2:M2"/>
    <mergeCell ref="I3:I4"/>
    <mergeCell ref="J3:J4"/>
    <mergeCell ref="K3:K4"/>
    <mergeCell ref="A1:AO1"/>
    <mergeCell ref="A2:A5"/>
    <mergeCell ref="B2:B5"/>
    <mergeCell ref="D3:D5"/>
    <mergeCell ref="E3:E4"/>
    <mergeCell ref="F3:F4"/>
    <mergeCell ref="G3:G4"/>
    <mergeCell ref="H3:H4"/>
    <mergeCell ref="AK3:AN3"/>
    <mergeCell ref="AO3:AO4"/>
    <mergeCell ref="L3:L4"/>
    <mergeCell ref="M3:M4"/>
    <mergeCell ref="AG2:AP2"/>
    <mergeCell ref="AP3:AP4"/>
    <mergeCell ref="N3:N4"/>
    <mergeCell ref="AG3:AJ3"/>
    <mergeCell ref="AC3:AF3"/>
    <mergeCell ref="Q3:Q4"/>
    <mergeCell ref="V33:V42"/>
    <mergeCell ref="R2:U3"/>
    <mergeCell ref="Y2:AF2"/>
    <mergeCell ref="N2:Q2"/>
    <mergeCell ref="O3:O4"/>
    <mergeCell ref="Y3:AB3"/>
    <mergeCell ref="V7:V14"/>
  </mergeCells>
  <pageMargins left="0.22" right="0.2" top="0.4" bottom="0.17" header="0.3" footer="0.17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Արագածոտն</vt:lpstr>
      <vt:lpstr>Արարատ</vt:lpstr>
      <vt:lpstr>Արմավիր</vt:lpstr>
      <vt:lpstr>Գեղարքունիք</vt:lpstr>
      <vt:lpstr>Լոռի</vt:lpstr>
      <vt:lpstr>Կոտայք</vt:lpstr>
      <vt:lpstr>Շիրակ</vt:lpstr>
      <vt:lpstr>Սյունիք</vt:lpstr>
      <vt:lpstr>Վայոց ձոր</vt:lpstr>
      <vt:lpstr>Տավուշ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2023-05-05T05:49:07Z</dcterms:modified>
</cp:coreProperties>
</file>